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C1\Pictures\Gigas_Eras - O (testActive)\"/>
    </mc:Choice>
  </mc:AlternateContent>
  <xr:revisionPtr revIDLastSave="0" documentId="13_ncr:1_{95B99B96-1CA4-4B46-94B5-7CADF504C909}" xr6:coauthVersionLast="46" xr6:coauthVersionMax="46" xr10:uidLastSave="{00000000-0000-0000-0000-000000000000}"/>
  <bookViews>
    <workbookView xWindow="10980" yWindow="264" windowWidth="12060" windowHeight="12096" activeTab="2" xr2:uid="{00000000-000D-0000-FFFF-FFFF00000000}"/>
  </bookViews>
  <sheets>
    <sheet name="REACTORS_COST" sheetId="4" r:id="rId1"/>
    <sheet name="THRUSTER_COST" sheetId="6" r:id="rId2"/>
    <sheet name="GENERAL_COST" sheetId="5" r:id="rId3"/>
    <sheet name="General" sheetId="1" r:id="rId4"/>
    <sheet name="Reactors_Power" sheetId="2" r:id="rId5"/>
    <sheet name="Thruste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6" i="5" l="1"/>
  <c r="A273" i="5"/>
  <c r="G273" i="5" s="1"/>
  <c r="G272" i="5"/>
  <c r="D272" i="5"/>
  <c r="A272" i="5"/>
  <c r="F272" i="5" s="1"/>
  <c r="D271" i="5"/>
  <c r="A271" i="5"/>
  <c r="F271" i="5" s="1"/>
  <c r="A270" i="5"/>
  <c r="J270" i="5" s="1"/>
  <c r="A269" i="5"/>
  <c r="L269" i="5" s="1"/>
  <c r="A268" i="5"/>
  <c r="L268" i="5" s="1"/>
  <c r="G267" i="5"/>
  <c r="A267" i="5"/>
  <c r="F267" i="5" s="1"/>
  <c r="F266" i="5"/>
  <c r="A266" i="5"/>
  <c r="G266" i="5" s="1"/>
  <c r="N265" i="5"/>
  <c r="I265" i="5"/>
  <c r="H265" i="5"/>
  <c r="G265" i="5"/>
  <c r="E265" i="5"/>
  <c r="D265" i="5"/>
  <c r="A265" i="5"/>
  <c r="L265" i="5" s="1"/>
  <c r="D264" i="5"/>
  <c r="E264" i="5" s="1"/>
  <c r="F264" i="5" s="1"/>
  <c r="G264" i="5" s="1"/>
  <c r="H264" i="5" s="1"/>
  <c r="I264" i="5" s="1"/>
  <c r="J264" i="5" s="1"/>
  <c r="K264" i="5" s="1"/>
  <c r="L264" i="5" s="1"/>
  <c r="M264" i="5" s="1"/>
  <c r="N264" i="5" s="1"/>
  <c r="A264" i="5"/>
  <c r="A263" i="5"/>
  <c r="L262" i="5"/>
  <c r="I262" i="5"/>
  <c r="H262" i="5"/>
  <c r="A262" i="5"/>
  <c r="K262" i="5" s="1"/>
  <c r="A261" i="5"/>
  <c r="L261" i="5" s="1"/>
  <c r="A260" i="5"/>
  <c r="L260" i="5" s="1"/>
  <c r="A259" i="5"/>
  <c r="L259" i="5" s="1"/>
  <c r="A258" i="5"/>
  <c r="G258" i="5" s="1"/>
  <c r="J257" i="5"/>
  <c r="I257" i="5"/>
  <c r="H257" i="5"/>
  <c r="A257" i="5"/>
  <c r="G257" i="5" s="1"/>
  <c r="A256" i="5"/>
  <c r="H256" i="5" s="1"/>
  <c r="H255" i="5"/>
  <c r="A255" i="5"/>
  <c r="F255" i="5" s="1"/>
  <c r="M254" i="5"/>
  <c r="L254" i="5"/>
  <c r="E254" i="5"/>
  <c r="D254" i="5"/>
  <c r="A254" i="5"/>
  <c r="J254" i="5" s="1"/>
  <c r="D253" i="5"/>
  <c r="E253" i="5" s="1"/>
  <c r="F253" i="5" s="1"/>
  <c r="G253" i="5" s="1"/>
  <c r="H253" i="5" s="1"/>
  <c r="I253" i="5" s="1"/>
  <c r="J253" i="5" s="1"/>
  <c r="K253" i="5" s="1"/>
  <c r="L253" i="5" s="1"/>
  <c r="M253" i="5" s="1"/>
  <c r="N253" i="5" s="1"/>
  <c r="A248" i="5"/>
  <c r="G248" i="5" s="1"/>
  <c r="G247" i="5"/>
  <c r="F247" i="5"/>
  <c r="A247" i="5"/>
  <c r="E247" i="5" s="1"/>
  <c r="A246" i="5"/>
  <c r="D246" i="5" s="1"/>
  <c r="A245" i="5"/>
  <c r="M245" i="5" s="1"/>
  <c r="A244" i="5"/>
  <c r="M244" i="5" s="1"/>
  <c r="K243" i="5"/>
  <c r="I243" i="5"/>
  <c r="H243" i="5"/>
  <c r="G243" i="5"/>
  <c r="A243" i="5"/>
  <c r="L243" i="5" s="1"/>
  <c r="A242" i="5"/>
  <c r="G242" i="5" s="1"/>
  <c r="G241" i="5"/>
  <c r="A241" i="5"/>
  <c r="D241" i="5" s="1"/>
  <c r="J240" i="5"/>
  <c r="A240" i="5"/>
  <c r="I240" i="5" s="1"/>
  <c r="A239" i="5"/>
  <c r="D239" i="5" s="1"/>
  <c r="E239" i="5" s="1"/>
  <c r="F239" i="5" s="1"/>
  <c r="G239" i="5" s="1"/>
  <c r="H239" i="5" s="1"/>
  <c r="I239" i="5" s="1"/>
  <c r="J239" i="5" s="1"/>
  <c r="K239" i="5" s="1"/>
  <c r="L239" i="5" s="1"/>
  <c r="M239" i="5" s="1"/>
  <c r="N239" i="5" s="1"/>
  <c r="A238" i="5"/>
  <c r="L237" i="5"/>
  <c r="H237" i="5"/>
  <c r="A237" i="5"/>
  <c r="K237" i="5" s="1"/>
  <c r="A236" i="5"/>
  <c r="I236" i="5" s="1"/>
  <c r="L235" i="5"/>
  <c r="H235" i="5"/>
  <c r="A235" i="5"/>
  <c r="M235" i="5" s="1"/>
  <c r="A234" i="5"/>
  <c r="J234" i="5" s="1"/>
  <c r="A233" i="5"/>
  <c r="L233" i="5" s="1"/>
  <c r="J232" i="5"/>
  <c r="A232" i="5"/>
  <c r="I232" i="5" s="1"/>
  <c r="A231" i="5"/>
  <c r="K231" i="5" s="1"/>
  <c r="A230" i="5"/>
  <c r="H230" i="5" s="1"/>
  <c r="N229" i="5"/>
  <c r="M229" i="5"/>
  <c r="J229" i="5"/>
  <c r="I229" i="5"/>
  <c r="H229" i="5"/>
  <c r="G229" i="5"/>
  <c r="F229" i="5"/>
  <c r="E229" i="5"/>
  <c r="D229" i="5"/>
  <c r="A229" i="5"/>
  <c r="K229" i="5" s="1"/>
  <c r="D228" i="5"/>
  <c r="E228" i="5" s="1"/>
  <c r="F228" i="5" s="1"/>
  <c r="G228" i="5" s="1"/>
  <c r="H228" i="5" s="1"/>
  <c r="I228" i="5" s="1"/>
  <c r="J228" i="5" s="1"/>
  <c r="K228" i="5" s="1"/>
  <c r="L228" i="5" s="1"/>
  <c r="M228" i="5" s="1"/>
  <c r="N228" i="5" s="1"/>
  <c r="J260" i="5" l="1"/>
  <c r="E266" i="5"/>
  <c r="J268" i="5"/>
  <c r="N260" i="5"/>
  <c r="F269" i="5"/>
  <c r="E271" i="5"/>
  <c r="D255" i="5"/>
  <c r="J265" i="5"/>
  <c r="D267" i="5"/>
  <c r="G269" i="5"/>
  <c r="G271" i="5"/>
  <c r="G255" i="5"/>
  <c r="M265" i="5"/>
  <c r="E267" i="5"/>
  <c r="J269" i="5"/>
  <c r="N269" i="5"/>
  <c r="F260" i="5"/>
  <c r="H254" i="5"/>
  <c r="G260" i="5"/>
  <c r="F265" i="5"/>
  <c r="D266" i="5"/>
  <c r="G268" i="5"/>
  <c r="H270" i="5"/>
  <c r="N256" i="5"/>
  <c r="J259" i="5"/>
  <c r="J261" i="5"/>
  <c r="K254" i="5"/>
  <c r="I256" i="5"/>
  <c r="K258" i="5"/>
  <c r="M260" i="5"/>
  <c r="M269" i="5"/>
  <c r="K270" i="5"/>
  <c r="J256" i="5"/>
  <c r="L258" i="5"/>
  <c r="L270" i="5"/>
  <c r="M270" i="5"/>
  <c r="F254" i="5"/>
  <c r="N254" i="5"/>
  <c r="D256" i="5"/>
  <c r="L256" i="5"/>
  <c r="K257" i="5"/>
  <c r="H259" i="5"/>
  <c r="H260" i="5"/>
  <c r="H261" i="5"/>
  <c r="J262" i="5"/>
  <c r="K265" i="5"/>
  <c r="H268" i="5"/>
  <c r="H269" i="5"/>
  <c r="F270" i="5"/>
  <c r="N270" i="5"/>
  <c r="E272" i="5"/>
  <c r="G254" i="5"/>
  <c r="E256" i="5"/>
  <c r="M256" i="5"/>
  <c r="L257" i="5"/>
  <c r="I259" i="5"/>
  <c r="I260" i="5"/>
  <c r="I261" i="5"/>
  <c r="I268" i="5"/>
  <c r="I269" i="5"/>
  <c r="G270" i="5"/>
  <c r="I254" i="5"/>
  <c r="E255" i="5"/>
  <c r="G256" i="5"/>
  <c r="F258" i="5"/>
  <c r="K259" i="5"/>
  <c r="K260" i="5"/>
  <c r="K261" i="5"/>
  <c r="K268" i="5"/>
  <c r="K269" i="5"/>
  <c r="I270" i="5"/>
  <c r="F256" i="5"/>
  <c r="G235" i="5"/>
  <c r="H244" i="5"/>
  <c r="N245" i="5"/>
  <c r="I244" i="5"/>
  <c r="K232" i="5"/>
  <c r="I235" i="5"/>
  <c r="I237" i="5"/>
  <c r="J244" i="5"/>
  <c r="L229" i="5"/>
  <c r="L232" i="5"/>
  <c r="J235" i="5"/>
  <c r="J237" i="5"/>
  <c r="E241" i="5"/>
  <c r="J243" i="5"/>
  <c r="K244" i="5"/>
  <c r="D247" i="5"/>
  <c r="K235" i="5"/>
  <c r="F241" i="5"/>
  <c r="L244" i="5"/>
  <c r="N244" i="5"/>
  <c r="N235" i="5"/>
  <c r="F244" i="5"/>
  <c r="F235" i="5"/>
  <c r="G244" i="5"/>
  <c r="F245" i="5"/>
  <c r="H236" i="5"/>
  <c r="K240" i="5"/>
  <c r="M231" i="5"/>
  <c r="I234" i="5"/>
  <c r="D240" i="5"/>
  <c r="G245" i="5"/>
  <c r="D230" i="5"/>
  <c r="N231" i="5"/>
  <c r="J236" i="5"/>
  <c r="E240" i="5"/>
  <c r="M240" i="5"/>
  <c r="D242" i="5"/>
  <c r="H245" i="5"/>
  <c r="E230" i="5"/>
  <c r="G231" i="5"/>
  <c r="F233" i="5"/>
  <c r="K234" i="5"/>
  <c r="K236" i="5"/>
  <c r="F240" i="5"/>
  <c r="N240" i="5"/>
  <c r="E242" i="5"/>
  <c r="I245" i="5"/>
  <c r="E246" i="5"/>
  <c r="F230" i="5"/>
  <c r="H231" i="5"/>
  <c r="G232" i="5"/>
  <c r="G233" i="5"/>
  <c r="L234" i="5"/>
  <c r="L236" i="5"/>
  <c r="G240" i="5"/>
  <c r="F242" i="5"/>
  <c r="J245" i="5"/>
  <c r="F246" i="5"/>
  <c r="G230" i="5"/>
  <c r="I231" i="5"/>
  <c r="H232" i="5"/>
  <c r="K233" i="5"/>
  <c r="H240" i="5"/>
  <c r="K245" i="5"/>
  <c r="G246" i="5"/>
  <c r="D231" i="5"/>
  <c r="L231" i="5"/>
  <c r="H234" i="5"/>
  <c r="E231" i="5"/>
  <c r="L240" i="5"/>
  <c r="F231" i="5"/>
  <c r="J231" i="5"/>
  <c r="L245" i="5"/>
  <c r="G12" i="4" l="1"/>
  <c r="A223" i="5"/>
  <c r="G223" i="5" s="1"/>
  <c r="A222" i="5"/>
  <c r="G222" i="5" s="1"/>
  <c r="F221" i="5"/>
  <c r="E221" i="5"/>
  <c r="D221" i="5"/>
  <c r="A221" i="5"/>
  <c r="G221" i="5" s="1"/>
  <c r="L220" i="5"/>
  <c r="J220" i="5"/>
  <c r="I220" i="5"/>
  <c r="A220" i="5"/>
  <c r="H220" i="5" s="1"/>
  <c r="N219" i="5"/>
  <c r="L219" i="5"/>
  <c r="K219" i="5"/>
  <c r="J219" i="5"/>
  <c r="I219" i="5"/>
  <c r="G219" i="5"/>
  <c r="F219" i="5"/>
  <c r="A219" i="5"/>
  <c r="H219" i="5" s="1"/>
  <c r="K218" i="5"/>
  <c r="A218" i="5"/>
  <c r="L218" i="5" s="1"/>
  <c r="F217" i="5"/>
  <c r="E217" i="5"/>
  <c r="D217" i="5"/>
  <c r="A217" i="5"/>
  <c r="G217" i="5" s="1"/>
  <c r="E216" i="5"/>
  <c r="A216" i="5"/>
  <c r="G216" i="5" s="1"/>
  <c r="N215" i="5"/>
  <c r="M215" i="5"/>
  <c r="J215" i="5"/>
  <c r="I215" i="5"/>
  <c r="G215" i="5"/>
  <c r="F215" i="5"/>
  <c r="E215" i="5"/>
  <c r="A215" i="5"/>
  <c r="L215" i="5" s="1"/>
  <c r="A214" i="5"/>
  <c r="D214" i="5" s="1"/>
  <c r="E214" i="5" s="1"/>
  <c r="F214" i="5" s="1"/>
  <c r="G214" i="5" s="1"/>
  <c r="H214" i="5" s="1"/>
  <c r="I214" i="5" s="1"/>
  <c r="J214" i="5" s="1"/>
  <c r="K214" i="5" s="1"/>
  <c r="L214" i="5" s="1"/>
  <c r="M214" i="5" s="1"/>
  <c r="N214" i="5" s="1"/>
  <c r="A213" i="5"/>
  <c r="L212" i="5"/>
  <c r="J212" i="5"/>
  <c r="I212" i="5"/>
  <c r="H212" i="5"/>
  <c r="A212" i="5"/>
  <c r="K212" i="5" s="1"/>
  <c r="L211" i="5"/>
  <c r="K211" i="5"/>
  <c r="J211" i="5"/>
  <c r="A211" i="5"/>
  <c r="I211" i="5" s="1"/>
  <c r="N210" i="5"/>
  <c r="L210" i="5"/>
  <c r="K210" i="5"/>
  <c r="J210" i="5"/>
  <c r="H210" i="5"/>
  <c r="G210" i="5"/>
  <c r="F210" i="5"/>
  <c r="A210" i="5"/>
  <c r="I210" i="5" s="1"/>
  <c r="L209" i="5"/>
  <c r="K209" i="5"/>
  <c r="J209" i="5"/>
  <c r="A209" i="5"/>
  <c r="I209" i="5" s="1"/>
  <c r="L208" i="5"/>
  <c r="F208" i="5"/>
  <c r="A208" i="5"/>
  <c r="G208" i="5" s="1"/>
  <c r="A207" i="5"/>
  <c r="G207" i="5" s="1"/>
  <c r="N206" i="5"/>
  <c r="J206" i="5"/>
  <c r="H206" i="5"/>
  <c r="G206" i="5"/>
  <c r="F206" i="5"/>
  <c r="A206" i="5"/>
  <c r="M206" i="5" s="1"/>
  <c r="H205" i="5"/>
  <c r="G205" i="5"/>
  <c r="F205" i="5"/>
  <c r="E205" i="5"/>
  <c r="D205" i="5"/>
  <c r="A205" i="5"/>
  <c r="N204" i="5"/>
  <c r="M204" i="5"/>
  <c r="L204" i="5"/>
  <c r="J204" i="5"/>
  <c r="I204" i="5"/>
  <c r="H204" i="5"/>
  <c r="F204" i="5"/>
  <c r="E204" i="5"/>
  <c r="D204" i="5"/>
  <c r="A204" i="5"/>
  <c r="G204" i="5" s="1"/>
  <c r="E203" i="5"/>
  <c r="F203" i="5" s="1"/>
  <c r="G203" i="5" s="1"/>
  <c r="H203" i="5" s="1"/>
  <c r="I203" i="5" s="1"/>
  <c r="J203" i="5" s="1"/>
  <c r="K203" i="5" s="1"/>
  <c r="L203" i="5" s="1"/>
  <c r="M203" i="5" s="1"/>
  <c r="N203" i="5" s="1"/>
  <c r="D203" i="5"/>
  <c r="L194" i="6"/>
  <c r="K194" i="6"/>
  <c r="J194" i="6"/>
  <c r="I194" i="6"/>
  <c r="H194" i="6"/>
  <c r="L169" i="6"/>
  <c r="K169" i="6"/>
  <c r="J169" i="6"/>
  <c r="I169" i="6"/>
  <c r="H169" i="6"/>
  <c r="L144" i="6"/>
  <c r="K144" i="6"/>
  <c r="J144" i="6"/>
  <c r="I144" i="6"/>
  <c r="H144" i="6"/>
  <c r="L119" i="6"/>
  <c r="K119" i="6"/>
  <c r="J119" i="6"/>
  <c r="I119" i="6"/>
  <c r="H119" i="6"/>
  <c r="L94" i="6"/>
  <c r="K94" i="6"/>
  <c r="J94" i="6"/>
  <c r="I94" i="6"/>
  <c r="H94" i="6"/>
  <c r="L69" i="6"/>
  <c r="K69" i="6"/>
  <c r="J69" i="6"/>
  <c r="I69" i="6"/>
  <c r="H69" i="6"/>
  <c r="L44" i="6"/>
  <c r="K44" i="6"/>
  <c r="J44" i="6"/>
  <c r="I44" i="6"/>
  <c r="H44" i="6"/>
  <c r="J19" i="6"/>
  <c r="I19" i="6"/>
  <c r="L187" i="6"/>
  <c r="K187" i="6"/>
  <c r="J187" i="6"/>
  <c r="I187" i="6"/>
  <c r="H187" i="6"/>
  <c r="L162" i="6"/>
  <c r="K162" i="6"/>
  <c r="J162" i="6"/>
  <c r="I162" i="6"/>
  <c r="H162" i="6"/>
  <c r="L137" i="6"/>
  <c r="K137" i="6"/>
  <c r="J137" i="6"/>
  <c r="I137" i="6"/>
  <c r="H137" i="6"/>
  <c r="L112" i="6"/>
  <c r="K112" i="6"/>
  <c r="J112" i="6"/>
  <c r="I112" i="6"/>
  <c r="H112" i="6"/>
  <c r="L87" i="6"/>
  <c r="K87" i="6"/>
  <c r="J87" i="6"/>
  <c r="I87" i="6"/>
  <c r="H87" i="6"/>
  <c r="L62" i="6"/>
  <c r="K62" i="6"/>
  <c r="J62" i="6"/>
  <c r="I62" i="6"/>
  <c r="H62" i="6"/>
  <c r="L37" i="6"/>
  <c r="K37" i="6"/>
  <c r="J37" i="6"/>
  <c r="I37" i="6"/>
  <c r="H37" i="6"/>
  <c r="L12" i="6"/>
  <c r="K12" i="6"/>
  <c r="J12" i="6"/>
  <c r="I12" i="6"/>
  <c r="H12" i="6"/>
  <c r="L269" i="4"/>
  <c r="K269" i="4"/>
  <c r="J269" i="4"/>
  <c r="I269" i="4"/>
  <c r="H269" i="4"/>
  <c r="L244" i="4"/>
  <c r="K244" i="4"/>
  <c r="J244" i="4"/>
  <c r="I244" i="4"/>
  <c r="H244" i="4"/>
  <c r="L219" i="4"/>
  <c r="K219" i="4"/>
  <c r="J219" i="4"/>
  <c r="I219" i="4"/>
  <c r="H219" i="4"/>
  <c r="L194" i="4"/>
  <c r="K194" i="4"/>
  <c r="J194" i="4"/>
  <c r="I194" i="4"/>
  <c r="H194" i="4"/>
  <c r="L169" i="4"/>
  <c r="K169" i="4"/>
  <c r="J169" i="4"/>
  <c r="I169" i="4"/>
  <c r="H169" i="4"/>
  <c r="L144" i="4"/>
  <c r="K144" i="4"/>
  <c r="J144" i="4"/>
  <c r="I144" i="4"/>
  <c r="H144" i="4"/>
  <c r="L119" i="4"/>
  <c r="K119" i="4"/>
  <c r="J119" i="4"/>
  <c r="I119" i="4"/>
  <c r="H119" i="4"/>
  <c r="L94" i="4"/>
  <c r="K94" i="4"/>
  <c r="J94" i="4"/>
  <c r="I94" i="4"/>
  <c r="H94" i="4"/>
  <c r="L69" i="4"/>
  <c r="K69" i="4"/>
  <c r="J69" i="4"/>
  <c r="I69" i="4"/>
  <c r="H69" i="4"/>
  <c r="L44" i="4"/>
  <c r="K44" i="4"/>
  <c r="J44" i="4"/>
  <c r="I44" i="4"/>
  <c r="H44" i="4"/>
  <c r="L19" i="4"/>
  <c r="K19" i="4"/>
  <c r="J19" i="4"/>
  <c r="I19" i="4"/>
  <c r="H19" i="4"/>
  <c r="L262" i="4"/>
  <c r="K262" i="4"/>
  <c r="J262" i="4"/>
  <c r="I262" i="4"/>
  <c r="H262" i="4"/>
  <c r="L237" i="4"/>
  <c r="K237" i="4"/>
  <c r="J237" i="4"/>
  <c r="I237" i="4"/>
  <c r="H237" i="4"/>
  <c r="L212" i="4"/>
  <c r="K212" i="4"/>
  <c r="J212" i="4"/>
  <c r="I212" i="4"/>
  <c r="H212" i="4"/>
  <c r="L187" i="4"/>
  <c r="K187" i="4"/>
  <c r="J187" i="4"/>
  <c r="I187" i="4"/>
  <c r="H187" i="4"/>
  <c r="L162" i="4"/>
  <c r="K162" i="4"/>
  <c r="J162" i="4"/>
  <c r="I162" i="4"/>
  <c r="H162" i="4"/>
  <c r="L137" i="4"/>
  <c r="K137" i="4"/>
  <c r="J137" i="4"/>
  <c r="I137" i="4"/>
  <c r="H137" i="4"/>
  <c r="L112" i="4"/>
  <c r="K112" i="4"/>
  <c r="J112" i="4"/>
  <c r="I112" i="4"/>
  <c r="H112" i="4"/>
  <c r="L87" i="4"/>
  <c r="K87" i="4"/>
  <c r="J87" i="4"/>
  <c r="I87" i="4"/>
  <c r="H87" i="4"/>
  <c r="L62" i="4"/>
  <c r="K62" i="4"/>
  <c r="J62" i="4"/>
  <c r="I62" i="4"/>
  <c r="H62" i="4"/>
  <c r="L37" i="4"/>
  <c r="K37" i="4"/>
  <c r="J37" i="4"/>
  <c r="I37" i="4"/>
  <c r="H37" i="4"/>
  <c r="L12" i="4"/>
  <c r="K12" i="4"/>
  <c r="J12" i="4"/>
  <c r="I12" i="4"/>
  <c r="H12" i="4"/>
  <c r="L169" i="5"/>
  <c r="K169" i="5"/>
  <c r="J169" i="5"/>
  <c r="I169" i="5"/>
  <c r="H169" i="5"/>
  <c r="L144" i="5"/>
  <c r="K144" i="5"/>
  <c r="J144" i="5"/>
  <c r="I144" i="5"/>
  <c r="H144" i="5"/>
  <c r="L119" i="5"/>
  <c r="K119" i="5"/>
  <c r="J119" i="5"/>
  <c r="I119" i="5"/>
  <c r="H119" i="5"/>
  <c r="L94" i="5"/>
  <c r="K94" i="5"/>
  <c r="J94" i="5"/>
  <c r="I94" i="5"/>
  <c r="H94" i="5"/>
  <c r="L69" i="5"/>
  <c r="K69" i="5"/>
  <c r="J69" i="5"/>
  <c r="I69" i="5"/>
  <c r="H69" i="5"/>
  <c r="L44" i="5"/>
  <c r="K44" i="5"/>
  <c r="J44" i="5"/>
  <c r="I44" i="5"/>
  <c r="H44" i="5"/>
  <c r="L162" i="5"/>
  <c r="K162" i="5"/>
  <c r="J162" i="5"/>
  <c r="I162" i="5"/>
  <c r="H162" i="5"/>
  <c r="F44" i="5"/>
  <c r="G44" i="5"/>
  <c r="F69" i="5"/>
  <c r="G69" i="5"/>
  <c r="F94" i="5"/>
  <c r="G94" i="5"/>
  <c r="F119" i="5"/>
  <c r="G119" i="5"/>
  <c r="L137" i="5"/>
  <c r="K137" i="5"/>
  <c r="J137" i="5"/>
  <c r="I137" i="5"/>
  <c r="H137" i="5"/>
  <c r="L112" i="5"/>
  <c r="K112" i="5"/>
  <c r="J112" i="5"/>
  <c r="I112" i="5"/>
  <c r="H112" i="5"/>
  <c r="L87" i="5"/>
  <c r="K87" i="5"/>
  <c r="J87" i="5"/>
  <c r="I87" i="5"/>
  <c r="H87" i="5"/>
  <c r="L62" i="5"/>
  <c r="K62" i="5"/>
  <c r="J62" i="5"/>
  <c r="I62" i="5"/>
  <c r="H62" i="5"/>
  <c r="L37" i="5"/>
  <c r="K37" i="5"/>
  <c r="J37" i="5"/>
  <c r="I37" i="5"/>
  <c r="H37" i="5"/>
  <c r="A36" i="5"/>
  <c r="H36" i="5"/>
  <c r="I36" i="5"/>
  <c r="J36" i="5"/>
  <c r="K36" i="5"/>
  <c r="L36" i="5"/>
  <c r="A37" i="5"/>
  <c r="A38" i="5"/>
  <c r="A19" i="5"/>
  <c r="I19" i="5" s="1"/>
  <c r="J19" i="5"/>
  <c r="L12" i="5"/>
  <c r="K12" i="5"/>
  <c r="J12" i="5"/>
  <c r="I12" i="5"/>
  <c r="H12" i="5"/>
  <c r="A273" i="4"/>
  <c r="G273" i="4" s="1"/>
  <c r="A272" i="4"/>
  <c r="D272" i="4" s="1"/>
  <c r="A271" i="4"/>
  <c r="E271" i="4" s="1"/>
  <c r="K270" i="4"/>
  <c r="G270" i="4"/>
  <c r="A270" i="4"/>
  <c r="M270" i="4" s="1"/>
  <c r="F269" i="4"/>
  <c r="A269" i="4"/>
  <c r="L268" i="4"/>
  <c r="J268" i="4"/>
  <c r="I268" i="4"/>
  <c r="A268" i="4"/>
  <c r="K268" i="4" s="1"/>
  <c r="A267" i="4"/>
  <c r="E267" i="4" s="1"/>
  <c r="A266" i="4"/>
  <c r="G266" i="4" s="1"/>
  <c r="A265" i="4"/>
  <c r="N265" i="4" s="1"/>
  <c r="A264" i="4"/>
  <c r="D264" i="4" s="1"/>
  <c r="E264" i="4" s="1"/>
  <c r="F264" i="4" s="1"/>
  <c r="G264" i="4" s="1"/>
  <c r="H264" i="4" s="1"/>
  <c r="I264" i="4" s="1"/>
  <c r="J264" i="4" s="1"/>
  <c r="K264" i="4" s="1"/>
  <c r="L264" i="4" s="1"/>
  <c r="M264" i="4" s="1"/>
  <c r="N264" i="4" s="1"/>
  <c r="A263" i="4"/>
  <c r="A262" i="4"/>
  <c r="L261" i="4"/>
  <c r="H261" i="4"/>
  <c r="A261" i="4"/>
  <c r="K261" i="4" s="1"/>
  <c r="A260" i="4"/>
  <c r="K260" i="4" s="1"/>
  <c r="L259" i="4"/>
  <c r="K259" i="4"/>
  <c r="J259" i="4"/>
  <c r="I259" i="4"/>
  <c r="H259" i="4"/>
  <c r="A259" i="4"/>
  <c r="A258" i="4"/>
  <c r="F258" i="4" s="1"/>
  <c r="L257" i="4"/>
  <c r="K257" i="4"/>
  <c r="I257" i="4"/>
  <c r="H257" i="4"/>
  <c r="G257" i="4"/>
  <c r="A257" i="4"/>
  <c r="J257" i="4" s="1"/>
  <c r="M256" i="4"/>
  <c r="H256" i="4"/>
  <c r="D256" i="4"/>
  <c r="A256" i="4"/>
  <c r="K256" i="4" s="1"/>
  <c r="A255" i="4"/>
  <c r="E255" i="4" s="1"/>
  <c r="L254" i="4"/>
  <c r="F254" i="4"/>
  <c r="A254" i="4"/>
  <c r="I254" i="4" s="1"/>
  <c r="D253" i="4"/>
  <c r="E253" i="4" s="1"/>
  <c r="F253" i="4" s="1"/>
  <c r="G253" i="4" s="1"/>
  <c r="H253" i="4" s="1"/>
  <c r="I253" i="4" s="1"/>
  <c r="J253" i="4" s="1"/>
  <c r="K253" i="4" s="1"/>
  <c r="L253" i="4" s="1"/>
  <c r="M253" i="4" s="1"/>
  <c r="N253" i="4" s="1"/>
  <c r="A248" i="4"/>
  <c r="G248" i="4" s="1"/>
  <c r="E247" i="4"/>
  <c r="A247" i="4"/>
  <c r="G247" i="4" s="1"/>
  <c r="G246" i="4"/>
  <c r="A246" i="4"/>
  <c r="F246" i="4" s="1"/>
  <c r="A245" i="4"/>
  <c r="J245" i="4" s="1"/>
  <c r="G244" i="4"/>
  <c r="A244" i="4"/>
  <c r="H243" i="4"/>
  <c r="A243" i="4"/>
  <c r="L243" i="4" s="1"/>
  <c r="G242" i="4"/>
  <c r="A242" i="4"/>
  <c r="F242" i="4" s="1"/>
  <c r="G241" i="4"/>
  <c r="F241" i="4"/>
  <c r="E241" i="4"/>
  <c r="D241" i="4"/>
  <c r="A241" i="4"/>
  <c r="H240" i="4"/>
  <c r="A240" i="4"/>
  <c r="G240" i="4" s="1"/>
  <c r="A239" i="4"/>
  <c r="D239" i="4" s="1"/>
  <c r="E239" i="4" s="1"/>
  <c r="F239" i="4" s="1"/>
  <c r="G239" i="4" s="1"/>
  <c r="H239" i="4" s="1"/>
  <c r="I239" i="4" s="1"/>
  <c r="J239" i="4" s="1"/>
  <c r="K239" i="4" s="1"/>
  <c r="L239" i="4" s="1"/>
  <c r="M239" i="4" s="1"/>
  <c r="N239" i="4" s="1"/>
  <c r="A238" i="4"/>
  <c r="A237" i="4"/>
  <c r="A236" i="4"/>
  <c r="L236" i="4" s="1"/>
  <c r="A235" i="4"/>
  <c r="L235" i="4" s="1"/>
  <c r="A234" i="4"/>
  <c r="L234" i="4" s="1"/>
  <c r="A233" i="4"/>
  <c r="G233" i="4" s="1"/>
  <c r="K232" i="4"/>
  <c r="H232" i="4"/>
  <c r="A232" i="4"/>
  <c r="G232" i="4" s="1"/>
  <c r="K231" i="4"/>
  <c r="I231" i="4"/>
  <c r="A231" i="4"/>
  <c r="H231" i="4" s="1"/>
  <c r="H230" i="4"/>
  <c r="A230" i="4"/>
  <c r="F230" i="4" s="1"/>
  <c r="A229" i="4"/>
  <c r="J229" i="4" s="1"/>
  <c r="D228" i="4"/>
  <c r="E228" i="4" s="1"/>
  <c r="F228" i="4" s="1"/>
  <c r="G228" i="4" s="1"/>
  <c r="H228" i="4" s="1"/>
  <c r="I228" i="4" s="1"/>
  <c r="J228" i="4" s="1"/>
  <c r="K228" i="4" s="1"/>
  <c r="L228" i="4" s="1"/>
  <c r="M228" i="4" s="1"/>
  <c r="N228" i="4" s="1"/>
  <c r="G148" i="4"/>
  <c r="A148" i="4"/>
  <c r="E147" i="4"/>
  <c r="A147" i="4"/>
  <c r="G147" i="4" s="1"/>
  <c r="F146" i="4"/>
  <c r="A146" i="4"/>
  <c r="E146" i="4" s="1"/>
  <c r="A145" i="4"/>
  <c r="J145" i="4" s="1"/>
  <c r="A144" i="4"/>
  <c r="A143" i="4"/>
  <c r="K143" i="4" s="1"/>
  <c r="G142" i="4"/>
  <c r="F142" i="4"/>
  <c r="A142" i="4"/>
  <c r="E142" i="4" s="1"/>
  <c r="G141" i="4"/>
  <c r="D141" i="4"/>
  <c r="A141" i="4"/>
  <c r="E141" i="4" s="1"/>
  <c r="J140" i="4"/>
  <c r="H140" i="4"/>
  <c r="A140" i="4"/>
  <c r="G140" i="4" s="1"/>
  <c r="A139" i="4"/>
  <c r="D139" i="4" s="1"/>
  <c r="E139" i="4" s="1"/>
  <c r="F139" i="4" s="1"/>
  <c r="G139" i="4" s="1"/>
  <c r="H139" i="4" s="1"/>
  <c r="I139" i="4" s="1"/>
  <c r="J139" i="4" s="1"/>
  <c r="K139" i="4" s="1"/>
  <c r="L139" i="4" s="1"/>
  <c r="M139" i="4" s="1"/>
  <c r="N139" i="4" s="1"/>
  <c r="A138" i="4"/>
  <c r="A137" i="4"/>
  <c r="A136" i="4"/>
  <c r="L136" i="4" s="1"/>
  <c r="G135" i="4"/>
  <c r="A135" i="4"/>
  <c r="L135" i="4" s="1"/>
  <c r="A134" i="4"/>
  <c r="L134" i="4" s="1"/>
  <c r="L133" i="4"/>
  <c r="G133" i="4"/>
  <c r="A133" i="4"/>
  <c r="F133" i="4" s="1"/>
  <c r="K132" i="4"/>
  <c r="J132" i="4"/>
  <c r="I132" i="4"/>
  <c r="G132" i="4"/>
  <c r="A132" i="4"/>
  <c r="L132" i="4" s="1"/>
  <c r="A131" i="4"/>
  <c r="H131" i="4" s="1"/>
  <c r="G130" i="4"/>
  <c r="F130" i="4"/>
  <c r="D130" i="4"/>
  <c r="A130" i="4"/>
  <c r="E130" i="4" s="1"/>
  <c r="M129" i="4"/>
  <c r="A129" i="4"/>
  <c r="J129" i="4" s="1"/>
  <c r="D128" i="4"/>
  <c r="E128" i="4" s="1"/>
  <c r="F128" i="4" s="1"/>
  <c r="G128" i="4" s="1"/>
  <c r="H128" i="4" s="1"/>
  <c r="I128" i="4" s="1"/>
  <c r="J128" i="4" s="1"/>
  <c r="K128" i="4" s="1"/>
  <c r="L128" i="4" s="1"/>
  <c r="M128" i="4" s="1"/>
  <c r="N128" i="4" s="1"/>
  <c r="A198" i="6"/>
  <c r="G198" i="6" s="1"/>
  <c r="A197" i="6"/>
  <c r="F197" i="6" s="1"/>
  <c r="A196" i="6"/>
  <c r="F196" i="6" s="1"/>
  <c r="L195" i="6"/>
  <c r="I195" i="6"/>
  <c r="H195" i="6"/>
  <c r="G195" i="6"/>
  <c r="A195" i="6"/>
  <c r="J195" i="6" s="1"/>
  <c r="A194" i="6"/>
  <c r="M194" i="6" s="1"/>
  <c r="A193" i="6"/>
  <c r="L193" i="6" s="1"/>
  <c r="A192" i="6"/>
  <c r="F192" i="6" s="1"/>
  <c r="A191" i="6"/>
  <c r="G191" i="6" s="1"/>
  <c r="J190" i="6"/>
  <c r="F190" i="6"/>
  <c r="A190" i="6"/>
  <c r="K190" i="6" s="1"/>
  <c r="D189" i="6"/>
  <c r="E189" i="6" s="1"/>
  <c r="F189" i="6" s="1"/>
  <c r="G189" i="6" s="1"/>
  <c r="H189" i="6" s="1"/>
  <c r="I189" i="6" s="1"/>
  <c r="J189" i="6" s="1"/>
  <c r="K189" i="6" s="1"/>
  <c r="L189" i="6" s="1"/>
  <c r="M189" i="6" s="1"/>
  <c r="N189" i="6" s="1"/>
  <c r="A189" i="6"/>
  <c r="A188" i="6"/>
  <c r="A187" i="6"/>
  <c r="K186" i="6"/>
  <c r="A186" i="6"/>
  <c r="L186" i="6" s="1"/>
  <c r="A185" i="6"/>
  <c r="A184" i="6"/>
  <c r="L184" i="6" s="1"/>
  <c r="A183" i="6"/>
  <c r="A182" i="6"/>
  <c r="N181" i="6"/>
  <c r="M181" i="6"/>
  <c r="J181" i="6"/>
  <c r="G181" i="6"/>
  <c r="F181" i="6"/>
  <c r="E181" i="6"/>
  <c r="A181" i="6"/>
  <c r="H181" i="6" s="1"/>
  <c r="G180" i="6"/>
  <c r="E180" i="6"/>
  <c r="D180" i="6"/>
  <c r="A180" i="6"/>
  <c r="F180" i="6" s="1"/>
  <c r="A179" i="6"/>
  <c r="K179" i="6" s="1"/>
  <c r="D178" i="6"/>
  <c r="E178" i="6" s="1"/>
  <c r="F178" i="6" s="1"/>
  <c r="G178" i="6" s="1"/>
  <c r="H178" i="6" s="1"/>
  <c r="I178" i="6" s="1"/>
  <c r="J178" i="6" s="1"/>
  <c r="K178" i="6" s="1"/>
  <c r="L178" i="6" s="1"/>
  <c r="M178" i="6" s="1"/>
  <c r="N178" i="6" s="1"/>
  <c r="A173" i="6"/>
  <c r="G173" i="6" s="1"/>
  <c r="A172" i="6"/>
  <c r="E172" i="6" s="1"/>
  <c r="G171" i="6"/>
  <c r="F171" i="6"/>
  <c r="A171" i="6"/>
  <c r="E171" i="6" s="1"/>
  <c r="N170" i="6"/>
  <c r="L170" i="6"/>
  <c r="K170" i="6"/>
  <c r="J170" i="6"/>
  <c r="H170" i="6"/>
  <c r="G170" i="6"/>
  <c r="F170" i="6"/>
  <c r="A170" i="6"/>
  <c r="M170" i="6" s="1"/>
  <c r="A169" i="6"/>
  <c r="N169" i="6" s="1"/>
  <c r="A168" i="6"/>
  <c r="G167" i="6"/>
  <c r="A167" i="6"/>
  <c r="E167" i="6" s="1"/>
  <c r="E166" i="6"/>
  <c r="A166" i="6"/>
  <c r="F166" i="6" s="1"/>
  <c r="A165" i="6"/>
  <c r="K165" i="6" s="1"/>
  <c r="A164" i="6"/>
  <c r="D164" i="6" s="1"/>
  <c r="E164" i="6" s="1"/>
  <c r="F164" i="6" s="1"/>
  <c r="G164" i="6" s="1"/>
  <c r="H164" i="6" s="1"/>
  <c r="I164" i="6" s="1"/>
  <c r="J164" i="6" s="1"/>
  <c r="K164" i="6" s="1"/>
  <c r="L164" i="6" s="1"/>
  <c r="M164" i="6" s="1"/>
  <c r="N164" i="6" s="1"/>
  <c r="A163" i="6"/>
  <c r="A162" i="6"/>
  <c r="J161" i="6"/>
  <c r="H161" i="6"/>
  <c r="A161" i="6"/>
  <c r="K161" i="6" s="1"/>
  <c r="H160" i="6"/>
  <c r="A160" i="6"/>
  <c r="N160" i="6" s="1"/>
  <c r="A159" i="6"/>
  <c r="K159" i="6" s="1"/>
  <c r="A158" i="6"/>
  <c r="F158" i="6" s="1"/>
  <c r="K157" i="6"/>
  <c r="H157" i="6"/>
  <c r="A157" i="6"/>
  <c r="J157" i="6" s="1"/>
  <c r="A156" i="6"/>
  <c r="K156" i="6" s="1"/>
  <c r="A155" i="6"/>
  <c r="E155" i="6" s="1"/>
  <c r="N154" i="6"/>
  <c r="L154" i="6"/>
  <c r="F154" i="6"/>
  <c r="A154" i="6"/>
  <c r="K154" i="6" s="1"/>
  <c r="G153" i="6"/>
  <c r="H153" i="6" s="1"/>
  <c r="I153" i="6" s="1"/>
  <c r="J153" i="6" s="1"/>
  <c r="K153" i="6" s="1"/>
  <c r="L153" i="6" s="1"/>
  <c r="M153" i="6" s="1"/>
  <c r="N153" i="6" s="1"/>
  <c r="D153" i="6"/>
  <c r="E153" i="6" s="1"/>
  <c r="F153" i="6" s="1"/>
  <c r="A148" i="6"/>
  <c r="G148" i="6" s="1"/>
  <c r="A147" i="6"/>
  <c r="G147" i="6" s="1"/>
  <c r="A146" i="6"/>
  <c r="I145" i="6"/>
  <c r="G145" i="6"/>
  <c r="F145" i="6"/>
  <c r="A145" i="6"/>
  <c r="H145" i="6" s="1"/>
  <c r="A144" i="6"/>
  <c r="L143" i="6"/>
  <c r="K143" i="6"/>
  <c r="I143" i="6"/>
  <c r="G143" i="6"/>
  <c r="A143" i="6"/>
  <c r="J143" i="6" s="1"/>
  <c r="A142" i="6"/>
  <c r="G141" i="6"/>
  <c r="A141" i="6"/>
  <c r="E141" i="6" s="1"/>
  <c r="A140" i="6"/>
  <c r="N140" i="6" s="1"/>
  <c r="A139" i="6"/>
  <c r="D139" i="6" s="1"/>
  <c r="E139" i="6" s="1"/>
  <c r="F139" i="6" s="1"/>
  <c r="G139" i="6" s="1"/>
  <c r="H139" i="6" s="1"/>
  <c r="I139" i="6" s="1"/>
  <c r="J139" i="6" s="1"/>
  <c r="K139" i="6" s="1"/>
  <c r="L139" i="6" s="1"/>
  <c r="M139" i="6" s="1"/>
  <c r="N139" i="6" s="1"/>
  <c r="A138" i="6"/>
  <c r="A137" i="6"/>
  <c r="I136" i="6"/>
  <c r="A136" i="6"/>
  <c r="J136" i="6" s="1"/>
  <c r="K135" i="6"/>
  <c r="I135" i="6"/>
  <c r="H135" i="6"/>
  <c r="G135" i="6"/>
  <c r="A135" i="6"/>
  <c r="J135" i="6" s="1"/>
  <c r="A134" i="6"/>
  <c r="J134" i="6" s="1"/>
  <c r="K133" i="6"/>
  <c r="G133" i="6"/>
  <c r="F133" i="6"/>
  <c r="A133" i="6"/>
  <c r="L133" i="6" s="1"/>
  <c r="A132" i="6"/>
  <c r="L132" i="6" s="1"/>
  <c r="G131" i="6"/>
  <c r="A131" i="6"/>
  <c r="N131" i="6" s="1"/>
  <c r="A130" i="6"/>
  <c r="E130" i="6" s="1"/>
  <c r="N129" i="6"/>
  <c r="G129" i="6"/>
  <c r="A129" i="6"/>
  <c r="H129" i="6" s="1"/>
  <c r="D128" i="6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A123" i="6"/>
  <c r="G123" i="6" s="1"/>
  <c r="A122" i="6"/>
  <c r="F121" i="6"/>
  <c r="E121" i="6"/>
  <c r="D121" i="6"/>
  <c r="A121" i="6"/>
  <c r="G121" i="6" s="1"/>
  <c r="A120" i="6"/>
  <c r="K120" i="6" s="1"/>
  <c r="F119" i="6"/>
  <c r="A119" i="6"/>
  <c r="M119" i="6" s="1"/>
  <c r="A118" i="6"/>
  <c r="K118" i="6" s="1"/>
  <c r="A117" i="6"/>
  <c r="G117" i="6" s="1"/>
  <c r="A116" i="6"/>
  <c r="A115" i="6"/>
  <c r="H115" i="6" s="1"/>
  <c r="A114" i="6"/>
  <c r="D114" i="6" s="1"/>
  <c r="E114" i="6" s="1"/>
  <c r="F114" i="6" s="1"/>
  <c r="G114" i="6" s="1"/>
  <c r="H114" i="6" s="1"/>
  <c r="I114" i="6" s="1"/>
  <c r="J114" i="6" s="1"/>
  <c r="K114" i="6" s="1"/>
  <c r="L114" i="6" s="1"/>
  <c r="M114" i="6" s="1"/>
  <c r="N114" i="6" s="1"/>
  <c r="A113" i="6"/>
  <c r="A112" i="6"/>
  <c r="L111" i="6"/>
  <c r="A111" i="6"/>
  <c r="I111" i="6" s="1"/>
  <c r="J110" i="6"/>
  <c r="A110" i="6"/>
  <c r="M110" i="6" s="1"/>
  <c r="J109" i="6"/>
  <c r="A109" i="6"/>
  <c r="I109" i="6" s="1"/>
  <c r="A108" i="6"/>
  <c r="K108" i="6" s="1"/>
  <c r="I107" i="6"/>
  <c r="A107" i="6"/>
  <c r="A106" i="6"/>
  <c r="I106" i="6" s="1"/>
  <c r="H105" i="6"/>
  <c r="E105" i="6"/>
  <c r="D105" i="6"/>
  <c r="A105" i="6"/>
  <c r="G105" i="6" s="1"/>
  <c r="A104" i="6"/>
  <c r="K104" i="6" s="1"/>
  <c r="E103" i="6"/>
  <c r="F103" i="6" s="1"/>
  <c r="G103" i="6" s="1"/>
  <c r="H103" i="6" s="1"/>
  <c r="I103" i="6" s="1"/>
  <c r="J103" i="6" s="1"/>
  <c r="K103" i="6" s="1"/>
  <c r="L103" i="6" s="1"/>
  <c r="M103" i="6" s="1"/>
  <c r="N103" i="6" s="1"/>
  <c r="D103" i="6"/>
  <c r="A98" i="6"/>
  <c r="G98" i="6" s="1"/>
  <c r="F97" i="6"/>
  <c r="A97" i="6"/>
  <c r="A96" i="6"/>
  <c r="A95" i="6"/>
  <c r="M95" i="6" s="1"/>
  <c r="G94" i="6"/>
  <c r="F94" i="6"/>
  <c r="A94" i="6"/>
  <c r="A93" i="6"/>
  <c r="I93" i="6" s="1"/>
  <c r="A92" i="6"/>
  <c r="A91" i="6"/>
  <c r="G91" i="6" s="1"/>
  <c r="H90" i="6"/>
  <c r="A90" i="6"/>
  <c r="K90" i="6" s="1"/>
  <c r="D89" i="6"/>
  <c r="E89" i="6" s="1"/>
  <c r="F89" i="6" s="1"/>
  <c r="G89" i="6" s="1"/>
  <c r="H89" i="6" s="1"/>
  <c r="I89" i="6" s="1"/>
  <c r="J89" i="6" s="1"/>
  <c r="K89" i="6" s="1"/>
  <c r="L89" i="6" s="1"/>
  <c r="M89" i="6" s="1"/>
  <c r="N89" i="6" s="1"/>
  <c r="A89" i="6"/>
  <c r="A88" i="6"/>
  <c r="A87" i="6"/>
  <c r="A86" i="6"/>
  <c r="N85" i="6"/>
  <c r="A85" i="6"/>
  <c r="H85" i="6" s="1"/>
  <c r="A84" i="6"/>
  <c r="A83" i="6"/>
  <c r="G83" i="6" s="1"/>
  <c r="H82" i="6"/>
  <c r="A82" i="6"/>
  <c r="K82" i="6" s="1"/>
  <c r="M81" i="6"/>
  <c r="A81" i="6"/>
  <c r="H80" i="6"/>
  <c r="A80" i="6"/>
  <c r="A79" i="6"/>
  <c r="M79" i="6" s="1"/>
  <c r="D78" i="6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G73" i="6"/>
  <c r="A73" i="6"/>
  <c r="A72" i="6"/>
  <c r="D72" i="6" s="1"/>
  <c r="A71" i="6"/>
  <c r="F71" i="6" s="1"/>
  <c r="N70" i="6"/>
  <c r="J70" i="6"/>
  <c r="I70" i="6"/>
  <c r="G70" i="6"/>
  <c r="F70" i="6"/>
  <c r="A70" i="6"/>
  <c r="M70" i="6" s="1"/>
  <c r="A69" i="6"/>
  <c r="G69" i="6" s="1"/>
  <c r="A68" i="6"/>
  <c r="K68" i="6" s="1"/>
  <c r="F67" i="6"/>
  <c r="A67" i="6"/>
  <c r="E67" i="6" s="1"/>
  <c r="A66" i="6"/>
  <c r="E66" i="6" s="1"/>
  <c r="G65" i="6"/>
  <c r="A65" i="6"/>
  <c r="I65" i="6" s="1"/>
  <c r="A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A63" i="6"/>
  <c r="A62" i="6"/>
  <c r="A61" i="6"/>
  <c r="L61" i="6" s="1"/>
  <c r="A60" i="6"/>
  <c r="N60" i="6" s="1"/>
  <c r="A59" i="6"/>
  <c r="L59" i="6" s="1"/>
  <c r="A58" i="6"/>
  <c r="F58" i="6" s="1"/>
  <c r="J57" i="6"/>
  <c r="I57" i="6"/>
  <c r="H57" i="6"/>
  <c r="A57" i="6"/>
  <c r="G57" i="6" s="1"/>
  <c r="A56" i="6"/>
  <c r="J56" i="6" s="1"/>
  <c r="A55" i="6"/>
  <c r="H55" i="6" s="1"/>
  <c r="M54" i="6"/>
  <c r="E54" i="6"/>
  <c r="A54" i="6"/>
  <c r="L54" i="6" s="1"/>
  <c r="D53" i="6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A48" i="6"/>
  <c r="G48" i="6" s="1"/>
  <c r="F47" i="6"/>
  <c r="E47" i="6"/>
  <c r="D47" i="6"/>
  <c r="A47" i="6"/>
  <c r="G47" i="6" s="1"/>
  <c r="D46" i="6"/>
  <c r="A46" i="6"/>
  <c r="G46" i="6" s="1"/>
  <c r="A45" i="6"/>
  <c r="G45" i="6" s="1"/>
  <c r="A44" i="6"/>
  <c r="L43" i="6"/>
  <c r="J43" i="6"/>
  <c r="I43" i="6"/>
  <c r="H43" i="6"/>
  <c r="A43" i="6"/>
  <c r="K43" i="6" s="1"/>
  <c r="A42" i="6"/>
  <c r="G42" i="6" s="1"/>
  <c r="A41" i="6"/>
  <c r="E41" i="6" s="1"/>
  <c r="M40" i="6"/>
  <c r="A40" i="6"/>
  <c r="L40" i="6" s="1"/>
  <c r="D39" i="6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A39" i="6"/>
  <c r="A38" i="6"/>
  <c r="A37" i="6"/>
  <c r="A36" i="6"/>
  <c r="I36" i="6" s="1"/>
  <c r="G35" i="6"/>
  <c r="A35" i="6"/>
  <c r="I35" i="6" s="1"/>
  <c r="A34" i="6"/>
  <c r="I34" i="6" s="1"/>
  <c r="A33" i="6"/>
  <c r="L33" i="6" s="1"/>
  <c r="K32" i="6"/>
  <c r="A32" i="6"/>
  <c r="L32" i="6" s="1"/>
  <c r="N31" i="6"/>
  <c r="F31" i="6"/>
  <c r="A31" i="6"/>
  <c r="M31" i="6" s="1"/>
  <c r="D30" i="6"/>
  <c r="A30" i="6"/>
  <c r="H30" i="6" s="1"/>
  <c r="A29" i="6"/>
  <c r="G29" i="6" s="1"/>
  <c r="D28" i="6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A23" i="6"/>
  <c r="G23" i="6" s="1"/>
  <c r="A22" i="6"/>
  <c r="F22" i="6" s="1"/>
  <c r="A21" i="6"/>
  <c r="G21" i="6" s="1"/>
  <c r="J20" i="6"/>
  <c r="A20" i="6"/>
  <c r="G20" i="6" s="1"/>
  <c r="A19" i="6"/>
  <c r="A18" i="6"/>
  <c r="L18" i="6" s="1"/>
  <c r="D17" i="6"/>
  <c r="A17" i="6"/>
  <c r="G17" i="6" s="1"/>
  <c r="A16" i="6"/>
  <c r="G16" i="6" s="1"/>
  <c r="H15" i="6"/>
  <c r="F15" i="6"/>
  <c r="A15" i="6"/>
  <c r="G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A14" i="6"/>
  <c r="A13" i="6"/>
  <c r="A12" i="6"/>
  <c r="A11" i="6"/>
  <c r="I11" i="6" s="1"/>
  <c r="A10" i="6"/>
  <c r="L10" i="6" s="1"/>
  <c r="J9" i="6"/>
  <c r="H9" i="6"/>
  <c r="A9" i="6"/>
  <c r="I9" i="6" s="1"/>
  <c r="F8" i="6"/>
  <c r="A8" i="6"/>
  <c r="G8" i="6" s="1"/>
  <c r="A7" i="6"/>
  <c r="G7" i="6" s="1"/>
  <c r="H6" i="6"/>
  <c r="A6" i="6"/>
  <c r="M6" i="6" s="1"/>
  <c r="H5" i="6"/>
  <c r="G5" i="6"/>
  <c r="F5" i="6"/>
  <c r="E5" i="6"/>
  <c r="D5" i="6"/>
  <c r="A5" i="6"/>
  <c r="A4" i="6"/>
  <c r="J4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A223" i="4"/>
  <c r="G223" i="4" s="1"/>
  <c r="A222" i="4"/>
  <c r="E222" i="4" s="1"/>
  <c r="A221" i="4"/>
  <c r="F221" i="4" s="1"/>
  <c r="L220" i="4"/>
  <c r="K220" i="4"/>
  <c r="J220" i="4"/>
  <c r="H220" i="4"/>
  <c r="A220" i="4"/>
  <c r="N220" i="4" s="1"/>
  <c r="A219" i="4"/>
  <c r="A218" i="4"/>
  <c r="H218" i="4" s="1"/>
  <c r="G217" i="4"/>
  <c r="A217" i="4"/>
  <c r="F217" i="4" s="1"/>
  <c r="D216" i="4"/>
  <c r="A216" i="4"/>
  <c r="G216" i="4" s="1"/>
  <c r="I215" i="4"/>
  <c r="H215" i="4"/>
  <c r="G215" i="4"/>
  <c r="F215" i="4"/>
  <c r="E215" i="4"/>
  <c r="A215" i="4"/>
  <c r="K215" i="4" s="1"/>
  <c r="A214" i="4"/>
  <c r="D214" i="4" s="1"/>
  <c r="E214" i="4" s="1"/>
  <c r="F214" i="4" s="1"/>
  <c r="G214" i="4" s="1"/>
  <c r="H214" i="4" s="1"/>
  <c r="I214" i="4" s="1"/>
  <c r="J214" i="4" s="1"/>
  <c r="K214" i="4" s="1"/>
  <c r="L214" i="4" s="1"/>
  <c r="M214" i="4" s="1"/>
  <c r="N214" i="4" s="1"/>
  <c r="A213" i="4"/>
  <c r="A212" i="4"/>
  <c r="A211" i="4"/>
  <c r="H211" i="4" s="1"/>
  <c r="A210" i="4"/>
  <c r="L210" i="4" s="1"/>
  <c r="A209" i="4"/>
  <c r="H209" i="4" s="1"/>
  <c r="A208" i="4"/>
  <c r="G208" i="4" s="1"/>
  <c r="A207" i="4"/>
  <c r="L207" i="4" s="1"/>
  <c r="H206" i="4"/>
  <c r="E206" i="4"/>
  <c r="A206" i="4"/>
  <c r="L206" i="4" s="1"/>
  <c r="G205" i="4"/>
  <c r="A205" i="4"/>
  <c r="F205" i="4" s="1"/>
  <c r="A204" i="4"/>
  <c r="J204" i="4" s="1"/>
  <c r="D203" i="4"/>
  <c r="E203" i="4" s="1"/>
  <c r="F203" i="4" s="1"/>
  <c r="G203" i="4" s="1"/>
  <c r="H203" i="4" s="1"/>
  <c r="I203" i="4" s="1"/>
  <c r="J203" i="4" s="1"/>
  <c r="K203" i="4" s="1"/>
  <c r="L203" i="4" s="1"/>
  <c r="M203" i="4" s="1"/>
  <c r="N203" i="4" s="1"/>
  <c r="A198" i="4"/>
  <c r="G198" i="4" s="1"/>
  <c r="D197" i="4"/>
  <c r="A197" i="4"/>
  <c r="G197" i="4" s="1"/>
  <c r="A196" i="4"/>
  <c r="F196" i="4" s="1"/>
  <c r="A195" i="4"/>
  <c r="J195" i="4" s="1"/>
  <c r="A194" i="4"/>
  <c r="A193" i="4"/>
  <c r="L193" i="4" s="1"/>
  <c r="G192" i="4"/>
  <c r="A192" i="4"/>
  <c r="F192" i="4" s="1"/>
  <c r="A191" i="4"/>
  <c r="D191" i="4" s="1"/>
  <c r="I190" i="4"/>
  <c r="H190" i="4"/>
  <c r="A190" i="4"/>
  <c r="G190" i="4" s="1"/>
  <c r="A189" i="4"/>
  <c r="D189" i="4" s="1"/>
  <c r="E189" i="4" s="1"/>
  <c r="F189" i="4" s="1"/>
  <c r="G189" i="4" s="1"/>
  <c r="H189" i="4" s="1"/>
  <c r="I189" i="4" s="1"/>
  <c r="J189" i="4" s="1"/>
  <c r="K189" i="4" s="1"/>
  <c r="L189" i="4" s="1"/>
  <c r="M189" i="4" s="1"/>
  <c r="N189" i="4" s="1"/>
  <c r="A188" i="4"/>
  <c r="A187" i="4"/>
  <c r="A186" i="4"/>
  <c r="L186" i="4" s="1"/>
  <c r="A185" i="4"/>
  <c r="L185" i="4" s="1"/>
  <c r="A184" i="4"/>
  <c r="L184" i="4" s="1"/>
  <c r="L183" i="4"/>
  <c r="A183" i="4"/>
  <c r="G183" i="4" s="1"/>
  <c r="H182" i="4"/>
  <c r="A182" i="4"/>
  <c r="G182" i="4" s="1"/>
  <c r="K181" i="4"/>
  <c r="I181" i="4"/>
  <c r="A181" i="4"/>
  <c r="H181" i="4" s="1"/>
  <c r="A180" i="4"/>
  <c r="F180" i="4" s="1"/>
  <c r="A179" i="4"/>
  <c r="J179" i="4" s="1"/>
  <c r="D178" i="4"/>
  <c r="E178" i="4" s="1"/>
  <c r="F178" i="4" s="1"/>
  <c r="G178" i="4" s="1"/>
  <c r="H178" i="4" s="1"/>
  <c r="I178" i="4" s="1"/>
  <c r="J178" i="4" s="1"/>
  <c r="K178" i="4" s="1"/>
  <c r="L178" i="4" s="1"/>
  <c r="M178" i="4" s="1"/>
  <c r="N178" i="4" s="1"/>
  <c r="A173" i="4"/>
  <c r="G173" i="4" s="1"/>
  <c r="A172" i="4"/>
  <c r="G172" i="4" s="1"/>
  <c r="A171" i="4"/>
  <c r="E171" i="4" s="1"/>
  <c r="A170" i="4"/>
  <c r="J170" i="4" s="1"/>
  <c r="A169" i="4"/>
  <c r="A168" i="4"/>
  <c r="L168" i="4" s="1"/>
  <c r="F167" i="4"/>
  <c r="A167" i="4"/>
  <c r="E167" i="4" s="1"/>
  <c r="A166" i="4"/>
  <c r="G166" i="4" s="1"/>
  <c r="H165" i="4"/>
  <c r="A165" i="4"/>
  <c r="N165" i="4" s="1"/>
  <c r="A164" i="4"/>
  <c r="D164" i="4" s="1"/>
  <c r="E164" i="4" s="1"/>
  <c r="F164" i="4" s="1"/>
  <c r="G164" i="4" s="1"/>
  <c r="H164" i="4" s="1"/>
  <c r="I164" i="4" s="1"/>
  <c r="J164" i="4" s="1"/>
  <c r="K164" i="4" s="1"/>
  <c r="L164" i="4" s="1"/>
  <c r="M164" i="4" s="1"/>
  <c r="N164" i="4" s="1"/>
  <c r="A163" i="4"/>
  <c r="A162" i="4"/>
  <c r="A161" i="4"/>
  <c r="L161" i="4" s="1"/>
  <c r="A160" i="4"/>
  <c r="L160" i="4" s="1"/>
  <c r="A159" i="4"/>
  <c r="L159" i="4" s="1"/>
  <c r="L158" i="4"/>
  <c r="K158" i="4"/>
  <c r="G158" i="4"/>
  <c r="A158" i="4"/>
  <c r="F158" i="4" s="1"/>
  <c r="A157" i="4"/>
  <c r="L157" i="4" s="1"/>
  <c r="I156" i="4"/>
  <c r="A156" i="4"/>
  <c r="H156" i="4" s="1"/>
  <c r="F155" i="4"/>
  <c r="A155" i="4"/>
  <c r="E155" i="4" s="1"/>
  <c r="A154" i="4"/>
  <c r="J154" i="4" s="1"/>
  <c r="D153" i="4"/>
  <c r="E153" i="4" s="1"/>
  <c r="F153" i="4" s="1"/>
  <c r="G153" i="4" s="1"/>
  <c r="H153" i="4" s="1"/>
  <c r="I153" i="4" s="1"/>
  <c r="J153" i="4" s="1"/>
  <c r="K153" i="4" s="1"/>
  <c r="L153" i="4" s="1"/>
  <c r="M153" i="4" s="1"/>
  <c r="N153" i="4" s="1"/>
  <c r="A123" i="4"/>
  <c r="G123" i="4" s="1"/>
  <c r="G122" i="4"/>
  <c r="E122" i="4"/>
  <c r="D122" i="4"/>
  <c r="A122" i="4"/>
  <c r="F122" i="4" s="1"/>
  <c r="A121" i="4"/>
  <c r="D121" i="4" s="1"/>
  <c r="K120" i="4"/>
  <c r="A120" i="4"/>
  <c r="J120" i="4" s="1"/>
  <c r="A119" i="4"/>
  <c r="L118" i="4"/>
  <c r="J118" i="4"/>
  <c r="H118" i="4"/>
  <c r="A118" i="4"/>
  <c r="I118" i="4" s="1"/>
  <c r="A117" i="4"/>
  <c r="D117" i="4" s="1"/>
  <c r="G116" i="4"/>
  <c r="A116" i="4"/>
  <c r="E116" i="4" s="1"/>
  <c r="N115" i="4"/>
  <c r="F115" i="4"/>
  <c r="E115" i="4"/>
  <c r="A115" i="4"/>
  <c r="G115" i="4" s="1"/>
  <c r="A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A113" i="4"/>
  <c r="A112" i="4"/>
  <c r="J111" i="4"/>
  <c r="A111" i="4"/>
  <c r="L111" i="4" s="1"/>
  <c r="A110" i="4"/>
  <c r="L110" i="4" s="1"/>
  <c r="J109" i="4"/>
  <c r="H109" i="4"/>
  <c r="A109" i="4"/>
  <c r="L109" i="4" s="1"/>
  <c r="A108" i="4"/>
  <c r="G108" i="4" s="1"/>
  <c r="A107" i="4"/>
  <c r="G107" i="4" s="1"/>
  <c r="I106" i="4"/>
  <c r="F106" i="4"/>
  <c r="D106" i="4"/>
  <c r="A106" i="4"/>
  <c r="H106" i="4" s="1"/>
  <c r="A105" i="4"/>
  <c r="H105" i="4" s="1"/>
  <c r="A104" i="4"/>
  <c r="J104" i="4" s="1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G98" i="4"/>
  <c r="A98" i="4"/>
  <c r="A97" i="4"/>
  <c r="G97" i="4" s="1"/>
  <c r="G96" i="4"/>
  <c r="A96" i="4"/>
  <c r="E96" i="4" s="1"/>
  <c r="A95" i="4"/>
  <c r="I95" i="4" s="1"/>
  <c r="A94" i="4"/>
  <c r="L93" i="4"/>
  <c r="H93" i="4"/>
  <c r="A93" i="4"/>
  <c r="K93" i="4" s="1"/>
  <c r="A92" i="4"/>
  <c r="E92" i="4" s="1"/>
  <c r="A91" i="4"/>
  <c r="G91" i="4" s="1"/>
  <c r="H90" i="4"/>
  <c r="G90" i="4"/>
  <c r="A90" i="4"/>
  <c r="N90" i="4" s="1"/>
  <c r="A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A88" i="4"/>
  <c r="A87" i="4"/>
  <c r="A86" i="4"/>
  <c r="K86" i="4" s="1"/>
  <c r="A85" i="4"/>
  <c r="K85" i="4" s="1"/>
  <c r="A84" i="4"/>
  <c r="K84" i="4" s="1"/>
  <c r="A83" i="4"/>
  <c r="F83" i="4" s="1"/>
  <c r="H82" i="4"/>
  <c r="A82" i="4"/>
  <c r="L82" i="4" s="1"/>
  <c r="A81" i="4"/>
  <c r="G81" i="4" s="1"/>
  <c r="F80" i="4"/>
  <c r="D80" i="4"/>
  <c r="A80" i="4"/>
  <c r="E80" i="4" s="1"/>
  <c r="A79" i="4"/>
  <c r="I79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A73" i="4"/>
  <c r="G73" i="4" s="1"/>
  <c r="A72" i="4"/>
  <c r="G72" i="4" s="1"/>
  <c r="A71" i="4"/>
  <c r="F71" i="4" s="1"/>
  <c r="K70" i="4"/>
  <c r="A70" i="4"/>
  <c r="J70" i="4" s="1"/>
  <c r="A69" i="4"/>
  <c r="A68" i="4"/>
  <c r="L68" i="4" s="1"/>
  <c r="A67" i="4"/>
  <c r="F67" i="4" s="1"/>
  <c r="A66" i="4"/>
  <c r="G66" i="4" s="1"/>
  <c r="A65" i="4"/>
  <c r="G65" i="4" s="1"/>
  <c r="D64" i="4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A64" i="4"/>
  <c r="A63" i="4"/>
  <c r="A62" i="4"/>
  <c r="A61" i="4"/>
  <c r="L61" i="4" s="1"/>
  <c r="A60" i="4"/>
  <c r="L60" i="4" s="1"/>
  <c r="A59" i="4"/>
  <c r="L59" i="4" s="1"/>
  <c r="K58" i="4"/>
  <c r="A58" i="4"/>
  <c r="G58" i="4" s="1"/>
  <c r="A57" i="4"/>
  <c r="L57" i="4" s="1"/>
  <c r="A56" i="4"/>
  <c r="G56" i="4" s="1"/>
  <c r="A55" i="4"/>
  <c r="F55" i="4" s="1"/>
  <c r="A54" i="4"/>
  <c r="J54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A48" i="4"/>
  <c r="G48" i="4" s="1"/>
  <c r="D47" i="4"/>
  <c r="A47" i="4"/>
  <c r="F47" i="4" s="1"/>
  <c r="A46" i="4"/>
  <c r="G46" i="4" s="1"/>
  <c r="A45" i="4"/>
  <c r="G45" i="4" s="1"/>
  <c r="A44" i="4"/>
  <c r="L43" i="4"/>
  <c r="J43" i="4"/>
  <c r="A43" i="4"/>
  <c r="I43" i="4" s="1"/>
  <c r="A42" i="4"/>
  <c r="D42" i="4" s="1"/>
  <c r="D41" i="4"/>
  <c r="A41" i="4"/>
  <c r="G41" i="4" s="1"/>
  <c r="F40" i="4"/>
  <c r="E40" i="4"/>
  <c r="A40" i="4"/>
  <c r="L40" i="4" s="1"/>
  <c r="A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A38" i="4"/>
  <c r="A37" i="4"/>
  <c r="A36" i="4"/>
  <c r="I36" i="4" s="1"/>
  <c r="A35" i="4"/>
  <c r="L35" i="4" s="1"/>
  <c r="J34" i="4"/>
  <c r="A34" i="4"/>
  <c r="I34" i="4" s="1"/>
  <c r="K33" i="4"/>
  <c r="F33" i="4"/>
  <c r="A33" i="4"/>
  <c r="G33" i="4" s="1"/>
  <c r="A32" i="4"/>
  <c r="G32" i="4" s="1"/>
  <c r="N31" i="4"/>
  <c r="I31" i="4"/>
  <c r="H31" i="4"/>
  <c r="F31" i="4"/>
  <c r="A31" i="4"/>
  <c r="M31" i="4" s="1"/>
  <c r="A30" i="4"/>
  <c r="D30" i="4" s="1"/>
  <c r="A29" i="4"/>
  <c r="J29" i="4" s="1"/>
  <c r="E28" i="4"/>
  <c r="F28" i="4" s="1"/>
  <c r="G28" i="4" s="1"/>
  <c r="H28" i="4" s="1"/>
  <c r="I28" i="4" s="1"/>
  <c r="J28" i="4" s="1"/>
  <c r="K28" i="4" s="1"/>
  <c r="L28" i="4" s="1"/>
  <c r="M28" i="4" s="1"/>
  <c r="N28" i="4" s="1"/>
  <c r="D28" i="4"/>
  <c r="A23" i="4"/>
  <c r="G23" i="4" s="1"/>
  <c r="A22" i="4"/>
  <c r="G22" i="4" s="1"/>
  <c r="A21" i="4"/>
  <c r="F21" i="4" s="1"/>
  <c r="A20" i="4"/>
  <c r="I20" i="4" s="1"/>
  <c r="G19" i="4"/>
  <c r="F19" i="4"/>
  <c r="A19" i="4"/>
  <c r="H18" i="4"/>
  <c r="A18" i="4"/>
  <c r="K18" i="4" s="1"/>
  <c r="A17" i="4"/>
  <c r="E17" i="4" s="1"/>
  <c r="F16" i="4"/>
  <c r="E16" i="4"/>
  <c r="A16" i="4"/>
  <c r="D16" i="4" s="1"/>
  <c r="J15" i="4"/>
  <c r="A15" i="4"/>
  <c r="N15" i="4" s="1"/>
  <c r="A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A13" i="4"/>
  <c r="A12" i="4"/>
  <c r="A11" i="4"/>
  <c r="J11" i="4" s="1"/>
  <c r="N10" i="4"/>
  <c r="I10" i="4"/>
  <c r="H10" i="4"/>
  <c r="G10" i="4"/>
  <c r="F10" i="4"/>
  <c r="A10" i="4"/>
  <c r="J10" i="4" s="1"/>
  <c r="A9" i="4"/>
  <c r="J9" i="4" s="1"/>
  <c r="G8" i="4"/>
  <c r="F8" i="4"/>
  <c r="A8" i="4"/>
  <c r="L8" i="4" s="1"/>
  <c r="K7" i="4"/>
  <c r="I7" i="4"/>
  <c r="A7" i="4"/>
  <c r="L7" i="4" s="1"/>
  <c r="A6" i="4"/>
  <c r="N6" i="4" s="1"/>
  <c r="H5" i="4"/>
  <c r="E5" i="4"/>
  <c r="A5" i="4"/>
  <c r="D5" i="4" s="1"/>
  <c r="I4" i="4"/>
  <c r="G4" i="4"/>
  <c r="F4" i="4"/>
  <c r="E4" i="4"/>
  <c r="A4" i="4"/>
  <c r="H4" i="4" s="1"/>
  <c r="E3" i="4"/>
  <c r="F3" i="4" s="1"/>
  <c r="G3" i="4" s="1"/>
  <c r="H3" i="4" s="1"/>
  <c r="I3" i="4" s="1"/>
  <c r="J3" i="4" s="1"/>
  <c r="K3" i="4" s="1"/>
  <c r="L3" i="4" s="1"/>
  <c r="M3" i="4" s="1"/>
  <c r="N3" i="4" s="1"/>
  <c r="D3" i="4"/>
  <c r="D72" i="5"/>
  <c r="G67" i="5"/>
  <c r="G6" i="5"/>
  <c r="F6" i="5"/>
  <c r="A198" i="5"/>
  <c r="G198" i="5" s="1"/>
  <c r="A197" i="5"/>
  <c r="G197" i="5" s="1"/>
  <c r="A196" i="5"/>
  <c r="F196" i="5" s="1"/>
  <c r="A195" i="5"/>
  <c r="J195" i="5" s="1"/>
  <c r="A194" i="5"/>
  <c r="L194" i="5" s="1"/>
  <c r="A193" i="5"/>
  <c r="L193" i="5" s="1"/>
  <c r="A192" i="5"/>
  <c r="F192" i="5" s="1"/>
  <c r="A191" i="5"/>
  <c r="G191" i="5" s="1"/>
  <c r="N190" i="5"/>
  <c r="A190" i="5"/>
  <c r="G190" i="5" s="1"/>
  <c r="D189" i="5"/>
  <c r="E189" i="5" s="1"/>
  <c r="F189" i="5" s="1"/>
  <c r="G189" i="5" s="1"/>
  <c r="H189" i="5" s="1"/>
  <c r="I189" i="5" s="1"/>
  <c r="J189" i="5" s="1"/>
  <c r="K189" i="5" s="1"/>
  <c r="L189" i="5" s="1"/>
  <c r="M189" i="5" s="1"/>
  <c r="N189" i="5" s="1"/>
  <c r="A189" i="5"/>
  <c r="A188" i="5"/>
  <c r="A187" i="5"/>
  <c r="L187" i="5" s="1"/>
  <c r="K186" i="5"/>
  <c r="H186" i="5"/>
  <c r="A186" i="5"/>
  <c r="L186" i="5" s="1"/>
  <c r="A185" i="5"/>
  <c r="L185" i="5" s="1"/>
  <c r="K184" i="5"/>
  <c r="A184" i="5"/>
  <c r="L184" i="5" s="1"/>
  <c r="L183" i="5"/>
  <c r="A183" i="5"/>
  <c r="G183" i="5" s="1"/>
  <c r="A182" i="5"/>
  <c r="G182" i="5" s="1"/>
  <c r="L181" i="5"/>
  <c r="A181" i="5"/>
  <c r="H181" i="5" s="1"/>
  <c r="A180" i="5"/>
  <c r="F180" i="5" s="1"/>
  <c r="A179" i="5"/>
  <c r="J179" i="5" s="1"/>
  <c r="D178" i="5"/>
  <c r="E178" i="5" s="1"/>
  <c r="F178" i="5" s="1"/>
  <c r="G178" i="5" s="1"/>
  <c r="H178" i="5" s="1"/>
  <c r="I178" i="5" s="1"/>
  <c r="J178" i="5" s="1"/>
  <c r="K178" i="5" s="1"/>
  <c r="L178" i="5" s="1"/>
  <c r="M178" i="5" s="1"/>
  <c r="N178" i="5" s="1"/>
  <c r="A173" i="5"/>
  <c r="G173" i="5" s="1"/>
  <c r="G172" i="5"/>
  <c r="A172" i="5"/>
  <c r="F172" i="5" s="1"/>
  <c r="F171" i="5"/>
  <c r="E171" i="5"/>
  <c r="D171" i="5"/>
  <c r="A171" i="5"/>
  <c r="G171" i="5" s="1"/>
  <c r="A170" i="5"/>
  <c r="M170" i="5" s="1"/>
  <c r="A169" i="5"/>
  <c r="J168" i="5"/>
  <c r="H168" i="5"/>
  <c r="A168" i="5"/>
  <c r="I168" i="5" s="1"/>
  <c r="G167" i="5"/>
  <c r="F167" i="5"/>
  <c r="A167" i="5"/>
  <c r="E167" i="5" s="1"/>
  <c r="D166" i="5"/>
  <c r="A166" i="5"/>
  <c r="G166" i="5" s="1"/>
  <c r="N165" i="5"/>
  <c r="M165" i="5"/>
  <c r="H165" i="5"/>
  <c r="A165" i="5"/>
  <c r="G165" i="5" s="1"/>
  <c r="D164" i="5"/>
  <c r="E164" i="5" s="1"/>
  <c r="F164" i="5" s="1"/>
  <c r="G164" i="5" s="1"/>
  <c r="H164" i="5" s="1"/>
  <c r="I164" i="5" s="1"/>
  <c r="J164" i="5" s="1"/>
  <c r="K164" i="5" s="1"/>
  <c r="L164" i="5" s="1"/>
  <c r="M164" i="5" s="1"/>
  <c r="N164" i="5" s="1"/>
  <c r="A164" i="5"/>
  <c r="A163" i="5"/>
  <c r="A162" i="5"/>
  <c r="L161" i="5"/>
  <c r="H161" i="5"/>
  <c r="A161" i="5"/>
  <c r="K161" i="5" s="1"/>
  <c r="A160" i="5"/>
  <c r="L160" i="5" s="1"/>
  <c r="A159" i="5"/>
  <c r="L159" i="5" s="1"/>
  <c r="K158" i="5"/>
  <c r="A158" i="5"/>
  <c r="G158" i="5" s="1"/>
  <c r="A157" i="5"/>
  <c r="G157" i="5" s="1"/>
  <c r="I156" i="5"/>
  <c r="H156" i="5"/>
  <c r="G156" i="5"/>
  <c r="E156" i="5"/>
  <c r="A156" i="5"/>
  <c r="K156" i="5" s="1"/>
  <c r="F155" i="5"/>
  <c r="E155" i="5"/>
  <c r="D155" i="5"/>
  <c r="A155" i="5"/>
  <c r="H155" i="5" s="1"/>
  <c r="K154" i="5"/>
  <c r="A154" i="5"/>
  <c r="J154" i="5" s="1"/>
  <c r="D153" i="5"/>
  <c r="E153" i="5" s="1"/>
  <c r="F153" i="5" s="1"/>
  <c r="G153" i="5" s="1"/>
  <c r="H153" i="5" s="1"/>
  <c r="I153" i="5" s="1"/>
  <c r="J153" i="5" s="1"/>
  <c r="K153" i="5" s="1"/>
  <c r="L153" i="5" s="1"/>
  <c r="M153" i="5" s="1"/>
  <c r="N153" i="5" s="1"/>
  <c r="A148" i="5"/>
  <c r="G148" i="5" s="1"/>
  <c r="E147" i="5"/>
  <c r="D147" i="5"/>
  <c r="A147" i="5"/>
  <c r="G147" i="5" s="1"/>
  <c r="G146" i="5"/>
  <c r="F146" i="5"/>
  <c r="E146" i="5"/>
  <c r="A146" i="5"/>
  <c r="D146" i="5" s="1"/>
  <c r="K145" i="5"/>
  <c r="A145" i="5"/>
  <c r="I145" i="5" s="1"/>
  <c r="M144" i="5"/>
  <c r="A144" i="5"/>
  <c r="K143" i="5"/>
  <c r="H143" i="5"/>
  <c r="G143" i="5"/>
  <c r="A143" i="5"/>
  <c r="J143" i="5" s="1"/>
  <c r="G142" i="5"/>
  <c r="F142" i="5"/>
  <c r="E142" i="5"/>
  <c r="A142" i="5"/>
  <c r="D142" i="5" s="1"/>
  <c r="A141" i="5"/>
  <c r="G141" i="5" s="1"/>
  <c r="A140" i="5"/>
  <c r="N140" i="5" s="1"/>
  <c r="D139" i="5"/>
  <c r="E139" i="5" s="1"/>
  <c r="F139" i="5" s="1"/>
  <c r="G139" i="5" s="1"/>
  <c r="H139" i="5" s="1"/>
  <c r="I139" i="5" s="1"/>
  <c r="J139" i="5" s="1"/>
  <c r="K139" i="5" s="1"/>
  <c r="L139" i="5" s="1"/>
  <c r="M139" i="5" s="1"/>
  <c r="N139" i="5" s="1"/>
  <c r="A139" i="5"/>
  <c r="A138" i="5"/>
  <c r="A137" i="5"/>
  <c r="L136" i="5"/>
  <c r="H136" i="5"/>
  <c r="A136" i="5"/>
  <c r="K136" i="5" s="1"/>
  <c r="A135" i="5"/>
  <c r="L135" i="5" s="1"/>
  <c r="L134" i="5"/>
  <c r="A134" i="5"/>
  <c r="K134" i="5" s="1"/>
  <c r="A133" i="5"/>
  <c r="K133" i="5" s="1"/>
  <c r="A132" i="5"/>
  <c r="L132" i="5" s="1"/>
  <c r="L131" i="5"/>
  <c r="H131" i="5"/>
  <c r="G131" i="5"/>
  <c r="D131" i="5"/>
  <c r="A131" i="5"/>
  <c r="N131" i="5" s="1"/>
  <c r="G130" i="5"/>
  <c r="A130" i="5"/>
  <c r="D130" i="5" s="1"/>
  <c r="A129" i="5"/>
  <c r="J129" i="5" s="1"/>
  <c r="D128" i="5"/>
  <c r="E128" i="5" s="1"/>
  <c r="F128" i="5" s="1"/>
  <c r="G128" i="5" s="1"/>
  <c r="H128" i="5" s="1"/>
  <c r="I128" i="5" s="1"/>
  <c r="J128" i="5" s="1"/>
  <c r="K128" i="5" s="1"/>
  <c r="L128" i="5" s="1"/>
  <c r="M128" i="5" s="1"/>
  <c r="N128" i="5" s="1"/>
  <c r="A123" i="5"/>
  <c r="G123" i="5" s="1"/>
  <c r="A122" i="5"/>
  <c r="G122" i="5" s="1"/>
  <c r="A121" i="5"/>
  <c r="F121" i="5" s="1"/>
  <c r="A120" i="5"/>
  <c r="J120" i="5" s="1"/>
  <c r="A119" i="5"/>
  <c r="A118" i="5"/>
  <c r="L118" i="5" s="1"/>
  <c r="A117" i="5"/>
  <c r="F117" i="5" s="1"/>
  <c r="A116" i="5"/>
  <c r="G116" i="5" s="1"/>
  <c r="H115" i="5"/>
  <c r="A115" i="5"/>
  <c r="G115" i="5" s="1"/>
  <c r="D114" i="5"/>
  <c r="E114" i="5" s="1"/>
  <c r="F114" i="5" s="1"/>
  <c r="G114" i="5" s="1"/>
  <c r="H114" i="5" s="1"/>
  <c r="I114" i="5" s="1"/>
  <c r="J114" i="5" s="1"/>
  <c r="K114" i="5" s="1"/>
  <c r="L114" i="5" s="1"/>
  <c r="M114" i="5" s="1"/>
  <c r="N114" i="5" s="1"/>
  <c r="A114" i="5"/>
  <c r="A113" i="5"/>
  <c r="A112" i="5"/>
  <c r="A111" i="5"/>
  <c r="L111" i="5" s="1"/>
  <c r="A110" i="5"/>
  <c r="L110" i="5" s="1"/>
  <c r="A109" i="5"/>
  <c r="L109" i="5" s="1"/>
  <c r="L108" i="5"/>
  <c r="A108" i="5"/>
  <c r="G108" i="5" s="1"/>
  <c r="I107" i="5"/>
  <c r="A107" i="5"/>
  <c r="G107" i="5" s="1"/>
  <c r="A106" i="5"/>
  <c r="H106" i="5" s="1"/>
  <c r="A105" i="5"/>
  <c r="F105" i="5" s="1"/>
  <c r="A104" i="5"/>
  <c r="J104" i="5" s="1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D103" i="5"/>
  <c r="A98" i="5"/>
  <c r="G98" i="5" s="1"/>
  <c r="A97" i="5"/>
  <c r="G97" i="5" s="1"/>
  <c r="G96" i="5"/>
  <c r="A96" i="5"/>
  <c r="F96" i="5" s="1"/>
  <c r="N95" i="5"/>
  <c r="J95" i="5"/>
  <c r="A95" i="5"/>
  <c r="H95" i="5" s="1"/>
  <c r="A94" i="5"/>
  <c r="L93" i="5"/>
  <c r="I93" i="5"/>
  <c r="A93" i="5"/>
  <c r="J93" i="5" s="1"/>
  <c r="G92" i="5"/>
  <c r="A92" i="5"/>
  <c r="F92" i="5" s="1"/>
  <c r="D91" i="5"/>
  <c r="A91" i="5"/>
  <c r="G91" i="5" s="1"/>
  <c r="L90" i="5"/>
  <c r="A90" i="5"/>
  <c r="N90" i="5" s="1"/>
  <c r="A89" i="5"/>
  <c r="D89" i="5" s="1"/>
  <c r="E89" i="5" s="1"/>
  <c r="F89" i="5" s="1"/>
  <c r="G89" i="5" s="1"/>
  <c r="H89" i="5" s="1"/>
  <c r="I89" i="5" s="1"/>
  <c r="J89" i="5" s="1"/>
  <c r="K89" i="5" s="1"/>
  <c r="L89" i="5" s="1"/>
  <c r="M89" i="5" s="1"/>
  <c r="N89" i="5" s="1"/>
  <c r="A88" i="5"/>
  <c r="A87" i="5"/>
  <c r="H86" i="5"/>
  <c r="A86" i="5"/>
  <c r="J86" i="5" s="1"/>
  <c r="A85" i="5"/>
  <c r="L85" i="5" s="1"/>
  <c r="K84" i="5"/>
  <c r="A84" i="5"/>
  <c r="J84" i="5" s="1"/>
  <c r="G83" i="5"/>
  <c r="A83" i="5"/>
  <c r="F83" i="5" s="1"/>
  <c r="A82" i="5"/>
  <c r="K82" i="5" s="1"/>
  <c r="L81" i="5"/>
  <c r="H81" i="5"/>
  <c r="A81" i="5"/>
  <c r="N81" i="5" s="1"/>
  <c r="A80" i="5"/>
  <c r="F80" i="5" s="1"/>
  <c r="A79" i="5"/>
  <c r="J79" i="5" s="1"/>
  <c r="E78" i="5"/>
  <c r="F78" i="5" s="1"/>
  <c r="G78" i="5" s="1"/>
  <c r="H78" i="5" s="1"/>
  <c r="I78" i="5" s="1"/>
  <c r="J78" i="5" s="1"/>
  <c r="K78" i="5" s="1"/>
  <c r="L78" i="5" s="1"/>
  <c r="M78" i="5" s="1"/>
  <c r="N78" i="5" s="1"/>
  <c r="D78" i="5"/>
  <c r="N10" i="5"/>
  <c r="M10" i="5"/>
  <c r="L10" i="5"/>
  <c r="K10" i="5"/>
  <c r="N35" i="5"/>
  <c r="M35" i="5"/>
  <c r="L35" i="5"/>
  <c r="K35" i="5"/>
  <c r="N60" i="5"/>
  <c r="M60" i="5"/>
  <c r="L60" i="5"/>
  <c r="A73" i="5"/>
  <c r="G73" i="5" s="1"/>
  <c r="A72" i="5"/>
  <c r="G72" i="5" s="1"/>
  <c r="A71" i="5"/>
  <c r="E71" i="5" s="1"/>
  <c r="A70" i="5"/>
  <c r="J70" i="5" s="1"/>
  <c r="A69" i="5"/>
  <c r="G68" i="5"/>
  <c r="A68" i="5"/>
  <c r="L68" i="5" s="1"/>
  <c r="A67" i="5"/>
  <c r="E67" i="5" s="1"/>
  <c r="F66" i="5"/>
  <c r="D66" i="5"/>
  <c r="A66" i="5"/>
  <c r="G66" i="5" s="1"/>
  <c r="A65" i="5"/>
  <c r="N65" i="5" s="1"/>
  <c r="A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A63" i="5"/>
  <c r="A62" i="5"/>
  <c r="A61" i="5"/>
  <c r="L61" i="5" s="1"/>
  <c r="J60" i="5"/>
  <c r="I60" i="5"/>
  <c r="A60" i="5"/>
  <c r="H60" i="5" s="1"/>
  <c r="L59" i="5"/>
  <c r="K59" i="5"/>
  <c r="I59" i="5"/>
  <c r="A59" i="5"/>
  <c r="H59" i="5" s="1"/>
  <c r="A58" i="5"/>
  <c r="L58" i="5" s="1"/>
  <c r="G57" i="5"/>
  <c r="A57" i="5"/>
  <c r="L57" i="5" s="1"/>
  <c r="N56" i="5"/>
  <c r="M56" i="5"/>
  <c r="F56" i="5"/>
  <c r="E56" i="5"/>
  <c r="A56" i="5"/>
  <c r="L56" i="5" s="1"/>
  <c r="F55" i="5"/>
  <c r="E55" i="5"/>
  <c r="A55" i="5"/>
  <c r="H55" i="5" s="1"/>
  <c r="L54" i="5"/>
  <c r="J54" i="5"/>
  <c r="I54" i="5"/>
  <c r="H54" i="5"/>
  <c r="G54" i="5"/>
  <c r="D54" i="5"/>
  <c r="A54" i="5"/>
  <c r="N54" i="5" s="1"/>
  <c r="D53" i="5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A48" i="5"/>
  <c r="G48" i="5" s="1"/>
  <c r="D47" i="5"/>
  <c r="A47" i="5"/>
  <c r="F47" i="5" s="1"/>
  <c r="G46" i="5"/>
  <c r="A46" i="5"/>
  <c r="F46" i="5" s="1"/>
  <c r="A45" i="5"/>
  <c r="N45" i="5" s="1"/>
  <c r="A44" i="5"/>
  <c r="L43" i="5"/>
  <c r="A43" i="5"/>
  <c r="K43" i="5" s="1"/>
  <c r="A42" i="5"/>
  <c r="E42" i="5" s="1"/>
  <c r="G41" i="5"/>
  <c r="F41" i="5"/>
  <c r="A41" i="5"/>
  <c r="E41" i="5" s="1"/>
  <c r="A40" i="5"/>
  <c r="N40" i="5" s="1"/>
  <c r="A39" i="5"/>
  <c r="D39" i="5" s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A35" i="5"/>
  <c r="H35" i="5" s="1"/>
  <c r="K34" i="5"/>
  <c r="I34" i="5"/>
  <c r="A34" i="5"/>
  <c r="H34" i="5" s="1"/>
  <c r="G33" i="5"/>
  <c r="A33" i="5"/>
  <c r="L33" i="5" s="1"/>
  <c r="I32" i="5"/>
  <c r="A32" i="5"/>
  <c r="K32" i="5" s="1"/>
  <c r="A31" i="5"/>
  <c r="L31" i="5" s="1"/>
  <c r="F30" i="5"/>
  <c r="A30" i="5"/>
  <c r="H30" i="5" s="1"/>
  <c r="K29" i="5"/>
  <c r="A29" i="5"/>
  <c r="N29" i="5" s="1"/>
  <c r="E28" i="5"/>
  <c r="F28" i="5" s="1"/>
  <c r="G28" i="5" s="1"/>
  <c r="H28" i="5" s="1"/>
  <c r="I28" i="5" s="1"/>
  <c r="J28" i="5" s="1"/>
  <c r="K28" i="5" s="1"/>
  <c r="L28" i="5" s="1"/>
  <c r="M28" i="5" s="1"/>
  <c r="N28" i="5" s="1"/>
  <c r="D28" i="5"/>
  <c r="A23" i="5"/>
  <c r="G23" i="5" s="1"/>
  <c r="A22" i="5"/>
  <c r="F22" i="5" s="1"/>
  <c r="A21" i="5"/>
  <c r="E21" i="5" s="1"/>
  <c r="A20" i="5"/>
  <c r="G20" i="5" s="1"/>
  <c r="A18" i="5"/>
  <c r="L18" i="5" s="1"/>
  <c r="A17" i="5"/>
  <c r="F17" i="5" s="1"/>
  <c r="A16" i="5"/>
  <c r="G16" i="5" s="1"/>
  <c r="A15" i="5"/>
  <c r="G15" i="5" s="1"/>
  <c r="A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A13" i="5"/>
  <c r="A12" i="5"/>
  <c r="A11" i="5"/>
  <c r="L11" i="5" s="1"/>
  <c r="A10" i="5"/>
  <c r="I10" i="5" s="1"/>
  <c r="A9" i="5"/>
  <c r="I9" i="5" s="1"/>
  <c r="A8" i="5"/>
  <c r="L8" i="5" s="1"/>
  <c r="A7" i="5"/>
  <c r="A6" i="5"/>
  <c r="N6" i="5" s="1"/>
  <c r="A5" i="5"/>
  <c r="D5" i="5" s="1"/>
  <c r="A4" i="5"/>
  <c r="H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L176" i="3"/>
  <c r="F192" i="3"/>
  <c r="G192" i="3" s="1"/>
  <c r="H192" i="3" s="1"/>
  <c r="I192" i="3" s="1"/>
  <c r="J192" i="3" s="1"/>
  <c r="K192" i="3" s="1"/>
  <c r="L192" i="3" s="1"/>
  <c r="M192" i="3" s="1"/>
  <c r="P192" i="3" s="1"/>
  <c r="N192" i="3" s="1"/>
  <c r="O192" i="3" s="1"/>
  <c r="F191" i="3"/>
  <c r="G191" i="3" s="1"/>
  <c r="H191" i="3" s="1"/>
  <c r="I191" i="3" s="1"/>
  <c r="J191" i="3" s="1"/>
  <c r="K191" i="3" s="1"/>
  <c r="L191" i="3" s="1"/>
  <c r="M191" i="3" s="1"/>
  <c r="P191" i="3" s="1"/>
  <c r="N191" i="3" s="1"/>
  <c r="O191" i="3" s="1"/>
  <c r="G177" i="3"/>
  <c r="H177" i="3" s="1"/>
  <c r="I177" i="3" s="1"/>
  <c r="J177" i="3" s="1"/>
  <c r="K177" i="3" s="1"/>
  <c r="L177" i="3" s="1"/>
  <c r="M177" i="3" s="1"/>
  <c r="P177" i="3" s="1"/>
  <c r="N177" i="3" s="1"/>
  <c r="O177" i="3" s="1"/>
  <c r="F177" i="3"/>
  <c r="F176" i="3"/>
  <c r="G176" i="3" s="1"/>
  <c r="H176" i="3" s="1"/>
  <c r="I176" i="3" s="1"/>
  <c r="J176" i="3" s="1"/>
  <c r="K176" i="3" s="1"/>
  <c r="M176" i="3" s="1"/>
  <c r="P176" i="3" s="1"/>
  <c r="N176" i="3" s="1"/>
  <c r="O176" i="3" s="1"/>
  <c r="G162" i="3"/>
  <c r="H162" i="3" s="1"/>
  <c r="I162" i="3" s="1"/>
  <c r="J162" i="3" s="1"/>
  <c r="K162" i="3" s="1"/>
  <c r="L162" i="3" s="1"/>
  <c r="M162" i="3" s="1"/>
  <c r="P162" i="3" s="1"/>
  <c r="N162" i="3" s="1"/>
  <c r="O162" i="3" s="1"/>
  <c r="F162" i="3"/>
  <c r="G161" i="3"/>
  <c r="H161" i="3" s="1"/>
  <c r="I161" i="3" s="1"/>
  <c r="J161" i="3" s="1"/>
  <c r="K161" i="3" s="1"/>
  <c r="L161" i="3" s="1"/>
  <c r="M161" i="3" s="1"/>
  <c r="P161" i="3" s="1"/>
  <c r="N161" i="3" s="1"/>
  <c r="O161" i="3" s="1"/>
  <c r="F161" i="3"/>
  <c r="F147" i="3"/>
  <c r="G147" i="3" s="1"/>
  <c r="H147" i="3" s="1"/>
  <c r="I147" i="3" s="1"/>
  <c r="J147" i="3" s="1"/>
  <c r="K147" i="3" s="1"/>
  <c r="L147" i="3" s="1"/>
  <c r="M147" i="3" s="1"/>
  <c r="P147" i="3" s="1"/>
  <c r="N147" i="3" s="1"/>
  <c r="O147" i="3" s="1"/>
  <c r="G146" i="3"/>
  <c r="H146" i="3" s="1"/>
  <c r="I146" i="3" s="1"/>
  <c r="J146" i="3" s="1"/>
  <c r="K146" i="3" s="1"/>
  <c r="L146" i="3" s="1"/>
  <c r="M146" i="3" s="1"/>
  <c r="P146" i="3" s="1"/>
  <c r="N146" i="3" s="1"/>
  <c r="O146" i="3" s="1"/>
  <c r="F146" i="3"/>
  <c r="F132" i="3"/>
  <c r="G132" i="3" s="1"/>
  <c r="H132" i="3" s="1"/>
  <c r="I132" i="3" s="1"/>
  <c r="J132" i="3" s="1"/>
  <c r="K132" i="3" s="1"/>
  <c r="L132" i="3" s="1"/>
  <c r="M132" i="3" s="1"/>
  <c r="P132" i="3" s="1"/>
  <c r="N132" i="3" s="1"/>
  <c r="O132" i="3" s="1"/>
  <c r="F131" i="3"/>
  <c r="G131" i="3" s="1"/>
  <c r="H131" i="3" s="1"/>
  <c r="I131" i="3" s="1"/>
  <c r="J131" i="3" s="1"/>
  <c r="K131" i="3" s="1"/>
  <c r="L131" i="3" s="1"/>
  <c r="M131" i="3" s="1"/>
  <c r="P131" i="3" s="1"/>
  <c r="N131" i="3" s="1"/>
  <c r="O131" i="3" s="1"/>
  <c r="G117" i="3"/>
  <c r="H117" i="3" s="1"/>
  <c r="I117" i="3" s="1"/>
  <c r="J117" i="3" s="1"/>
  <c r="K117" i="3" s="1"/>
  <c r="L117" i="3" s="1"/>
  <c r="M117" i="3" s="1"/>
  <c r="P117" i="3" s="1"/>
  <c r="N117" i="3" s="1"/>
  <c r="O117" i="3" s="1"/>
  <c r="F117" i="3"/>
  <c r="F116" i="3"/>
  <c r="G116" i="3" s="1"/>
  <c r="H116" i="3" s="1"/>
  <c r="I116" i="3" s="1"/>
  <c r="J116" i="3" s="1"/>
  <c r="K116" i="3" s="1"/>
  <c r="L116" i="3" s="1"/>
  <c r="M116" i="3" s="1"/>
  <c r="P116" i="3" s="1"/>
  <c r="N116" i="3" s="1"/>
  <c r="O116" i="3" s="1"/>
  <c r="G102" i="3"/>
  <c r="H102" i="3" s="1"/>
  <c r="I102" i="3" s="1"/>
  <c r="J102" i="3" s="1"/>
  <c r="K102" i="3" s="1"/>
  <c r="L102" i="3" s="1"/>
  <c r="M102" i="3" s="1"/>
  <c r="P102" i="3" s="1"/>
  <c r="N102" i="3" s="1"/>
  <c r="O102" i="3" s="1"/>
  <c r="F102" i="3"/>
  <c r="F101" i="3"/>
  <c r="G101" i="3" s="1"/>
  <c r="H101" i="3" s="1"/>
  <c r="I101" i="3" s="1"/>
  <c r="J101" i="3" s="1"/>
  <c r="K101" i="3" s="1"/>
  <c r="L101" i="3" s="1"/>
  <c r="M101" i="3" s="1"/>
  <c r="P101" i="3" s="1"/>
  <c r="N101" i="3" s="1"/>
  <c r="O101" i="3" s="1"/>
  <c r="F87" i="3"/>
  <c r="G87" i="3" s="1"/>
  <c r="H87" i="3" s="1"/>
  <c r="I87" i="3" s="1"/>
  <c r="J87" i="3" s="1"/>
  <c r="K87" i="3" s="1"/>
  <c r="L87" i="3" s="1"/>
  <c r="M87" i="3" s="1"/>
  <c r="P87" i="3" s="1"/>
  <c r="N87" i="3" s="1"/>
  <c r="O87" i="3" s="1"/>
  <c r="F86" i="3"/>
  <c r="G86" i="3" s="1"/>
  <c r="H86" i="3" s="1"/>
  <c r="I86" i="3" s="1"/>
  <c r="J86" i="3" s="1"/>
  <c r="K86" i="3" s="1"/>
  <c r="L86" i="3" s="1"/>
  <c r="M86" i="3" s="1"/>
  <c r="P86" i="3" s="1"/>
  <c r="N86" i="3" s="1"/>
  <c r="O86" i="3" s="1"/>
  <c r="G72" i="3"/>
  <c r="H72" i="3" s="1"/>
  <c r="I72" i="3" s="1"/>
  <c r="J72" i="3" s="1"/>
  <c r="K72" i="3" s="1"/>
  <c r="L72" i="3" s="1"/>
  <c r="M72" i="3" s="1"/>
  <c r="P72" i="3" s="1"/>
  <c r="N72" i="3" s="1"/>
  <c r="O72" i="3" s="1"/>
  <c r="F72" i="3"/>
  <c r="F71" i="3"/>
  <c r="G71" i="3" s="1"/>
  <c r="H71" i="3" s="1"/>
  <c r="I71" i="3" s="1"/>
  <c r="J71" i="3" s="1"/>
  <c r="K71" i="3" s="1"/>
  <c r="L71" i="3" s="1"/>
  <c r="M71" i="3" s="1"/>
  <c r="P71" i="3" s="1"/>
  <c r="N71" i="3" s="1"/>
  <c r="O71" i="3" s="1"/>
  <c r="G57" i="3"/>
  <c r="H57" i="3" s="1"/>
  <c r="I57" i="3" s="1"/>
  <c r="J57" i="3" s="1"/>
  <c r="K57" i="3" s="1"/>
  <c r="L57" i="3" s="1"/>
  <c r="M57" i="3" s="1"/>
  <c r="P57" i="3" s="1"/>
  <c r="N57" i="3" s="1"/>
  <c r="O57" i="3" s="1"/>
  <c r="F57" i="3"/>
  <c r="F56" i="3"/>
  <c r="G56" i="3" s="1"/>
  <c r="H56" i="3" s="1"/>
  <c r="I56" i="3" s="1"/>
  <c r="J56" i="3" s="1"/>
  <c r="K56" i="3" s="1"/>
  <c r="L56" i="3" s="1"/>
  <c r="M56" i="3" s="1"/>
  <c r="P56" i="3" s="1"/>
  <c r="N56" i="3" s="1"/>
  <c r="O56" i="3" s="1"/>
  <c r="G42" i="3"/>
  <c r="H42" i="3" s="1"/>
  <c r="I42" i="3" s="1"/>
  <c r="J42" i="3" s="1"/>
  <c r="K42" i="3" s="1"/>
  <c r="L42" i="3" s="1"/>
  <c r="M42" i="3" s="1"/>
  <c r="P42" i="3" s="1"/>
  <c r="N42" i="3" s="1"/>
  <c r="O42" i="3" s="1"/>
  <c r="F42" i="3"/>
  <c r="F41" i="3"/>
  <c r="G41" i="3" s="1"/>
  <c r="H41" i="3" s="1"/>
  <c r="I41" i="3" s="1"/>
  <c r="J41" i="3" s="1"/>
  <c r="K41" i="3" s="1"/>
  <c r="L41" i="3" s="1"/>
  <c r="M41" i="3" s="1"/>
  <c r="P41" i="3" s="1"/>
  <c r="N41" i="3" s="1"/>
  <c r="O41" i="3" s="1"/>
  <c r="F27" i="3"/>
  <c r="G27" i="3" s="1"/>
  <c r="H27" i="3" s="1"/>
  <c r="I27" i="3" s="1"/>
  <c r="J27" i="3" s="1"/>
  <c r="K27" i="3" s="1"/>
  <c r="L27" i="3" s="1"/>
  <c r="M27" i="3" s="1"/>
  <c r="P27" i="3" s="1"/>
  <c r="N27" i="3" s="1"/>
  <c r="O27" i="3" s="1"/>
  <c r="F26" i="3"/>
  <c r="G26" i="3" s="1"/>
  <c r="H26" i="3" s="1"/>
  <c r="I26" i="3" s="1"/>
  <c r="J26" i="3" s="1"/>
  <c r="K26" i="3" s="1"/>
  <c r="L26" i="3" s="1"/>
  <c r="M26" i="3" s="1"/>
  <c r="P26" i="3" s="1"/>
  <c r="N26" i="3" s="1"/>
  <c r="O26" i="3" s="1"/>
  <c r="G12" i="3"/>
  <c r="H12" i="3" s="1"/>
  <c r="I12" i="3" s="1"/>
  <c r="J12" i="3" s="1"/>
  <c r="K12" i="3" s="1"/>
  <c r="L12" i="3" s="1"/>
  <c r="M12" i="3" s="1"/>
  <c r="P12" i="3" s="1"/>
  <c r="N12" i="3" s="1"/>
  <c r="O12" i="3" s="1"/>
  <c r="F12" i="3"/>
  <c r="F11" i="3"/>
  <c r="G11" i="3" s="1"/>
  <c r="H11" i="3" s="1"/>
  <c r="I11" i="3" s="1"/>
  <c r="J11" i="3" s="1"/>
  <c r="K11" i="3" s="1"/>
  <c r="L11" i="3" s="1"/>
  <c r="M11" i="3" s="1"/>
  <c r="P11" i="3" s="1"/>
  <c r="N11" i="3" s="1"/>
  <c r="O11" i="3" s="1"/>
  <c r="F222" i="2"/>
  <c r="G222" i="2" s="1"/>
  <c r="H222" i="2" s="1"/>
  <c r="I222" i="2" s="1"/>
  <c r="J222" i="2" s="1"/>
  <c r="K222" i="2" s="1"/>
  <c r="L222" i="2" s="1"/>
  <c r="M222" i="2" s="1"/>
  <c r="N222" i="2" s="1"/>
  <c r="O222" i="2" s="1"/>
  <c r="P222" i="2" s="1"/>
  <c r="F221" i="2"/>
  <c r="G221" i="2" s="1"/>
  <c r="H221" i="2" s="1"/>
  <c r="I221" i="2" s="1"/>
  <c r="J221" i="2" s="1"/>
  <c r="K221" i="2" s="1"/>
  <c r="L221" i="2" s="1"/>
  <c r="M221" i="2" s="1"/>
  <c r="N221" i="2" s="1"/>
  <c r="O221" i="2" s="1"/>
  <c r="P221" i="2" s="1"/>
  <c r="F207" i="2"/>
  <c r="G207" i="2" s="1"/>
  <c r="H207" i="2" s="1"/>
  <c r="I207" i="2" s="1"/>
  <c r="J207" i="2" s="1"/>
  <c r="K207" i="2" s="1"/>
  <c r="L207" i="2" s="1"/>
  <c r="M207" i="2" s="1"/>
  <c r="N207" i="2" s="1"/>
  <c r="O207" i="2" s="1"/>
  <c r="P207" i="2" s="1"/>
  <c r="F206" i="2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F192" i="2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F191" i="2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F177" i="2"/>
  <c r="G177" i="2" s="1"/>
  <c r="H177" i="2" s="1"/>
  <c r="I177" i="2" s="1"/>
  <c r="J177" i="2" s="1"/>
  <c r="K177" i="2" s="1"/>
  <c r="L177" i="2" s="1"/>
  <c r="M177" i="2" s="1"/>
  <c r="N177" i="2" s="1"/>
  <c r="O177" i="2" s="1"/>
  <c r="P177" i="2" s="1"/>
  <c r="F176" i="2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F162" i="2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F161" i="2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F147" i="2"/>
  <c r="G147" i="2" s="1"/>
  <c r="H147" i="2" s="1"/>
  <c r="I147" i="2" s="1"/>
  <c r="J147" i="2" s="1"/>
  <c r="K147" i="2" s="1"/>
  <c r="L147" i="2" s="1"/>
  <c r="M147" i="2" s="1"/>
  <c r="N147" i="2" s="1"/>
  <c r="O147" i="2" s="1"/>
  <c r="P147" i="2" s="1"/>
  <c r="F146" i="2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F132" i="2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F131" i="2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F117" i="2"/>
  <c r="G117" i="2" s="1"/>
  <c r="H117" i="2" s="1"/>
  <c r="I117" i="2" s="1"/>
  <c r="J117" i="2" s="1"/>
  <c r="K117" i="2" s="1"/>
  <c r="L117" i="2" s="1"/>
  <c r="M117" i="2" s="1"/>
  <c r="N117" i="2" s="1"/>
  <c r="O117" i="2" s="1"/>
  <c r="P117" i="2" s="1"/>
  <c r="F116" i="2"/>
  <c r="G116" i="2" s="1"/>
  <c r="H116" i="2" s="1"/>
  <c r="I116" i="2" s="1"/>
  <c r="J116" i="2" s="1"/>
  <c r="K116" i="2" s="1"/>
  <c r="L116" i="2" s="1"/>
  <c r="M116" i="2" s="1"/>
  <c r="N116" i="2" s="1"/>
  <c r="O116" i="2" s="1"/>
  <c r="P116" i="2" s="1"/>
  <c r="F102" i="2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F101" i="2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F86" i="2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F72" i="2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F71" i="2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F56" i="2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F42" i="2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F41" i="2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H187" i="5" l="1"/>
  <c r="H193" i="5"/>
  <c r="I187" i="5"/>
  <c r="H190" i="5"/>
  <c r="K193" i="5"/>
  <c r="J187" i="5"/>
  <c r="K187" i="5"/>
  <c r="H194" i="5"/>
  <c r="I194" i="5"/>
  <c r="E191" i="5"/>
  <c r="I195" i="5"/>
  <c r="J194" i="5"/>
  <c r="K194" i="5"/>
  <c r="E192" i="5"/>
  <c r="K204" i="5"/>
  <c r="I206" i="5"/>
  <c r="H207" i="5"/>
  <c r="K208" i="5"/>
  <c r="M210" i="5"/>
  <c r="H215" i="5"/>
  <c r="D216" i="5"/>
  <c r="M219" i="5"/>
  <c r="K220" i="5"/>
  <c r="I207" i="5"/>
  <c r="K206" i="5"/>
  <c r="J207" i="5"/>
  <c r="F216" i="5"/>
  <c r="G218" i="5"/>
  <c r="M220" i="5"/>
  <c r="D222" i="5"/>
  <c r="D206" i="5"/>
  <c r="L206" i="5"/>
  <c r="K207" i="5"/>
  <c r="H209" i="5"/>
  <c r="H211" i="5"/>
  <c r="K215" i="5"/>
  <c r="H218" i="5"/>
  <c r="F220" i="5"/>
  <c r="N220" i="5"/>
  <c r="E222" i="5"/>
  <c r="E206" i="5"/>
  <c r="L207" i="5"/>
  <c r="D215" i="5"/>
  <c r="I218" i="5"/>
  <c r="G220" i="5"/>
  <c r="F222" i="5"/>
  <c r="J218" i="5"/>
  <c r="J256" i="4"/>
  <c r="N260" i="4"/>
  <c r="G265" i="4"/>
  <c r="N270" i="4"/>
  <c r="D254" i="4"/>
  <c r="L256" i="4"/>
  <c r="L265" i="4"/>
  <c r="F270" i="4"/>
  <c r="G254" i="4"/>
  <c r="E256" i="4"/>
  <c r="N256" i="4"/>
  <c r="G258" i="4"/>
  <c r="F260" i="4"/>
  <c r="I261" i="4"/>
  <c r="H270" i="4"/>
  <c r="E272" i="4"/>
  <c r="H254" i="4"/>
  <c r="F256" i="4"/>
  <c r="H260" i="4"/>
  <c r="J261" i="4"/>
  <c r="I270" i="4"/>
  <c r="F272" i="4"/>
  <c r="J254" i="4"/>
  <c r="G256" i="4"/>
  <c r="I260" i="4"/>
  <c r="H268" i="4"/>
  <c r="J270" i="4"/>
  <c r="G272" i="4"/>
  <c r="J260" i="4"/>
  <c r="N254" i="4"/>
  <c r="I256" i="4"/>
  <c r="L260" i="4"/>
  <c r="D265" i="4"/>
  <c r="N269" i="4"/>
  <c r="L270" i="4"/>
  <c r="F271" i="4"/>
  <c r="K254" i="4"/>
  <c r="G255" i="4"/>
  <c r="K258" i="4"/>
  <c r="M260" i="4"/>
  <c r="H265" i="4"/>
  <c r="D266" i="4"/>
  <c r="G267" i="4"/>
  <c r="M269" i="4"/>
  <c r="G271" i="4"/>
  <c r="F267" i="4"/>
  <c r="H255" i="4"/>
  <c r="L258" i="4"/>
  <c r="I265" i="4"/>
  <c r="E266" i="4"/>
  <c r="F255" i="4"/>
  <c r="E254" i="4"/>
  <c r="M254" i="4"/>
  <c r="G260" i="4"/>
  <c r="J265" i="4"/>
  <c r="F266" i="4"/>
  <c r="G268" i="4"/>
  <c r="G269" i="4"/>
  <c r="K265" i="4"/>
  <c r="D255" i="4"/>
  <c r="E265" i="4"/>
  <c r="M265" i="4"/>
  <c r="D267" i="4"/>
  <c r="D271" i="4"/>
  <c r="F265" i="4"/>
  <c r="K233" i="4"/>
  <c r="L233" i="4"/>
  <c r="I232" i="4"/>
  <c r="J240" i="4"/>
  <c r="G230" i="4"/>
  <c r="J232" i="4"/>
  <c r="G243" i="4"/>
  <c r="D247" i="4"/>
  <c r="L232" i="4"/>
  <c r="K229" i="4"/>
  <c r="M235" i="4"/>
  <c r="M244" i="4"/>
  <c r="K245" i="4"/>
  <c r="D229" i="4"/>
  <c r="L229" i="4"/>
  <c r="J231" i="4"/>
  <c r="F235" i="4"/>
  <c r="N235" i="4"/>
  <c r="I240" i="4"/>
  <c r="F244" i="4"/>
  <c r="N244" i="4"/>
  <c r="L245" i="4"/>
  <c r="M229" i="4"/>
  <c r="F229" i="4"/>
  <c r="N229" i="4"/>
  <c r="D231" i="4"/>
  <c r="L231" i="4"/>
  <c r="H234" i="4"/>
  <c r="H235" i="4"/>
  <c r="H236" i="4"/>
  <c r="K240" i="4"/>
  <c r="F245" i="4"/>
  <c r="N245" i="4"/>
  <c r="M245" i="4"/>
  <c r="G229" i="4"/>
  <c r="E231" i="4"/>
  <c r="M231" i="4"/>
  <c r="I234" i="4"/>
  <c r="I235" i="4"/>
  <c r="I236" i="4"/>
  <c r="D240" i="4"/>
  <c r="L240" i="4"/>
  <c r="I243" i="4"/>
  <c r="G245" i="4"/>
  <c r="F247" i="4"/>
  <c r="E229" i="4"/>
  <c r="G235" i="4"/>
  <c r="H229" i="4"/>
  <c r="D230" i="4"/>
  <c r="F231" i="4"/>
  <c r="N231" i="4"/>
  <c r="J234" i="4"/>
  <c r="J235" i="4"/>
  <c r="J236" i="4"/>
  <c r="E240" i="4"/>
  <c r="M240" i="4"/>
  <c r="D242" i="4"/>
  <c r="J243" i="4"/>
  <c r="H245" i="4"/>
  <c r="D246" i="4"/>
  <c r="I229" i="4"/>
  <c r="E230" i="4"/>
  <c r="G231" i="4"/>
  <c r="F233" i="4"/>
  <c r="K234" i="4"/>
  <c r="K235" i="4"/>
  <c r="K236" i="4"/>
  <c r="F240" i="4"/>
  <c r="N240" i="4"/>
  <c r="E242" i="4"/>
  <c r="K243" i="4"/>
  <c r="I245" i="4"/>
  <c r="E246" i="4"/>
  <c r="H130" i="4"/>
  <c r="G143" i="4"/>
  <c r="G146" i="4"/>
  <c r="H143" i="4"/>
  <c r="E129" i="4"/>
  <c r="K133" i="4"/>
  <c r="F141" i="4"/>
  <c r="L143" i="4"/>
  <c r="D147" i="4"/>
  <c r="H132" i="4"/>
  <c r="G144" i="4"/>
  <c r="K129" i="4"/>
  <c r="I131" i="4"/>
  <c r="M135" i="4"/>
  <c r="M144" i="4"/>
  <c r="K145" i="4"/>
  <c r="D129" i="4"/>
  <c r="L129" i="4"/>
  <c r="J131" i="4"/>
  <c r="F135" i="4"/>
  <c r="N135" i="4"/>
  <c r="I140" i="4"/>
  <c r="F144" i="4"/>
  <c r="N144" i="4"/>
  <c r="L145" i="4"/>
  <c r="M145" i="4"/>
  <c r="F129" i="4"/>
  <c r="N129" i="4"/>
  <c r="D131" i="4"/>
  <c r="L131" i="4"/>
  <c r="H134" i="4"/>
  <c r="H135" i="4"/>
  <c r="H136" i="4"/>
  <c r="K140" i="4"/>
  <c r="F145" i="4"/>
  <c r="N145" i="4"/>
  <c r="G129" i="4"/>
  <c r="E131" i="4"/>
  <c r="M131" i="4"/>
  <c r="I134" i="4"/>
  <c r="I135" i="4"/>
  <c r="I136" i="4"/>
  <c r="D140" i="4"/>
  <c r="L140" i="4"/>
  <c r="I143" i="4"/>
  <c r="G145" i="4"/>
  <c r="F147" i="4"/>
  <c r="H129" i="4"/>
  <c r="F131" i="4"/>
  <c r="N131" i="4"/>
  <c r="J134" i="4"/>
  <c r="J135" i="4"/>
  <c r="J136" i="4"/>
  <c r="E140" i="4"/>
  <c r="M140" i="4"/>
  <c r="D142" i="4"/>
  <c r="J143" i="4"/>
  <c r="H145" i="4"/>
  <c r="D146" i="4"/>
  <c r="I129" i="4"/>
  <c r="G131" i="4"/>
  <c r="K134" i="4"/>
  <c r="K135" i="4"/>
  <c r="K136" i="4"/>
  <c r="F140" i="4"/>
  <c r="N140" i="4"/>
  <c r="I145" i="4"/>
  <c r="K131" i="4"/>
  <c r="D66" i="4"/>
  <c r="J4" i="4"/>
  <c r="K6" i="4"/>
  <c r="K8" i="4"/>
  <c r="K10" i="4"/>
  <c r="G16" i="4"/>
  <c r="D22" i="4"/>
  <c r="E30" i="4"/>
  <c r="K36" i="4"/>
  <c r="G40" i="4"/>
  <c r="E42" i="4"/>
  <c r="D46" i="4"/>
  <c r="G55" i="4"/>
  <c r="G71" i="4"/>
  <c r="G80" i="4"/>
  <c r="L85" i="4"/>
  <c r="K90" i="4"/>
  <c r="D105" i="4"/>
  <c r="L106" i="4"/>
  <c r="K109" i="4"/>
  <c r="F117" i="4"/>
  <c r="G157" i="4"/>
  <c r="D166" i="4"/>
  <c r="K170" i="4"/>
  <c r="J190" i="4"/>
  <c r="I209" i="4"/>
  <c r="J215" i="4"/>
  <c r="J36" i="4"/>
  <c r="L4" i="4"/>
  <c r="L10" i="4"/>
  <c r="E22" i="4"/>
  <c r="L36" i="4"/>
  <c r="H40" i="4"/>
  <c r="E67" i="4"/>
  <c r="H80" i="4"/>
  <c r="E105" i="4"/>
  <c r="N106" i="4"/>
  <c r="G117" i="4"/>
  <c r="H157" i="4"/>
  <c r="E166" i="4"/>
  <c r="J209" i="4"/>
  <c r="M215" i="4"/>
  <c r="F222" i="4"/>
  <c r="M4" i="4"/>
  <c r="J40" i="4"/>
  <c r="G67" i="4"/>
  <c r="F105" i="4"/>
  <c r="I157" i="4"/>
  <c r="F166" i="4"/>
  <c r="F171" i="4"/>
  <c r="E191" i="4"/>
  <c r="G196" i="4"/>
  <c r="K209" i="4"/>
  <c r="D215" i="4"/>
  <c r="N215" i="4"/>
  <c r="G220" i="4"/>
  <c r="D4" i="4"/>
  <c r="N4" i="4"/>
  <c r="J7" i="4"/>
  <c r="G18" i="4"/>
  <c r="G31" i="4"/>
  <c r="M40" i="4"/>
  <c r="K43" i="4"/>
  <c r="G47" i="4"/>
  <c r="G57" i="4"/>
  <c r="G105" i="4"/>
  <c r="H107" i="4"/>
  <c r="H111" i="4"/>
  <c r="M115" i="4"/>
  <c r="G118" i="4"/>
  <c r="F121" i="4"/>
  <c r="G191" i="4"/>
  <c r="N19" i="4"/>
  <c r="N40" i="4"/>
  <c r="H180" i="4"/>
  <c r="K183" i="4"/>
  <c r="F191" i="4"/>
  <c r="D180" i="4"/>
  <c r="I182" i="4"/>
  <c r="G193" i="4"/>
  <c r="G180" i="4"/>
  <c r="J182" i="4"/>
  <c r="H184" i="5"/>
  <c r="F195" i="5"/>
  <c r="E197" i="5"/>
  <c r="G192" i="5"/>
  <c r="K195" i="5"/>
  <c r="N195" i="5"/>
  <c r="F183" i="5"/>
  <c r="K183" i="5"/>
  <c r="E196" i="5"/>
  <c r="D180" i="5"/>
  <c r="F191" i="5"/>
  <c r="D197" i="5"/>
  <c r="K184" i="6"/>
  <c r="I190" i="6"/>
  <c r="F191" i="6"/>
  <c r="L190" i="6"/>
  <c r="D192" i="6"/>
  <c r="D196" i="6"/>
  <c r="I186" i="6"/>
  <c r="D190" i="6"/>
  <c r="M190" i="6"/>
  <c r="E192" i="6"/>
  <c r="E196" i="6"/>
  <c r="J186" i="6"/>
  <c r="E190" i="6"/>
  <c r="N190" i="6"/>
  <c r="G192" i="6"/>
  <c r="G196" i="6"/>
  <c r="I184" i="6"/>
  <c r="G190" i="6"/>
  <c r="D191" i="6"/>
  <c r="J193" i="6"/>
  <c r="G197" i="6"/>
  <c r="I181" i="6"/>
  <c r="J184" i="6"/>
  <c r="H190" i="6"/>
  <c r="E191" i="6"/>
  <c r="K193" i="6"/>
  <c r="K195" i="6"/>
  <c r="F156" i="6"/>
  <c r="G157" i="6"/>
  <c r="L158" i="6"/>
  <c r="F167" i="6"/>
  <c r="H156" i="6"/>
  <c r="F155" i="6"/>
  <c r="I156" i="6"/>
  <c r="I157" i="6"/>
  <c r="H159" i="6"/>
  <c r="I161" i="6"/>
  <c r="G155" i="6"/>
  <c r="J156" i="6"/>
  <c r="I159" i="6"/>
  <c r="H155" i="6"/>
  <c r="L156" i="6"/>
  <c r="L157" i="6"/>
  <c r="J159" i="6"/>
  <c r="L161" i="6"/>
  <c r="D166" i="6"/>
  <c r="F169" i="6"/>
  <c r="M156" i="6"/>
  <c r="L159" i="6"/>
  <c r="D156" i="6"/>
  <c r="N156" i="6"/>
  <c r="G158" i="6"/>
  <c r="G166" i="6"/>
  <c r="E156" i="6"/>
  <c r="K158" i="6"/>
  <c r="E129" i="6"/>
  <c r="D131" i="6"/>
  <c r="F147" i="6"/>
  <c r="F129" i="6"/>
  <c r="E131" i="6"/>
  <c r="F141" i="6"/>
  <c r="I129" i="6"/>
  <c r="L131" i="6"/>
  <c r="H134" i="6"/>
  <c r="G144" i="6"/>
  <c r="N145" i="6"/>
  <c r="M129" i="6"/>
  <c r="M131" i="6"/>
  <c r="I134" i="6"/>
  <c r="H136" i="6"/>
  <c r="K134" i="6"/>
  <c r="K136" i="6"/>
  <c r="D140" i="6"/>
  <c r="H143" i="6"/>
  <c r="D147" i="6"/>
  <c r="K140" i="6"/>
  <c r="E147" i="6"/>
  <c r="F104" i="6"/>
  <c r="H106" i="6"/>
  <c r="L108" i="6"/>
  <c r="H110" i="6"/>
  <c r="K111" i="6"/>
  <c r="N115" i="6"/>
  <c r="L118" i="6"/>
  <c r="G104" i="6"/>
  <c r="J106" i="6"/>
  <c r="I110" i="6"/>
  <c r="N119" i="6"/>
  <c r="H104" i="6"/>
  <c r="N106" i="6"/>
  <c r="I104" i="6"/>
  <c r="F105" i="6"/>
  <c r="K109" i="6"/>
  <c r="K110" i="6"/>
  <c r="E115" i="6"/>
  <c r="D117" i="6"/>
  <c r="G119" i="6"/>
  <c r="H120" i="6"/>
  <c r="J104" i="6"/>
  <c r="L109" i="6"/>
  <c r="L110" i="6"/>
  <c r="F115" i="6"/>
  <c r="E117" i="6"/>
  <c r="I120" i="6"/>
  <c r="L104" i="6"/>
  <c r="N110" i="6"/>
  <c r="G115" i="6"/>
  <c r="F117" i="6"/>
  <c r="J120" i="6"/>
  <c r="D104" i="6"/>
  <c r="M104" i="6"/>
  <c r="F106" i="6"/>
  <c r="F108" i="6"/>
  <c r="F110" i="6"/>
  <c r="I115" i="6"/>
  <c r="L120" i="6"/>
  <c r="E104" i="6"/>
  <c r="N104" i="6"/>
  <c r="G106" i="6"/>
  <c r="G108" i="6"/>
  <c r="G110" i="6"/>
  <c r="J111" i="6"/>
  <c r="M115" i="6"/>
  <c r="L82" i="6"/>
  <c r="I85" i="6"/>
  <c r="L90" i="6"/>
  <c r="K83" i="6"/>
  <c r="D91" i="6"/>
  <c r="L83" i="6"/>
  <c r="E91" i="6"/>
  <c r="D90" i="6"/>
  <c r="F91" i="6"/>
  <c r="N94" i="6"/>
  <c r="L79" i="6"/>
  <c r="I82" i="6"/>
  <c r="F85" i="6"/>
  <c r="I90" i="6"/>
  <c r="L95" i="6"/>
  <c r="J82" i="6"/>
  <c r="G85" i="6"/>
  <c r="J90" i="6"/>
  <c r="L58" i="6"/>
  <c r="G72" i="6"/>
  <c r="G67" i="6"/>
  <c r="F55" i="6"/>
  <c r="K57" i="6"/>
  <c r="G60" i="6"/>
  <c r="H65" i="6"/>
  <c r="G68" i="6"/>
  <c r="G55" i="6"/>
  <c r="L57" i="6"/>
  <c r="J65" i="6"/>
  <c r="H68" i="6"/>
  <c r="L68" i="6"/>
  <c r="G58" i="6"/>
  <c r="F66" i="6"/>
  <c r="E72" i="6"/>
  <c r="K58" i="6"/>
  <c r="H70" i="6"/>
  <c r="F72" i="6"/>
  <c r="N29" i="6"/>
  <c r="J32" i="6"/>
  <c r="J35" i="6"/>
  <c r="F41" i="6"/>
  <c r="G43" i="6"/>
  <c r="K35" i="6"/>
  <c r="G41" i="6"/>
  <c r="E29" i="6"/>
  <c r="E30" i="6"/>
  <c r="J36" i="6"/>
  <c r="D42" i="6"/>
  <c r="F29" i="6"/>
  <c r="J34" i="6"/>
  <c r="E40" i="6"/>
  <c r="E42" i="6"/>
  <c r="H45" i="6"/>
  <c r="H29" i="6"/>
  <c r="F42" i="6"/>
  <c r="I29" i="6"/>
  <c r="M29" i="6"/>
  <c r="H35" i="6"/>
  <c r="D41" i="6"/>
  <c r="G44" i="6"/>
  <c r="E46" i="6"/>
  <c r="L6" i="6"/>
  <c r="K11" i="6"/>
  <c r="N20" i="6"/>
  <c r="N6" i="6"/>
  <c r="L11" i="6"/>
  <c r="K4" i="6"/>
  <c r="D6" i="6"/>
  <c r="K9" i="6"/>
  <c r="I15" i="6"/>
  <c r="E17" i="6"/>
  <c r="F20" i="6"/>
  <c r="D21" i="6"/>
  <c r="F6" i="6"/>
  <c r="H7" i="6"/>
  <c r="L9" i="6"/>
  <c r="M15" i="6"/>
  <c r="F17" i="6"/>
  <c r="H20" i="6"/>
  <c r="E21" i="6"/>
  <c r="G6" i="6"/>
  <c r="N15" i="6"/>
  <c r="I20" i="6"/>
  <c r="F21" i="6"/>
  <c r="I6" i="6"/>
  <c r="K8" i="6"/>
  <c r="H11" i="6"/>
  <c r="D16" i="6"/>
  <c r="J18" i="6"/>
  <c r="K20" i="6"/>
  <c r="J6" i="6"/>
  <c r="J11" i="6"/>
  <c r="E15" i="6"/>
  <c r="E16" i="6"/>
  <c r="K18" i="6"/>
  <c r="L20" i="6"/>
  <c r="G22" i="6"/>
  <c r="D146" i="6"/>
  <c r="G146" i="6"/>
  <c r="F146" i="6"/>
  <c r="G182" i="6"/>
  <c r="L182" i="6"/>
  <c r="K182" i="6"/>
  <c r="J182" i="6"/>
  <c r="I182" i="6"/>
  <c r="D4" i="6"/>
  <c r="L4" i="6"/>
  <c r="I7" i="6"/>
  <c r="L8" i="6"/>
  <c r="F10" i="6"/>
  <c r="N10" i="6"/>
  <c r="F19" i="6"/>
  <c r="N19" i="6"/>
  <c r="G31" i="6"/>
  <c r="F33" i="6"/>
  <c r="K34" i="6"/>
  <c r="K36" i="6"/>
  <c r="F40" i="6"/>
  <c r="N40" i="6"/>
  <c r="I45" i="6"/>
  <c r="F54" i="6"/>
  <c r="N54" i="6"/>
  <c r="D56" i="6"/>
  <c r="L56" i="6"/>
  <c r="H59" i="6"/>
  <c r="H60" i="6"/>
  <c r="H61" i="6"/>
  <c r="K65" i="6"/>
  <c r="G66" i="6"/>
  <c r="N79" i="6"/>
  <c r="F79" i="6"/>
  <c r="K79" i="6"/>
  <c r="J79" i="6"/>
  <c r="I79" i="6"/>
  <c r="H79" i="6"/>
  <c r="L81" i="6"/>
  <c r="D81" i="6"/>
  <c r="I81" i="6"/>
  <c r="H81" i="6"/>
  <c r="G81" i="6"/>
  <c r="N81" i="6"/>
  <c r="F81" i="6"/>
  <c r="G122" i="6"/>
  <c r="F122" i="6"/>
  <c r="E122" i="6"/>
  <c r="D122" i="6"/>
  <c r="K132" i="6"/>
  <c r="L140" i="6"/>
  <c r="E146" i="6"/>
  <c r="M160" i="6"/>
  <c r="H179" i="6"/>
  <c r="H182" i="6"/>
  <c r="L185" i="6"/>
  <c r="I185" i="6"/>
  <c r="H185" i="6"/>
  <c r="G185" i="6"/>
  <c r="N185" i="6"/>
  <c r="F185" i="6"/>
  <c r="E4" i="6"/>
  <c r="M4" i="6"/>
  <c r="K6" i="6"/>
  <c r="J7" i="6"/>
  <c r="G10" i="6"/>
  <c r="J15" i="6"/>
  <c r="F16" i="6"/>
  <c r="G18" i="6"/>
  <c r="G19" i="6"/>
  <c r="M20" i="6"/>
  <c r="D22" i="6"/>
  <c r="J29" i="6"/>
  <c r="F30" i="6"/>
  <c r="H31" i="6"/>
  <c r="G32" i="6"/>
  <c r="G33" i="6"/>
  <c r="L34" i="6"/>
  <c r="L35" i="6"/>
  <c r="L36" i="6"/>
  <c r="G40" i="6"/>
  <c r="J45" i="6"/>
  <c r="F46" i="6"/>
  <c r="G54" i="6"/>
  <c r="E56" i="6"/>
  <c r="M56" i="6"/>
  <c r="I59" i="6"/>
  <c r="I60" i="6"/>
  <c r="I61" i="6"/>
  <c r="D65" i="6"/>
  <c r="L65" i="6"/>
  <c r="I68" i="6"/>
  <c r="D79" i="6"/>
  <c r="E81" i="6"/>
  <c r="G96" i="6"/>
  <c r="F96" i="6"/>
  <c r="E96" i="6"/>
  <c r="D96" i="6"/>
  <c r="J165" i="6"/>
  <c r="G165" i="6"/>
  <c r="N165" i="6"/>
  <c r="F165" i="6"/>
  <c r="M165" i="6"/>
  <c r="E165" i="6"/>
  <c r="L165" i="6"/>
  <c r="D165" i="6"/>
  <c r="M169" i="6"/>
  <c r="I179" i="6"/>
  <c r="G183" i="6"/>
  <c r="L183" i="6"/>
  <c r="J185" i="6"/>
  <c r="M19" i="6"/>
  <c r="K56" i="6"/>
  <c r="J132" i="6"/>
  <c r="I132" i="6"/>
  <c r="H132" i="6"/>
  <c r="G132" i="6"/>
  <c r="F4" i="6"/>
  <c r="N4" i="6"/>
  <c r="K7" i="6"/>
  <c r="H10" i="6"/>
  <c r="K15" i="6"/>
  <c r="H18" i="6"/>
  <c r="E22" i="6"/>
  <c r="K29" i="6"/>
  <c r="G30" i="6"/>
  <c r="I31" i="6"/>
  <c r="H32" i="6"/>
  <c r="K33" i="6"/>
  <c r="M35" i="6"/>
  <c r="H40" i="6"/>
  <c r="M44" i="6"/>
  <c r="K45" i="6"/>
  <c r="H54" i="6"/>
  <c r="D55" i="6"/>
  <c r="F56" i="6"/>
  <c r="N56" i="6"/>
  <c r="J59" i="6"/>
  <c r="J60" i="6"/>
  <c r="J61" i="6"/>
  <c r="E65" i="6"/>
  <c r="M65" i="6"/>
  <c r="D67" i="6"/>
  <c r="J68" i="6"/>
  <c r="E71" i="6"/>
  <c r="G71" i="6"/>
  <c r="E79" i="6"/>
  <c r="J81" i="6"/>
  <c r="E97" i="6"/>
  <c r="G97" i="6"/>
  <c r="H107" i="6"/>
  <c r="L107" i="6"/>
  <c r="K107" i="6"/>
  <c r="J107" i="6"/>
  <c r="M154" i="6"/>
  <c r="E154" i="6"/>
  <c r="J154" i="6"/>
  <c r="I154" i="6"/>
  <c r="H154" i="6"/>
  <c r="G154" i="6"/>
  <c r="H165" i="6"/>
  <c r="F183" i="6"/>
  <c r="K185" i="6"/>
  <c r="M10" i="6"/>
  <c r="G4" i="6"/>
  <c r="E6" i="6"/>
  <c r="L7" i="6"/>
  <c r="I10" i="6"/>
  <c r="D15" i="6"/>
  <c r="L15" i="6"/>
  <c r="I18" i="6"/>
  <c r="D29" i="6"/>
  <c r="L29" i="6"/>
  <c r="J31" i="6"/>
  <c r="I32" i="6"/>
  <c r="F35" i="6"/>
  <c r="N35" i="6"/>
  <c r="I40" i="6"/>
  <c r="F44" i="6"/>
  <c r="N44" i="6"/>
  <c r="L45" i="6"/>
  <c r="I54" i="6"/>
  <c r="E55" i="6"/>
  <c r="G56" i="6"/>
  <c r="K59" i="6"/>
  <c r="K60" i="6"/>
  <c r="K61" i="6"/>
  <c r="F65" i="6"/>
  <c r="N65" i="6"/>
  <c r="D71" i="6"/>
  <c r="G79" i="6"/>
  <c r="K81" i="6"/>
  <c r="D97" i="6"/>
  <c r="G107" i="6"/>
  <c r="J118" i="6"/>
  <c r="I118" i="6"/>
  <c r="H118" i="6"/>
  <c r="G118" i="6"/>
  <c r="D154" i="6"/>
  <c r="I165" i="6"/>
  <c r="K183" i="6"/>
  <c r="M185" i="6"/>
  <c r="D130" i="6"/>
  <c r="H130" i="6"/>
  <c r="G130" i="6"/>
  <c r="F130" i="6"/>
  <c r="H4" i="6"/>
  <c r="J10" i="6"/>
  <c r="K31" i="6"/>
  <c r="J40" i="6"/>
  <c r="M45" i="6"/>
  <c r="J54" i="6"/>
  <c r="H56" i="6"/>
  <c r="L60" i="6"/>
  <c r="H86" i="6"/>
  <c r="L86" i="6"/>
  <c r="K86" i="6"/>
  <c r="J86" i="6"/>
  <c r="G92" i="6"/>
  <c r="F92" i="6"/>
  <c r="E92" i="6"/>
  <c r="D92" i="6"/>
  <c r="M140" i="6"/>
  <c r="E140" i="6"/>
  <c r="J140" i="6"/>
  <c r="I140" i="6"/>
  <c r="H140" i="6"/>
  <c r="G140" i="6"/>
  <c r="G168" i="6"/>
  <c r="L168" i="6"/>
  <c r="K168" i="6"/>
  <c r="J168" i="6"/>
  <c r="I168" i="6"/>
  <c r="I4" i="6"/>
  <c r="K10" i="6"/>
  <c r="D31" i="6"/>
  <c r="L31" i="6"/>
  <c r="H34" i="6"/>
  <c r="H36" i="6"/>
  <c r="K40" i="6"/>
  <c r="F45" i="6"/>
  <c r="N45" i="6"/>
  <c r="K54" i="6"/>
  <c r="I56" i="6"/>
  <c r="M60" i="6"/>
  <c r="D66" i="6"/>
  <c r="H84" i="6"/>
  <c r="L84" i="6"/>
  <c r="K84" i="6"/>
  <c r="J84" i="6"/>
  <c r="I86" i="6"/>
  <c r="H93" i="6"/>
  <c r="L93" i="6"/>
  <c r="K93" i="6"/>
  <c r="J93" i="6"/>
  <c r="N95" i="6"/>
  <c r="F95" i="6"/>
  <c r="K95" i="6"/>
  <c r="J95" i="6"/>
  <c r="I95" i="6"/>
  <c r="H95" i="6"/>
  <c r="D116" i="6"/>
  <c r="G116" i="6"/>
  <c r="F116" i="6"/>
  <c r="D142" i="6"/>
  <c r="G142" i="6"/>
  <c r="F142" i="6"/>
  <c r="G160" i="6"/>
  <c r="L160" i="6"/>
  <c r="K160" i="6"/>
  <c r="J160" i="6"/>
  <c r="I160" i="6"/>
  <c r="H168" i="6"/>
  <c r="J179" i="6"/>
  <c r="G179" i="6"/>
  <c r="N179" i="6"/>
  <c r="F179" i="6"/>
  <c r="M179" i="6"/>
  <c r="E179" i="6"/>
  <c r="L179" i="6"/>
  <c r="D179" i="6"/>
  <c r="E31" i="6"/>
  <c r="D40" i="6"/>
  <c r="D54" i="6"/>
  <c r="F60" i="6"/>
  <c r="G80" i="6"/>
  <c r="F80" i="6"/>
  <c r="E80" i="6"/>
  <c r="D80" i="6"/>
  <c r="I84" i="6"/>
  <c r="G93" i="6"/>
  <c r="G95" i="6"/>
  <c r="E116" i="6"/>
  <c r="F140" i="6"/>
  <c r="E142" i="6"/>
  <c r="F160" i="6"/>
  <c r="G169" i="6"/>
  <c r="D172" i="6"/>
  <c r="G172" i="6"/>
  <c r="F172" i="6"/>
  <c r="G194" i="6"/>
  <c r="N194" i="6"/>
  <c r="F194" i="6"/>
  <c r="M69" i="6"/>
  <c r="K70" i="6"/>
  <c r="J85" i="6"/>
  <c r="E90" i="6"/>
  <c r="M90" i="6"/>
  <c r="K106" i="6"/>
  <c r="J115" i="6"/>
  <c r="M120" i="6"/>
  <c r="J129" i="6"/>
  <c r="H131" i="6"/>
  <c r="L134" i="6"/>
  <c r="L135" i="6"/>
  <c r="L136" i="6"/>
  <c r="J145" i="6"/>
  <c r="H180" i="6"/>
  <c r="F69" i="6"/>
  <c r="N69" i="6"/>
  <c r="L70" i="6"/>
  <c r="F83" i="6"/>
  <c r="K85" i="6"/>
  <c r="F90" i="6"/>
  <c r="N90" i="6"/>
  <c r="D106" i="6"/>
  <c r="L106" i="6"/>
  <c r="H109" i="6"/>
  <c r="H111" i="6"/>
  <c r="K115" i="6"/>
  <c r="F120" i="6"/>
  <c r="N120" i="6"/>
  <c r="K129" i="6"/>
  <c r="I131" i="6"/>
  <c r="M135" i="6"/>
  <c r="D141" i="6"/>
  <c r="M144" i="6"/>
  <c r="K145" i="6"/>
  <c r="D155" i="6"/>
  <c r="D167" i="6"/>
  <c r="D171" i="6"/>
  <c r="K181" i="6"/>
  <c r="G193" i="6"/>
  <c r="M195" i="6"/>
  <c r="D197" i="6"/>
  <c r="G82" i="6"/>
  <c r="L85" i="6"/>
  <c r="G90" i="6"/>
  <c r="E106" i="6"/>
  <c r="M106" i="6"/>
  <c r="D115" i="6"/>
  <c r="L115" i="6"/>
  <c r="G120" i="6"/>
  <c r="D129" i="6"/>
  <c r="L129" i="6"/>
  <c r="J131" i="6"/>
  <c r="F135" i="6"/>
  <c r="N135" i="6"/>
  <c r="F144" i="6"/>
  <c r="N144" i="6"/>
  <c r="L145" i="6"/>
  <c r="G156" i="6"/>
  <c r="I170" i="6"/>
  <c r="D181" i="6"/>
  <c r="L181" i="6"/>
  <c r="H184" i="6"/>
  <c r="H186" i="6"/>
  <c r="H193" i="6"/>
  <c r="F195" i="6"/>
  <c r="N195" i="6"/>
  <c r="E197" i="6"/>
  <c r="M85" i="6"/>
  <c r="M94" i="6"/>
  <c r="K131" i="6"/>
  <c r="M145" i="6"/>
  <c r="I193" i="6"/>
  <c r="F131" i="6"/>
  <c r="M206" i="4"/>
  <c r="K211" i="4"/>
  <c r="K218" i="4"/>
  <c r="N206" i="4"/>
  <c r="L211" i="4"/>
  <c r="L218" i="4"/>
  <c r="F206" i="4"/>
  <c r="G207" i="4"/>
  <c r="L209" i="4"/>
  <c r="G221" i="4"/>
  <c r="G206" i="4"/>
  <c r="H207" i="4"/>
  <c r="I206" i="4"/>
  <c r="K208" i="4"/>
  <c r="I211" i="4"/>
  <c r="L215" i="4"/>
  <c r="I218" i="4"/>
  <c r="I220" i="4"/>
  <c r="G222" i="4"/>
  <c r="J206" i="4"/>
  <c r="J211" i="4"/>
  <c r="J218" i="4"/>
  <c r="D204" i="4"/>
  <c r="L204" i="4"/>
  <c r="H205" i="4"/>
  <c r="I207" i="4"/>
  <c r="L208" i="4"/>
  <c r="F210" i="4"/>
  <c r="N210" i="4"/>
  <c r="E216" i="4"/>
  <c r="F219" i="4"/>
  <c r="N219" i="4"/>
  <c r="E204" i="4"/>
  <c r="M204" i="4"/>
  <c r="K206" i="4"/>
  <c r="J207" i="4"/>
  <c r="G210" i="4"/>
  <c r="F216" i="4"/>
  <c r="G218" i="4"/>
  <c r="G219" i="4"/>
  <c r="M220" i="4"/>
  <c r="D222" i="4"/>
  <c r="F204" i="4"/>
  <c r="N204" i="4"/>
  <c r="D206" i="4"/>
  <c r="K207" i="4"/>
  <c r="H210" i="4"/>
  <c r="F220" i="4"/>
  <c r="G204" i="4"/>
  <c r="I210" i="4"/>
  <c r="M210" i="4"/>
  <c r="H204" i="4"/>
  <c r="D205" i="4"/>
  <c r="J210" i="4"/>
  <c r="D217" i="4"/>
  <c r="D221" i="4"/>
  <c r="K204" i="4"/>
  <c r="M219" i="4"/>
  <c r="I204" i="4"/>
  <c r="E205" i="4"/>
  <c r="F208" i="4"/>
  <c r="K210" i="4"/>
  <c r="E217" i="4"/>
  <c r="E221" i="4"/>
  <c r="K179" i="4"/>
  <c r="M185" i="4"/>
  <c r="M194" i="4"/>
  <c r="K195" i="4"/>
  <c r="D179" i="4"/>
  <c r="L179" i="4"/>
  <c r="J181" i="4"/>
  <c r="F185" i="4"/>
  <c r="N185" i="4"/>
  <c r="F194" i="4"/>
  <c r="N194" i="4"/>
  <c r="L195" i="4"/>
  <c r="E179" i="4"/>
  <c r="G194" i="4"/>
  <c r="F179" i="4"/>
  <c r="N179" i="4"/>
  <c r="D181" i="4"/>
  <c r="L181" i="4"/>
  <c r="K182" i="4"/>
  <c r="H184" i="4"/>
  <c r="H185" i="4"/>
  <c r="H186" i="4"/>
  <c r="K190" i="4"/>
  <c r="H193" i="4"/>
  <c r="F195" i="4"/>
  <c r="N195" i="4"/>
  <c r="E197" i="4"/>
  <c r="G179" i="4"/>
  <c r="E181" i="4"/>
  <c r="M181" i="4"/>
  <c r="L182" i="4"/>
  <c r="I184" i="4"/>
  <c r="I185" i="4"/>
  <c r="I186" i="4"/>
  <c r="D190" i="4"/>
  <c r="L190" i="4"/>
  <c r="I193" i="4"/>
  <c r="G195" i="4"/>
  <c r="F197" i="4"/>
  <c r="M179" i="4"/>
  <c r="M195" i="4"/>
  <c r="H179" i="4"/>
  <c r="F181" i="4"/>
  <c r="N181" i="4"/>
  <c r="J184" i="4"/>
  <c r="J185" i="4"/>
  <c r="J186" i="4"/>
  <c r="E190" i="4"/>
  <c r="M190" i="4"/>
  <c r="D192" i="4"/>
  <c r="J193" i="4"/>
  <c r="H195" i="4"/>
  <c r="D196" i="4"/>
  <c r="G185" i="4"/>
  <c r="I179" i="4"/>
  <c r="E180" i="4"/>
  <c r="G181" i="4"/>
  <c r="F183" i="4"/>
  <c r="K184" i="4"/>
  <c r="K185" i="4"/>
  <c r="K186" i="4"/>
  <c r="F190" i="4"/>
  <c r="N190" i="4"/>
  <c r="E192" i="4"/>
  <c r="K193" i="4"/>
  <c r="I195" i="4"/>
  <c r="E196" i="4"/>
  <c r="G165" i="4"/>
  <c r="G155" i="4"/>
  <c r="J157" i="4"/>
  <c r="I165" i="4"/>
  <c r="G167" i="4"/>
  <c r="G171" i="4"/>
  <c r="H155" i="4"/>
  <c r="K157" i="4"/>
  <c r="J165" i="4"/>
  <c r="G168" i="4"/>
  <c r="D172" i="4"/>
  <c r="K154" i="4"/>
  <c r="D154" i="4"/>
  <c r="L154" i="4"/>
  <c r="J156" i="4"/>
  <c r="F160" i="4"/>
  <c r="N160" i="4"/>
  <c r="F169" i="4"/>
  <c r="N169" i="4"/>
  <c r="L170" i="4"/>
  <c r="M169" i="4"/>
  <c r="E154" i="4"/>
  <c r="M154" i="4"/>
  <c r="K156" i="4"/>
  <c r="G160" i="4"/>
  <c r="G169" i="4"/>
  <c r="M170" i="4"/>
  <c r="F154" i="4"/>
  <c r="N154" i="4"/>
  <c r="D156" i="4"/>
  <c r="L156" i="4"/>
  <c r="H159" i="4"/>
  <c r="H160" i="4"/>
  <c r="H161" i="4"/>
  <c r="K165" i="4"/>
  <c r="H168" i="4"/>
  <c r="F170" i="4"/>
  <c r="N170" i="4"/>
  <c r="E172" i="4"/>
  <c r="M160" i="4"/>
  <c r="G154" i="4"/>
  <c r="E156" i="4"/>
  <c r="M156" i="4"/>
  <c r="I159" i="4"/>
  <c r="I160" i="4"/>
  <c r="I161" i="4"/>
  <c r="D165" i="4"/>
  <c r="L165" i="4"/>
  <c r="I168" i="4"/>
  <c r="G170" i="4"/>
  <c r="F172" i="4"/>
  <c r="H154" i="4"/>
  <c r="D155" i="4"/>
  <c r="F156" i="4"/>
  <c r="N156" i="4"/>
  <c r="J159" i="4"/>
  <c r="J160" i="4"/>
  <c r="J161" i="4"/>
  <c r="E165" i="4"/>
  <c r="M165" i="4"/>
  <c r="D167" i="4"/>
  <c r="J168" i="4"/>
  <c r="H170" i="4"/>
  <c r="D171" i="4"/>
  <c r="I154" i="4"/>
  <c r="G156" i="4"/>
  <c r="K159" i="4"/>
  <c r="K160" i="4"/>
  <c r="K161" i="4"/>
  <c r="F165" i="4"/>
  <c r="K168" i="4"/>
  <c r="I170" i="4"/>
  <c r="E117" i="4"/>
  <c r="E121" i="4"/>
  <c r="G121" i="4"/>
  <c r="D116" i="4"/>
  <c r="H120" i="4"/>
  <c r="F116" i="4"/>
  <c r="I120" i="4"/>
  <c r="K108" i="4"/>
  <c r="G106" i="4"/>
  <c r="K111" i="4"/>
  <c r="H115" i="4"/>
  <c r="K118" i="4"/>
  <c r="D104" i="4"/>
  <c r="L104" i="4"/>
  <c r="J106" i="4"/>
  <c r="I107" i="4"/>
  <c r="L108" i="4"/>
  <c r="F110" i="4"/>
  <c r="N110" i="4"/>
  <c r="I115" i="4"/>
  <c r="F119" i="4"/>
  <c r="N119" i="4"/>
  <c r="L120" i="4"/>
  <c r="E104" i="4"/>
  <c r="M104" i="4"/>
  <c r="K106" i="4"/>
  <c r="J107" i="4"/>
  <c r="G110" i="4"/>
  <c r="J115" i="4"/>
  <c r="G119" i="4"/>
  <c r="M120" i="4"/>
  <c r="F104" i="4"/>
  <c r="N104" i="4"/>
  <c r="K107" i="4"/>
  <c r="H110" i="4"/>
  <c r="K115" i="4"/>
  <c r="F120" i="4"/>
  <c r="N120" i="4"/>
  <c r="M119" i="4"/>
  <c r="G104" i="4"/>
  <c r="E106" i="4"/>
  <c r="M106" i="4"/>
  <c r="L107" i="4"/>
  <c r="I109" i="4"/>
  <c r="I110" i="4"/>
  <c r="I111" i="4"/>
  <c r="D115" i="4"/>
  <c r="L115" i="4"/>
  <c r="G120" i="4"/>
  <c r="H104" i="4"/>
  <c r="J110" i="4"/>
  <c r="I104" i="4"/>
  <c r="F108" i="4"/>
  <c r="K110" i="4"/>
  <c r="K104" i="4"/>
  <c r="M110" i="4"/>
  <c r="L81" i="4"/>
  <c r="G83" i="4"/>
  <c r="N95" i="4"/>
  <c r="K83" i="4"/>
  <c r="H86" i="4"/>
  <c r="G82" i="4"/>
  <c r="L83" i="4"/>
  <c r="L86" i="4"/>
  <c r="F96" i="4"/>
  <c r="D81" i="4"/>
  <c r="I82" i="4"/>
  <c r="H84" i="4"/>
  <c r="F92" i="4"/>
  <c r="F95" i="4"/>
  <c r="J79" i="4"/>
  <c r="H81" i="4"/>
  <c r="J82" i="4"/>
  <c r="L84" i="4"/>
  <c r="G92" i="4"/>
  <c r="J95" i="4"/>
  <c r="E97" i="4"/>
  <c r="I81" i="4"/>
  <c r="K82" i="4"/>
  <c r="K95" i="4"/>
  <c r="J81" i="4"/>
  <c r="L95" i="4"/>
  <c r="K79" i="4"/>
  <c r="M85" i="4"/>
  <c r="D79" i="4"/>
  <c r="L79" i="4"/>
  <c r="F85" i="4"/>
  <c r="N85" i="4"/>
  <c r="I90" i="4"/>
  <c r="E91" i="4"/>
  <c r="F94" i="4"/>
  <c r="N94" i="4"/>
  <c r="D91" i="4"/>
  <c r="M94" i="4"/>
  <c r="E79" i="4"/>
  <c r="M79" i="4"/>
  <c r="K81" i="4"/>
  <c r="G85" i="4"/>
  <c r="J90" i="4"/>
  <c r="F91" i="4"/>
  <c r="G93" i="4"/>
  <c r="G94" i="4"/>
  <c r="M95" i="4"/>
  <c r="D97" i="4"/>
  <c r="F79" i="4"/>
  <c r="G79" i="4"/>
  <c r="E81" i="4"/>
  <c r="M81" i="4"/>
  <c r="I84" i="4"/>
  <c r="I85" i="4"/>
  <c r="I86" i="4"/>
  <c r="D90" i="4"/>
  <c r="L90" i="4"/>
  <c r="I93" i="4"/>
  <c r="G95" i="4"/>
  <c r="F97" i="4"/>
  <c r="H85" i="4"/>
  <c r="H79" i="4"/>
  <c r="F81" i="4"/>
  <c r="N81" i="4"/>
  <c r="J84" i="4"/>
  <c r="J85" i="4"/>
  <c r="J86" i="4"/>
  <c r="E90" i="4"/>
  <c r="M90" i="4"/>
  <c r="D92" i="4"/>
  <c r="J93" i="4"/>
  <c r="H95" i="4"/>
  <c r="D96" i="4"/>
  <c r="N79" i="4"/>
  <c r="F90" i="4"/>
  <c r="K54" i="4"/>
  <c r="H57" i="4"/>
  <c r="E66" i="4"/>
  <c r="L70" i="4"/>
  <c r="E71" i="4"/>
  <c r="H56" i="4"/>
  <c r="H65" i="4"/>
  <c r="I56" i="4"/>
  <c r="M60" i="4"/>
  <c r="I65" i="4"/>
  <c r="D54" i="4"/>
  <c r="L54" i="4"/>
  <c r="H55" i="4"/>
  <c r="J56" i="4"/>
  <c r="I57" i="4"/>
  <c r="L58" i="4"/>
  <c r="F60" i="4"/>
  <c r="N60" i="4"/>
  <c r="F69" i="4"/>
  <c r="N69" i="4"/>
  <c r="E54" i="4"/>
  <c r="M54" i="4"/>
  <c r="K56" i="4"/>
  <c r="J57" i="4"/>
  <c r="G60" i="4"/>
  <c r="J65" i="4"/>
  <c r="F66" i="4"/>
  <c r="G68" i="4"/>
  <c r="G69" i="4"/>
  <c r="M70" i="4"/>
  <c r="D72" i="4"/>
  <c r="F54" i="4"/>
  <c r="N54" i="4"/>
  <c r="D56" i="4"/>
  <c r="L56" i="4"/>
  <c r="K57" i="4"/>
  <c r="H59" i="4"/>
  <c r="H60" i="4"/>
  <c r="H61" i="4"/>
  <c r="K65" i="4"/>
  <c r="H68" i="4"/>
  <c r="F70" i="4"/>
  <c r="N70" i="4"/>
  <c r="E72" i="4"/>
  <c r="G54" i="4"/>
  <c r="E56" i="4"/>
  <c r="M56" i="4"/>
  <c r="I59" i="4"/>
  <c r="I60" i="4"/>
  <c r="I61" i="4"/>
  <c r="D65" i="4"/>
  <c r="L65" i="4"/>
  <c r="I68" i="4"/>
  <c r="G70" i="4"/>
  <c r="F72" i="4"/>
  <c r="M69" i="4"/>
  <c r="H54" i="4"/>
  <c r="D55" i="4"/>
  <c r="F56" i="4"/>
  <c r="N56" i="4"/>
  <c r="J59" i="4"/>
  <c r="J60" i="4"/>
  <c r="J61" i="4"/>
  <c r="E65" i="4"/>
  <c r="M65" i="4"/>
  <c r="D67" i="4"/>
  <c r="J68" i="4"/>
  <c r="H70" i="4"/>
  <c r="D71" i="4"/>
  <c r="I54" i="4"/>
  <c r="E55" i="4"/>
  <c r="F58" i="4"/>
  <c r="K59" i="4"/>
  <c r="K60" i="4"/>
  <c r="K61" i="4"/>
  <c r="F65" i="4"/>
  <c r="N65" i="4"/>
  <c r="K68" i="4"/>
  <c r="I70" i="4"/>
  <c r="F30" i="4"/>
  <c r="K34" i="4"/>
  <c r="F42" i="4"/>
  <c r="M44" i="4"/>
  <c r="E46" i="4"/>
  <c r="G30" i="4"/>
  <c r="L34" i="4"/>
  <c r="G42" i="4"/>
  <c r="F46" i="4"/>
  <c r="H30" i="4"/>
  <c r="H32" i="4"/>
  <c r="H45" i="4"/>
  <c r="G43" i="4"/>
  <c r="I45" i="4"/>
  <c r="J45" i="4"/>
  <c r="K45" i="4"/>
  <c r="M35" i="4"/>
  <c r="D29" i="4"/>
  <c r="L29" i="4"/>
  <c r="J31" i="4"/>
  <c r="I32" i="4"/>
  <c r="L33" i="4"/>
  <c r="F35" i="4"/>
  <c r="N35" i="4"/>
  <c r="I40" i="4"/>
  <c r="E41" i="4"/>
  <c r="F44" i="4"/>
  <c r="N44" i="4"/>
  <c r="L45" i="4"/>
  <c r="E29" i="4"/>
  <c r="M29" i="4"/>
  <c r="K31" i="4"/>
  <c r="J32" i="4"/>
  <c r="G35" i="4"/>
  <c r="F41" i="4"/>
  <c r="G44" i="4"/>
  <c r="M45" i="4"/>
  <c r="F29" i="4"/>
  <c r="N29" i="4"/>
  <c r="D31" i="4"/>
  <c r="L31" i="4"/>
  <c r="K32" i="4"/>
  <c r="H34" i="4"/>
  <c r="H35" i="4"/>
  <c r="H36" i="4"/>
  <c r="K40" i="4"/>
  <c r="H43" i="4"/>
  <c r="F45" i="4"/>
  <c r="N45" i="4"/>
  <c r="E47" i="4"/>
  <c r="K29" i="4"/>
  <c r="G29" i="4"/>
  <c r="E31" i="4"/>
  <c r="L32" i="4"/>
  <c r="I35" i="4"/>
  <c r="D40" i="4"/>
  <c r="H29" i="4"/>
  <c r="J35" i="4"/>
  <c r="I29" i="4"/>
  <c r="K35" i="4"/>
  <c r="G6" i="4"/>
  <c r="K9" i="4"/>
  <c r="K11" i="4"/>
  <c r="F5" i="4"/>
  <c r="H6" i="4"/>
  <c r="G7" i="4"/>
  <c r="L9" i="4"/>
  <c r="L11" i="4"/>
  <c r="G15" i="4"/>
  <c r="F17" i="4"/>
  <c r="L18" i="4"/>
  <c r="J20" i="4"/>
  <c r="K4" i="4"/>
  <c r="G5" i="4"/>
  <c r="I6" i="4"/>
  <c r="H7" i="4"/>
  <c r="M10" i="4"/>
  <c r="H15" i="4"/>
  <c r="G17" i="4"/>
  <c r="M19" i="4"/>
  <c r="K20" i="4"/>
  <c r="G21" i="4"/>
  <c r="J6" i="4"/>
  <c r="I15" i="4"/>
  <c r="L20" i="4"/>
  <c r="M20" i="4"/>
  <c r="D6" i="4"/>
  <c r="L6" i="4"/>
  <c r="H9" i="4"/>
  <c r="H11" i="4"/>
  <c r="K15" i="4"/>
  <c r="F20" i="4"/>
  <c r="N20" i="4"/>
  <c r="E6" i="4"/>
  <c r="M6" i="4"/>
  <c r="I9" i="4"/>
  <c r="I11" i="4"/>
  <c r="D15" i="4"/>
  <c r="L15" i="4"/>
  <c r="I18" i="4"/>
  <c r="G20" i="4"/>
  <c r="F22" i="4"/>
  <c r="F6" i="4"/>
  <c r="E15" i="4"/>
  <c r="M15" i="4"/>
  <c r="D17" i="4"/>
  <c r="J18" i="4"/>
  <c r="H20" i="4"/>
  <c r="D21" i="4"/>
  <c r="F15" i="4"/>
  <c r="E21" i="4"/>
  <c r="I179" i="5"/>
  <c r="G181" i="5"/>
  <c r="D191" i="5"/>
  <c r="G193" i="5"/>
  <c r="I181" i="5"/>
  <c r="E180" i="5"/>
  <c r="G196" i="5"/>
  <c r="G180" i="5"/>
  <c r="F190" i="5"/>
  <c r="H180" i="5"/>
  <c r="D181" i="5"/>
  <c r="M185" i="5"/>
  <c r="M194" i="5"/>
  <c r="D179" i="5"/>
  <c r="L179" i="5"/>
  <c r="J181" i="5"/>
  <c r="I182" i="5"/>
  <c r="F185" i="5"/>
  <c r="N185" i="5"/>
  <c r="I190" i="5"/>
  <c r="F194" i="5"/>
  <c r="N194" i="5"/>
  <c r="L195" i="5"/>
  <c r="K179" i="5"/>
  <c r="H182" i="5"/>
  <c r="E179" i="5"/>
  <c r="M179" i="5"/>
  <c r="K181" i="5"/>
  <c r="J182" i="5"/>
  <c r="G185" i="5"/>
  <c r="J190" i="5"/>
  <c r="G194" i="5"/>
  <c r="M195" i="5"/>
  <c r="N179" i="5"/>
  <c r="K182" i="5"/>
  <c r="G179" i="5"/>
  <c r="E181" i="5"/>
  <c r="M181" i="5"/>
  <c r="L182" i="5"/>
  <c r="I184" i="5"/>
  <c r="I185" i="5"/>
  <c r="I186" i="5"/>
  <c r="D190" i="5"/>
  <c r="L190" i="5"/>
  <c r="I193" i="5"/>
  <c r="G195" i="5"/>
  <c r="F197" i="5"/>
  <c r="F179" i="5"/>
  <c r="H185" i="5"/>
  <c r="K190" i="5"/>
  <c r="H179" i="5"/>
  <c r="F181" i="5"/>
  <c r="N181" i="5"/>
  <c r="J184" i="5"/>
  <c r="J185" i="5"/>
  <c r="J186" i="5"/>
  <c r="E190" i="5"/>
  <c r="M190" i="5"/>
  <c r="D192" i="5"/>
  <c r="J193" i="5"/>
  <c r="H195" i="5"/>
  <c r="D196" i="5"/>
  <c r="K185" i="5"/>
  <c r="G170" i="5"/>
  <c r="H170" i="5"/>
  <c r="I170" i="5"/>
  <c r="G155" i="5"/>
  <c r="L156" i="5"/>
  <c r="H159" i="5"/>
  <c r="I161" i="5"/>
  <c r="K168" i="5"/>
  <c r="J170" i="5"/>
  <c r="M156" i="5"/>
  <c r="I159" i="5"/>
  <c r="J161" i="5"/>
  <c r="E165" i="5"/>
  <c r="D167" i="5"/>
  <c r="L168" i="5"/>
  <c r="K170" i="5"/>
  <c r="D156" i="5"/>
  <c r="N156" i="5"/>
  <c r="J159" i="5"/>
  <c r="F165" i="5"/>
  <c r="L170" i="5"/>
  <c r="E172" i="5"/>
  <c r="K159" i="5"/>
  <c r="N170" i="5"/>
  <c r="F156" i="5"/>
  <c r="H157" i="5"/>
  <c r="F170" i="5"/>
  <c r="D154" i="5"/>
  <c r="L154" i="5"/>
  <c r="J156" i="5"/>
  <c r="I157" i="5"/>
  <c r="L158" i="5"/>
  <c r="F160" i="5"/>
  <c r="N160" i="5"/>
  <c r="I165" i="5"/>
  <c r="E166" i="5"/>
  <c r="F169" i="5"/>
  <c r="N169" i="5"/>
  <c r="E154" i="5"/>
  <c r="M154" i="5"/>
  <c r="J157" i="5"/>
  <c r="G160" i="5"/>
  <c r="J165" i="5"/>
  <c r="F166" i="5"/>
  <c r="G168" i="5"/>
  <c r="G169" i="5"/>
  <c r="D172" i="5"/>
  <c r="F154" i="5"/>
  <c r="N154" i="5"/>
  <c r="K157" i="5"/>
  <c r="H160" i="5"/>
  <c r="K165" i="5"/>
  <c r="G154" i="5"/>
  <c r="L157" i="5"/>
  <c r="I160" i="5"/>
  <c r="D165" i="5"/>
  <c r="L165" i="5"/>
  <c r="M160" i="5"/>
  <c r="H154" i="5"/>
  <c r="J160" i="5"/>
  <c r="M169" i="5"/>
  <c r="I154" i="5"/>
  <c r="F158" i="5"/>
  <c r="K160" i="5"/>
  <c r="L133" i="5"/>
  <c r="K132" i="5"/>
  <c r="F133" i="5"/>
  <c r="M135" i="5"/>
  <c r="E130" i="5"/>
  <c r="I131" i="5"/>
  <c r="G133" i="5"/>
  <c r="G140" i="5"/>
  <c r="F145" i="5"/>
  <c r="F130" i="5"/>
  <c r="H140" i="5"/>
  <c r="J145" i="5"/>
  <c r="H130" i="5"/>
  <c r="G132" i="5"/>
  <c r="D141" i="5"/>
  <c r="N145" i="5"/>
  <c r="H132" i="5"/>
  <c r="H134" i="5"/>
  <c r="L143" i="5"/>
  <c r="D129" i="5"/>
  <c r="L129" i="5"/>
  <c r="J131" i="5"/>
  <c r="I132" i="5"/>
  <c r="F135" i="5"/>
  <c r="N135" i="5"/>
  <c r="I140" i="5"/>
  <c r="E141" i="5"/>
  <c r="F144" i="5"/>
  <c r="N144" i="5"/>
  <c r="L145" i="5"/>
  <c r="E129" i="5"/>
  <c r="M129" i="5"/>
  <c r="K131" i="5"/>
  <c r="J132" i="5"/>
  <c r="G135" i="5"/>
  <c r="J140" i="5"/>
  <c r="F141" i="5"/>
  <c r="G144" i="5"/>
  <c r="M145" i="5"/>
  <c r="K129" i="5"/>
  <c r="F129" i="5"/>
  <c r="N129" i="5"/>
  <c r="H135" i="5"/>
  <c r="K140" i="5"/>
  <c r="G129" i="5"/>
  <c r="E131" i="5"/>
  <c r="M131" i="5"/>
  <c r="I134" i="5"/>
  <c r="I135" i="5"/>
  <c r="I136" i="5"/>
  <c r="D140" i="5"/>
  <c r="L140" i="5"/>
  <c r="I143" i="5"/>
  <c r="G145" i="5"/>
  <c r="F147" i="5"/>
  <c r="H129" i="5"/>
  <c r="F131" i="5"/>
  <c r="J134" i="5"/>
  <c r="J135" i="5"/>
  <c r="J136" i="5"/>
  <c r="E140" i="5"/>
  <c r="M140" i="5"/>
  <c r="H145" i="5"/>
  <c r="I129" i="5"/>
  <c r="K135" i="5"/>
  <c r="F140" i="5"/>
  <c r="E105" i="5"/>
  <c r="J107" i="5"/>
  <c r="M110" i="5"/>
  <c r="G105" i="5"/>
  <c r="K107" i="5"/>
  <c r="D116" i="5"/>
  <c r="H105" i="5"/>
  <c r="E116" i="5"/>
  <c r="K120" i="5"/>
  <c r="F108" i="5"/>
  <c r="F116" i="5"/>
  <c r="I106" i="5"/>
  <c r="K108" i="5"/>
  <c r="G121" i="5"/>
  <c r="H107" i="5"/>
  <c r="G117" i="5"/>
  <c r="D104" i="5"/>
  <c r="L104" i="5"/>
  <c r="J106" i="5"/>
  <c r="F110" i="5"/>
  <c r="N110" i="5"/>
  <c r="I115" i="5"/>
  <c r="N119" i="5"/>
  <c r="L120" i="5"/>
  <c r="E104" i="5"/>
  <c r="M104" i="5"/>
  <c r="K106" i="5"/>
  <c r="G110" i="5"/>
  <c r="J115" i="5"/>
  <c r="G118" i="5"/>
  <c r="M120" i="5"/>
  <c r="D122" i="5"/>
  <c r="F104" i="5"/>
  <c r="N104" i="5"/>
  <c r="D106" i="5"/>
  <c r="L106" i="5"/>
  <c r="H109" i="5"/>
  <c r="H110" i="5"/>
  <c r="H111" i="5"/>
  <c r="K115" i="5"/>
  <c r="H118" i="5"/>
  <c r="F120" i="5"/>
  <c r="N120" i="5"/>
  <c r="E122" i="5"/>
  <c r="K104" i="5"/>
  <c r="M119" i="5"/>
  <c r="G104" i="5"/>
  <c r="E106" i="5"/>
  <c r="M106" i="5"/>
  <c r="L107" i="5"/>
  <c r="I109" i="5"/>
  <c r="I110" i="5"/>
  <c r="I111" i="5"/>
  <c r="D115" i="5"/>
  <c r="L115" i="5"/>
  <c r="I118" i="5"/>
  <c r="G120" i="5"/>
  <c r="F122" i="5"/>
  <c r="H104" i="5"/>
  <c r="D105" i="5"/>
  <c r="F106" i="5"/>
  <c r="N106" i="5"/>
  <c r="J109" i="5"/>
  <c r="J110" i="5"/>
  <c r="J111" i="5"/>
  <c r="E115" i="5"/>
  <c r="M115" i="5"/>
  <c r="D117" i="5"/>
  <c r="J118" i="5"/>
  <c r="H120" i="5"/>
  <c r="D121" i="5"/>
  <c r="I104" i="5"/>
  <c r="G106" i="5"/>
  <c r="K109" i="5"/>
  <c r="K110" i="5"/>
  <c r="K111" i="5"/>
  <c r="F115" i="5"/>
  <c r="N115" i="5"/>
  <c r="E117" i="5"/>
  <c r="K118" i="5"/>
  <c r="I120" i="5"/>
  <c r="E121" i="5"/>
  <c r="G80" i="5"/>
  <c r="M81" i="5"/>
  <c r="K83" i="5"/>
  <c r="L83" i="5"/>
  <c r="D81" i="5"/>
  <c r="G82" i="5"/>
  <c r="I86" i="5"/>
  <c r="D90" i="5"/>
  <c r="F95" i="5"/>
  <c r="E81" i="5"/>
  <c r="H82" i="5"/>
  <c r="H84" i="5"/>
  <c r="K86" i="5"/>
  <c r="G90" i="5"/>
  <c r="G93" i="5"/>
  <c r="G95" i="5"/>
  <c r="E97" i="5"/>
  <c r="G81" i="5"/>
  <c r="L82" i="5"/>
  <c r="I84" i="5"/>
  <c r="L86" i="5"/>
  <c r="H90" i="5"/>
  <c r="H93" i="5"/>
  <c r="I95" i="5"/>
  <c r="F97" i="5"/>
  <c r="I81" i="5"/>
  <c r="L84" i="5"/>
  <c r="K93" i="5"/>
  <c r="K95" i="5"/>
  <c r="D79" i="5"/>
  <c r="L79" i="5"/>
  <c r="H80" i="5"/>
  <c r="J81" i="5"/>
  <c r="I82" i="5"/>
  <c r="F85" i="5"/>
  <c r="N85" i="5"/>
  <c r="I90" i="5"/>
  <c r="E91" i="5"/>
  <c r="N94" i="5"/>
  <c r="L95" i="5"/>
  <c r="E79" i="5"/>
  <c r="M79" i="5"/>
  <c r="K81" i="5"/>
  <c r="J82" i="5"/>
  <c r="G85" i="5"/>
  <c r="J90" i="5"/>
  <c r="F91" i="5"/>
  <c r="M95" i="5"/>
  <c r="D97" i="5"/>
  <c r="M85" i="5"/>
  <c r="F79" i="5"/>
  <c r="N79" i="5"/>
  <c r="H85" i="5"/>
  <c r="K90" i="5"/>
  <c r="G79" i="5"/>
  <c r="I85" i="5"/>
  <c r="H79" i="5"/>
  <c r="D80" i="5"/>
  <c r="F81" i="5"/>
  <c r="J85" i="5"/>
  <c r="E90" i="5"/>
  <c r="M90" i="5"/>
  <c r="D92" i="5"/>
  <c r="D96" i="5"/>
  <c r="K79" i="5"/>
  <c r="M94" i="5"/>
  <c r="I79" i="5"/>
  <c r="E80" i="5"/>
  <c r="K85" i="5"/>
  <c r="F90" i="5"/>
  <c r="E92" i="5"/>
  <c r="E96" i="5"/>
  <c r="G65" i="5"/>
  <c r="G56" i="5"/>
  <c r="K60" i="5"/>
  <c r="H65" i="5"/>
  <c r="F67" i="5"/>
  <c r="F71" i="5"/>
  <c r="H56" i="5"/>
  <c r="I65" i="5"/>
  <c r="G71" i="5"/>
  <c r="D55" i="5"/>
  <c r="J56" i="5"/>
  <c r="J59" i="5"/>
  <c r="J65" i="5"/>
  <c r="E66" i="5"/>
  <c r="M69" i="5"/>
  <c r="K70" i="5"/>
  <c r="F58" i="5"/>
  <c r="N69" i="5"/>
  <c r="L70" i="5"/>
  <c r="K54" i="5"/>
  <c r="G55" i="5"/>
  <c r="I56" i="5"/>
  <c r="H57" i="5"/>
  <c r="K58" i="5"/>
  <c r="H61" i="5"/>
  <c r="K65" i="5"/>
  <c r="H68" i="5"/>
  <c r="F70" i="5"/>
  <c r="N70" i="5"/>
  <c r="E72" i="5"/>
  <c r="G58" i="5"/>
  <c r="I57" i="5"/>
  <c r="F60" i="5"/>
  <c r="I61" i="5"/>
  <c r="D65" i="5"/>
  <c r="L65" i="5"/>
  <c r="I68" i="5"/>
  <c r="G70" i="5"/>
  <c r="F72" i="5"/>
  <c r="M70" i="5"/>
  <c r="E54" i="5"/>
  <c r="M54" i="5"/>
  <c r="K56" i="5"/>
  <c r="J57" i="5"/>
  <c r="G60" i="5"/>
  <c r="J61" i="5"/>
  <c r="E65" i="5"/>
  <c r="M65" i="5"/>
  <c r="D67" i="5"/>
  <c r="J68" i="5"/>
  <c r="H70" i="5"/>
  <c r="D71" i="5"/>
  <c r="F54" i="5"/>
  <c r="D56" i="5"/>
  <c r="K57" i="5"/>
  <c r="K61" i="5"/>
  <c r="F65" i="5"/>
  <c r="K68" i="5"/>
  <c r="I70" i="5"/>
  <c r="J31" i="5"/>
  <c r="H20" i="5"/>
  <c r="G45" i="5"/>
  <c r="G30" i="5"/>
  <c r="M31" i="5"/>
  <c r="F33" i="5"/>
  <c r="L34" i="5"/>
  <c r="F42" i="5"/>
  <c r="I20" i="5"/>
  <c r="H45" i="5"/>
  <c r="J20" i="5"/>
  <c r="E22" i="5"/>
  <c r="E31" i="5"/>
  <c r="K33" i="5"/>
  <c r="G43" i="5"/>
  <c r="E47" i="5"/>
  <c r="K20" i="5"/>
  <c r="J45" i="5"/>
  <c r="N31" i="5"/>
  <c r="I45" i="5"/>
  <c r="G22" i="5"/>
  <c r="F31" i="5"/>
  <c r="G32" i="5"/>
  <c r="J40" i="5"/>
  <c r="H43" i="5"/>
  <c r="G47" i="5"/>
  <c r="L20" i="5"/>
  <c r="K45" i="5"/>
  <c r="J29" i="5"/>
  <c r="G31" i="5"/>
  <c r="H32" i="5"/>
  <c r="I43" i="5"/>
  <c r="N44" i="5"/>
  <c r="M20" i="5"/>
  <c r="L45" i="5"/>
  <c r="H31" i="5"/>
  <c r="F20" i="5"/>
  <c r="N20" i="5"/>
  <c r="M45" i="5"/>
  <c r="I31" i="5"/>
  <c r="L32" i="5"/>
  <c r="J34" i="5"/>
  <c r="F45" i="5"/>
  <c r="J10" i="5"/>
  <c r="F8" i="5"/>
  <c r="G8" i="5"/>
  <c r="K8" i="5"/>
  <c r="H15" i="5"/>
  <c r="I15" i="5"/>
  <c r="E5" i="5"/>
  <c r="J9" i="5"/>
  <c r="D16" i="5"/>
  <c r="I6" i="5"/>
  <c r="J6" i="5"/>
  <c r="F5" i="5"/>
  <c r="K9" i="5"/>
  <c r="E16" i="5"/>
  <c r="G5" i="5"/>
  <c r="L9" i="5"/>
  <c r="F16" i="5"/>
  <c r="H5" i="5"/>
  <c r="D22" i="5"/>
  <c r="I4" i="5"/>
  <c r="G17" i="5"/>
  <c r="J4" i="5"/>
  <c r="H6" i="5"/>
  <c r="J15" i="5"/>
  <c r="G29" i="5"/>
  <c r="I35" i="5"/>
  <c r="G40" i="5"/>
  <c r="H29" i="5"/>
  <c r="D30" i="5"/>
  <c r="J35" i="5"/>
  <c r="H40" i="5"/>
  <c r="D41" i="5"/>
  <c r="G42" i="5"/>
  <c r="M44" i="5"/>
  <c r="K40" i="5"/>
  <c r="I29" i="5"/>
  <c r="E30" i="5"/>
  <c r="I40" i="5"/>
  <c r="L40" i="5"/>
  <c r="D46" i="5"/>
  <c r="E29" i="5"/>
  <c r="M29" i="5"/>
  <c r="K31" i="5"/>
  <c r="J32" i="5"/>
  <c r="G35" i="5"/>
  <c r="E40" i="5"/>
  <c r="M40" i="5"/>
  <c r="D42" i="5"/>
  <c r="J43" i="5"/>
  <c r="E46" i="5"/>
  <c r="D29" i="5"/>
  <c r="L29" i="5"/>
  <c r="F35" i="5"/>
  <c r="D40" i="5"/>
  <c r="F29" i="5"/>
  <c r="D31" i="5"/>
  <c r="F40" i="5"/>
  <c r="M19" i="5"/>
  <c r="G19" i="5"/>
  <c r="N19" i="5"/>
  <c r="L7" i="5"/>
  <c r="K7" i="5"/>
  <c r="J7" i="5"/>
  <c r="I7" i="5"/>
  <c r="H7" i="5"/>
  <c r="G7" i="5"/>
  <c r="K4" i="5"/>
  <c r="G18" i="5"/>
  <c r="D4" i="5"/>
  <c r="L4" i="5"/>
  <c r="H11" i="5"/>
  <c r="K15" i="5"/>
  <c r="H18" i="5"/>
  <c r="E4" i="5"/>
  <c r="M4" i="5"/>
  <c r="K6" i="5"/>
  <c r="F10" i="5"/>
  <c r="I11" i="5"/>
  <c r="D15" i="5"/>
  <c r="L15" i="5"/>
  <c r="I18" i="5"/>
  <c r="D21" i="5"/>
  <c r="F4" i="5"/>
  <c r="N4" i="5"/>
  <c r="D6" i="5"/>
  <c r="L6" i="5"/>
  <c r="G10" i="5"/>
  <c r="J11" i="5"/>
  <c r="E15" i="5"/>
  <c r="M15" i="5"/>
  <c r="D17" i="5"/>
  <c r="J18" i="5"/>
  <c r="G4" i="5"/>
  <c r="E6" i="5"/>
  <c r="M6" i="5"/>
  <c r="H9" i="5"/>
  <c r="H10" i="5"/>
  <c r="K11" i="5"/>
  <c r="F15" i="5"/>
  <c r="N15" i="5"/>
  <c r="E17" i="5"/>
  <c r="K18" i="5"/>
  <c r="F21" i="5"/>
  <c r="G21" i="5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F11" i="2"/>
  <c r="E12" i="2" s="1"/>
  <c r="D12" i="2" s="1"/>
  <c r="F12" i="2"/>
  <c r="G11" i="2" l="1"/>
  <c r="H11" i="2" s="1"/>
  <c r="I11" i="2" s="1"/>
  <c r="J11" i="2" s="1"/>
  <c r="K11" i="2" s="1"/>
  <c r="L11" i="2" s="1"/>
  <c r="M11" i="2" s="1"/>
  <c r="N11" i="2" s="1"/>
  <c r="O11" i="2" s="1"/>
  <c r="P11" i="2" s="1"/>
  <c r="O4" i="1"/>
  <c r="O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AF105" i="1"/>
  <c r="AF104" i="1"/>
  <c r="AF103" i="1"/>
  <c r="AF102" i="1"/>
  <c r="AF101" i="1"/>
  <c r="AF100" i="1"/>
  <c r="AF99" i="1"/>
  <c r="AF97" i="1"/>
  <c r="AF96" i="1"/>
  <c r="AF95" i="1"/>
  <c r="AF94" i="1"/>
  <c r="AF93" i="1"/>
  <c r="AF92" i="1"/>
  <c r="AF91" i="1"/>
  <c r="AF70" i="1"/>
  <c r="AF69" i="1"/>
  <c r="AF68" i="1"/>
  <c r="AF67" i="1"/>
  <c r="AF66" i="1"/>
  <c r="AF65" i="1"/>
  <c r="AF64" i="1"/>
  <c r="AF62" i="1"/>
  <c r="AF61" i="1"/>
  <c r="AF60" i="1"/>
  <c r="AF59" i="1"/>
  <c r="AF58" i="1"/>
  <c r="AF57" i="1"/>
  <c r="AF56" i="1"/>
  <c r="AF35" i="1"/>
  <c r="AF34" i="1"/>
  <c r="AF33" i="1"/>
  <c r="AF32" i="1"/>
  <c r="AF31" i="1"/>
  <c r="AF30" i="1"/>
  <c r="AF29" i="1"/>
  <c r="AF27" i="1"/>
  <c r="AF26" i="1"/>
  <c r="AF25" i="1"/>
  <c r="AF24" i="1"/>
  <c r="AF23" i="1"/>
  <c r="AF22" i="1"/>
  <c r="AF21" i="1"/>
  <c r="AB35" i="1" l="1"/>
  <c r="AC35" i="1" s="1"/>
  <c r="AD35" i="1" s="1"/>
  <c r="AE35" i="1" s="1"/>
  <c r="AB34" i="1"/>
  <c r="AC34" i="1" s="1"/>
  <c r="AD34" i="1" s="1"/>
  <c r="AE34" i="1" s="1"/>
  <c r="AB33" i="1"/>
  <c r="AC33" i="1" s="1"/>
  <c r="AD33" i="1" s="1"/>
  <c r="AE33" i="1" s="1"/>
  <c r="AB32" i="1"/>
  <c r="AC32" i="1" s="1"/>
  <c r="AD32" i="1" s="1"/>
  <c r="AE32" i="1" s="1"/>
  <c r="AB31" i="1"/>
  <c r="AC31" i="1" s="1"/>
  <c r="AD31" i="1" s="1"/>
  <c r="AE31" i="1" s="1"/>
  <c r="AB30" i="1"/>
  <c r="AC30" i="1" s="1"/>
  <c r="AD30" i="1" s="1"/>
  <c r="AE30" i="1" s="1"/>
  <c r="AC29" i="1"/>
  <c r="AD29" i="1" s="1"/>
  <c r="AE29" i="1" s="1"/>
  <c r="AB29" i="1"/>
  <c r="AC28" i="1"/>
  <c r="AD28" i="1" s="1"/>
  <c r="AE28" i="1" s="1"/>
  <c r="AF28" i="1" s="1"/>
  <c r="AB28" i="1"/>
  <c r="AB27" i="1"/>
  <c r="AC27" i="1" s="1"/>
  <c r="AD27" i="1" s="1"/>
  <c r="AE27" i="1" s="1"/>
  <c r="AB26" i="1"/>
  <c r="AC26" i="1" s="1"/>
  <c r="AD26" i="1" s="1"/>
  <c r="AE26" i="1" s="1"/>
  <c r="AB25" i="1"/>
  <c r="AC25" i="1" s="1"/>
  <c r="AD25" i="1" s="1"/>
  <c r="AE25" i="1" s="1"/>
  <c r="AB24" i="1"/>
  <c r="AC24" i="1" s="1"/>
  <c r="AD24" i="1" s="1"/>
  <c r="AE24" i="1" s="1"/>
  <c r="AB23" i="1"/>
  <c r="AC23" i="1" s="1"/>
  <c r="AD23" i="1" s="1"/>
  <c r="AE23" i="1" s="1"/>
  <c r="AB22" i="1"/>
  <c r="AC22" i="1" s="1"/>
  <c r="AD22" i="1" s="1"/>
  <c r="AE22" i="1" s="1"/>
  <c r="AC21" i="1"/>
  <c r="AD21" i="1" s="1"/>
  <c r="AE21" i="1" s="1"/>
  <c r="AB21" i="1"/>
  <c r="AB105" i="1"/>
  <c r="AC105" i="1" s="1"/>
  <c r="AD105" i="1" s="1"/>
  <c r="AE105" i="1" s="1"/>
  <c r="AB104" i="1"/>
  <c r="AC104" i="1" s="1"/>
  <c r="AD104" i="1" s="1"/>
  <c r="AE104" i="1" s="1"/>
  <c r="AB103" i="1"/>
  <c r="AC103" i="1" s="1"/>
  <c r="AD103" i="1" s="1"/>
  <c r="AE103" i="1" s="1"/>
  <c r="AB102" i="1"/>
  <c r="AC102" i="1" s="1"/>
  <c r="AD102" i="1" s="1"/>
  <c r="AE102" i="1" s="1"/>
  <c r="AC101" i="1"/>
  <c r="AD101" i="1" s="1"/>
  <c r="AE101" i="1" s="1"/>
  <c r="AB101" i="1"/>
  <c r="AB100" i="1"/>
  <c r="AC100" i="1" s="1"/>
  <c r="AD100" i="1" s="1"/>
  <c r="AE100" i="1" s="1"/>
  <c r="AC99" i="1"/>
  <c r="AD99" i="1" s="1"/>
  <c r="AE99" i="1" s="1"/>
  <c r="AB99" i="1"/>
  <c r="AB98" i="1"/>
  <c r="AC98" i="1" s="1"/>
  <c r="AD98" i="1" s="1"/>
  <c r="AE98" i="1" s="1"/>
  <c r="AF98" i="1" s="1"/>
  <c r="AB97" i="1"/>
  <c r="AC97" i="1" s="1"/>
  <c r="AD97" i="1" s="1"/>
  <c r="AE97" i="1" s="1"/>
  <c r="AD96" i="1"/>
  <c r="AE96" i="1" s="1"/>
  <c r="AC96" i="1"/>
  <c r="AB96" i="1"/>
  <c r="AB95" i="1"/>
  <c r="AC95" i="1" s="1"/>
  <c r="AD95" i="1" s="1"/>
  <c r="AE95" i="1" s="1"/>
  <c r="AB94" i="1"/>
  <c r="AC94" i="1" s="1"/>
  <c r="AD94" i="1" s="1"/>
  <c r="AE94" i="1" s="1"/>
  <c r="AC93" i="1"/>
  <c r="AD93" i="1" s="1"/>
  <c r="AE93" i="1" s="1"/>
  <c r="AB93" i="1"/>
  <c r="AB92" i="1"/>
  <c r="AC92" i="1" s="1"/>
  <c r="AD92" i="1" s="1"/>
  <c r="AE92" i="1" s="1"/>
  <c r="AB91" i="1"/>
  <c r="AC91" i="1" s="1"/>
  <c r="AD91" i="1" s="1"/>
  <c r="AE91" i="1" s="1"/>
  <c r="AB70" i="1"/>
  <c r="AC70" i="1" s="1"/>
  <c r="AD70" i="1" s="1"/>
  <c r="AE70" i="1" s="1"/>
  <c r="AB69" i="1"/>
  <c r="AC69" i="1" s="1"/>
  <c r="AD69" i="1" s="1"/>
  <c r="AE69" i="1" s="1"/>
  <c r="AB68" i="1"/>
  <c r="AC68" i="1" s="1"/>
  <c r="AD68" i="1" s="1"/>
  <c r="AE68" i="1" s="1"/>
  <c r="AB67" i="1"/>
  <c r="AC67" i="1" s="1"/>
  <c r="AD67" i="1" s="1"/>
  <c r="AE67" i="1" s="1"/>
  <c r="AB66" i="1"/>
  <c r="AC66" i="1" s="1"/>
  <c r="AD66" i="1" s="1"/>
  <c r="AE66" i="1" s="1"/>
  <c r="AB65" i="1"/>
  <c r="AC65" i="1" s="1"/>
  <c r="AD65" i="1" s="1"/>
  <c r="AE65" i="1" s="1"/>
  <c r="AC64" i="1"/>
  <c r="AD64" i="1" s="1"/>
  <c r="AE64" i="1" s="1"/>
  <c r="AB64" i="1"/>
  <c r="AC63" i="1"/>
  <c r="AD63" i="1" s="1"/>
  <c r="AE63" i="1" s="1"/>
  <c r="AF63" i="1" s="1"/>
  <c r="AB63" i="1"/>
  <c r="AB62" i="1"/>
  <c r="AC62" i="1" s="1"/>
  <c r="AD62" i="1" s="1"/>
  <c r="AE62" i="1" s="1"/>
  <c r="AB61" i="1"/>
  <c r="AC61" i="1" s="1"/>
  <c r="AD61" i="1" s="1"/>
  <c r="AE61" i="1" s="1"/>
  <c r="AB60" i="1"/>
  <c r="AC60" i="1" s="1"/>
  <c r="AD60" i="1" s="1"/>
  <c r="AE60" i="1" s="1"/>
  <c r="AB59" i="1"/>
  <c r="AC59" i="1" s="1"/>
  <c r="AD59" i="1" s="1"/>
  <c r="AE59" i="1" s="1"/>
  <c r="AB58" i="1"/>
  <c r="AC58" i="1" s="1"/>
  <c r="AD58" i="1" s="1"/>
  <c r="AE58" i="1" s="1"/>
  <c r="AB57" i="1"/>
  <c r="AC57" i="1" s="1"/>
  <c r="AD57" i="1" s="1"/>
  <c r="AE57" i="1" s="1"/>
  <c r="AC56" i="1"/>
  <c r="AD56" i="1" s="1"/>
  <c r="AE56" i="1" s="1"/>
  <c r="AB56" i="1"/>
  <c r="L194" i="1"/>
  <c r="M194" i="1" s="1"/>
  <c r="P194" i="1" s="1"/>
  <c r="L193" i="1"/>
  <c r="M193" i="1" s="1"/>
  <c r="P193" i="1" s="1"/>
  <c r="P192" i="1"/>
  <c r="M192" i="1"/>
  <c r="L192" i="1"/>
  <c r="L191" i="1"/>
  <c r="M191" i="1" s="1"/>
  <c r="P191" i="1" s="1"/>
  <c r="M190" i="1"/>
  <c r="P190" i="1" s="1"/>
  <c r="L190" i="1"/>
  <c r="M189" i="1"/>
  <c r="P189" i="1" s="1"/>
  <c r="L189" i="1"/>
  <c r="M188" i="1"/>
  <c r="P188" i="1" s="1"/>
  <c r="L188" i="1"/>
  <c r="L187" i="1"/>
  <c r="M187" i="1" s="1"/>
  <c r="P187" i="1" s="1"/>
  <c r="L186" i="1"/>
  <c r="M186" i="1" s="1"/>
  <c r="P186" i="1" s="1"/>
  <c r="L185" i="1"/>
  <c r="M185" i="1" s="1"/>
  <c r="P185" i="1" s="1"/>
  <c r="P184" i="1"/>
  <c r="M184" i="1"/>
  <c r="L184" i="1"/>
  <c r="L183" i="1"/>
  <c r="M183" i="1" s="1"/>
  <c r="P183" i="1" s="1"/>
  <c r="M182" i="1"/>
  <c r="P182" i="1" s="1"/>
  <c r="L182" i="1"/>
  <c r="M181" i="1"/>
  <c r="P181" i="1" s="1"/>
  <c r="L181" i="1"/>
  <c r="M180" i="1"/>
  <c r="P180" i="1" s="1"/>
  <c r="L180" i="1"/>
  <c r="L176" i="1"/>
  <c r="M176" i="1" s="1"/>
  <c r="P176" i="1" s="1"/>
  <c r="L175" i="1"/>
  <c r="M175" i="1" s="1"/>
  <c r="P175" i="1" s="1"/>
  <c r="L174" i="1"/>
  <c r="M174" i="1" s="1"/>
  <c r="P174" i="1" s="1"/>
  <c r="L173" i="1"/>
  <c r="M173" i="1" s="1"/>
  <c r="P173" i="1" s="1"/>
  <c r="L172" i="1"/>
  <c r="M172" i="1" s="1"/>
  <c r="P172" i="1" s="1"/>
  <c r="L171" i="1"/>
  <c r="M171" i="1" s="1"/>
  <c r="P171" i="1" s="1"/>
  <c r="M170" i="1"/>
  <c r="P170" i="1" s="1"/>
  <c r="L170" i="1"/>
  <c r="M169" i="1"/>
  <c r="P169" i="1" s="1"/>
  <c r="L169" i="1"/>
  <c r="L168" i="1"/>
  <c r="M168" i="1" s="1"/>
  <c r="P168" i="1" s="1"/>
  <c r="L167" i="1"/>
  <c r="M167" i="1" s="1"/>
  <c r="P167" i="1" s="1"/>
  <c r="L166" i="1"/>
  <c r="M166" i="1" s="1"/>
  <c r="P166" i="1" s="1"/>
  <c r="L165" i="1"/>
  <c r="M165" i="1" s="1"/>
  <c r="P165" i="1" s="1"/>
  <c r="L164" i="1"/>
  <c r="M164" i="1" s="1"/>
  <c r="P164" i="1" s="1"/>
  <c r="L163" i="1"/>
  <c r="M163" i="1" s="1"/>
  <c r="P163" i="1" s="1"/>
  <c r="M162" i="1"/>
  <c r="P162" i="1" s="1"/>
  <c r="L162" i="1"/>
  <c r="L158" i="1"/>
  <c r="M158" i="1" s="1"/>
  <c r="P158" i="1" s="1"/>
  <c r="L157" i="1"/>
  <c r="M157" i="1" s="1"/>
  <c r="P157" i="1" s="1"/>
  <c r="L156" i="1"/>
  <c r="M156" i="1" s="1"/>
  <c r="P156" i="1" s="1"/>
  <c r="L155" i="1"/>
  <c r="M155" i="1" s="1"/>
  <c r="P155" i="1" s="1"/>
  <c r="P154" i="1"/>
  <c r="M154" i="1"/>
  <c r="L154" i="1"/>
  <c r="L153" i="1"/>
  <c r="M153" i="1" s="1"/>
  <c r="P153" i="1" s="1"/>
  <c r="M152" i="1"/>
  <c r="P152" i="1" s="1"/>
  <c r="L152" i="1"/>
  <c r="M151" i="1"/>
  <c r="P151" i="1" s="1"/>
  <c r="L151" i="1"/>
  <c r="L150" i="1"/>
  <c r="M150" i="1" s="1"/>
  <c r="P150" i="1" s="1"/>
  <c r="L149" i="1"/>
  <c r="M149" i="1" s="1"/>
  <c r="P149" i="1" s="1"/>
  <c r="L148" i="1"/>
  <c r="M148" i="1" s="1"/>
  <c r="P148" i="1" s="1"/>
  <c r="L147" i="1"/>
  <c r="M147" i="1" s="1"/>
  <c r="P147" i="1" s="1"/>
  <c r="P146" i="1"/>
  <c r="M146" i="1"/>
  <c r="L146" i="1"/>
  <c r="L145" i="1"/>
  <c r="M145" i="1" s="1"/>
  <c r="P145" i="1" s="1"/>
  <c r="M144" i="1"/>
  <c r="P144" i="1" s="1"/>
  <c r="L144" i="1"/>
  <c r="L140" i="1"/>
  <c r="M140" i="1" s="1"/>
  <c r="P140" i="1" s="1"/>
  <c r="L139" i="1"/>
  <c r="M139" i="1" s="1"/>
  <c r="P139" i="1" s="1"/>
  <c r="L138" i="1"/>
  <c r="M138" i="1" s="1"/>
  <c r="P138" i="1" s="1"/>
  <c r="L137" i="1"/>
  <c r="M137" i="1" s="1"/>
  <c r="P137" i="1" s="1"/>
  <c r="P136" i="1"/>
  <c r="M136" i="1"/>
  <c r="L136" i="1"/>
  <c r="L135" i="1"/>
  <c r="M135" i="1" s="1"/>
  <c r="P135" i="1" s="1"/>
  <c r="M134" i="1"/>
  <c r="P134" i="1" s="1"/>
  <c r="L134" i="1"/>
  <c r="M133" i="1"/>
  <c r="P133" i="1" s="1"/>
  <c r="L133" i="1"/>
  <c r="L132" i="1"/>
  <c r="M132" i="1" s="1"/>
  <c r="P132" i="1" s="1"/>
  <c r="L131" i="1"/>
  <c r="M131" i="1" s="1"/>
  <c r="P131" i="1" s="1"/>
  <c r="L130" i="1"/>
  <c r="M130" i="1" s="1"/>
  <c r="P130" i="1" s="1"/>
  <c r="L129" i="1"/>
  <c r="M129" i="1" s="1"/>
  <c r="P129" i="1" s="1"/>
  <c r="P128" i="1"/>
  <c r="M128" i="1"/>
  <c r="L128" i="1"/>
  <c r="L127" i="1"/>
  <c r="M127" i="1" s="1"/>
  <c r="P127" i="1" s="1"/>
  <c r="M126" i="1"/>
  <c r="P126" i="1" s="1"/>
  <c r="L126" i="1"/>
  <c r="L122" i="1"/>
  <c r="M122" i="1" s="1"/>
  <c r="P122" i="1" s="1"/>
  <c r="L121" i="1"/>
  <c r="M121" i="1" s="1"/>
  <c r="P121" i="1" s="1"/>
  <c r="L120" i="1"/>
  <c r="M120" i="1" s="1"/>
  <c r="P120" i="1" s="1"/>
  <c r="L119" i="1"/>
  <c r="M119" i="1" s="1"/>
  <c r="P119" i="1" s="1"/>
  <c r="M118" i="1"/>
  <c r="P118" i="1" s="1"/>
  <c r="L118" i="1"/>
  <c r="M117" i="1"/>
  <c r="P117" i="1" s="1"/>
  <c r="L117" i="1"/>
  <c r="M116" i="1"/>
  <c r="P116" i="1" s="1"/>
  <c r="L116" i="1"/>
  <c r="L115" i="1"/>
  <c r="M115" i="1" s="1"/>
  <c r="P115" i="1" s="1"/>
  <c r="L114" i="1"/>
  <c r="M114" i="1" s="1"/>
  <c r="P114" i="1" s="1"/>
  <c r="L113" i="1"/>
  <c r="M113" i="1" s="1"/>
  <c r="P113" i="1" s="1"/>
  <c r="L112" i="1"/>
  <c r="M112" i="1" s="1"/>
  <c r="P112" i="1" s="1"/>
  <c r="L111" i="1"/>
  <c r="M111" i="1" s="1"/>
  <c r="P111" i="1" s="1"/>
  <c r="M110" i="1"/>
  <c r="P110" i="1" s="1"/>
  <c r="L110" i="1"/>
  <c r="M109" i="1"/>
  <c r="P109" i="1" s="1"/>
  <c r="L109" i="1"/>
  <c r="L108" i="1"/>
  <c r="M108" i="1" s="1"/>
  <c r="P108" i="1" s="1"/>
  <c r="L105" i="1"/>
  <c r="M105" i="1" s="1"/>
  <c r="P105" i="1" s="1"/>
  <c r="P104" i="1"/>
  <c r="M104" i="1"/>
  <c r="L104" i="1"/>
  <c r="L103" i="1"/>
  <c r="M103" i="1" s="1"/>
  <c r="P103" i="1" s="1"/>
  <c r="L102" i="1"/>
  <c r="M102" i="1" s="1"/>
  <c r="P102" i="1" s="1"/>
  <c r="M101" i="1"/>
  <c r="P101" i="1" s="1"/>
  <c r="L101" i="1"/>
  <c r="M100" i="1"/>
  <c r="P100" i="1" s="1"/>
  <c r="L100" i="1"/>
  <c r="P99" i="1"/>
  <c r="M99" i="1"/>
  <c r="L99" i="1"/>
  <c r="L98" i="1"/>
  <c r="M98" i="1" s="1"/>
  <c r="P98" i="1" s="1"/>
  <c r="L97" i="1"/>
  <c r="M97" i="1" s="1"/>
  <c r="P97" i="1" s="1"/>
  <c r="P96" i="1"/>
  <c r="M96" i="1"/>
  <c r="L96" i="1"/>
  <c r="L95" i="1"/>
  <c r="M95" i="1" s="1"/>
  <c r="P95" i="1" s="1"/>
  <c r="L94" i="1"/>
  <c r="M94" i="1" s="1"/>
  <c r="P94" i="1" s="1"/>
  <c r="M93" i="1"/>
  <c r="P93" i="1" s="1"/>
  <c r="L93" i="1"/>
  <c r="M92" i="1"/>
  <c r="P92" i="1" s="1"/>
  <c r="L92" i="1"/>
  <c r="L91" i="1"/>
  <c r="M91" i="1" s="1"/>
  <c r="P91" i="1" s="1"/>
  <c r="L87" i="1"/>
  <c r="M87" i="1" s="1"/>
  <c r="P87" i="1" s="1"/>
  <c r="L86" i="1"/>
  <c r="M86" i="1" s="1"/>
  <c r="P86" i="1" s="1"/>
  <c r="M85" i="1"/>
  <c r="P85" i="1" s="1"/>
  <c r="L85" i="1"/>
  <c r="L84" i="1"/>
  <c r="M84" i="1" s="1"/>
  <c r="P84" i="1" s="1"/>
  <c r="M83" i="1"/>
  <c r="P83" i="1" s="1"/>
  <c r="L83" i="1"/>
  <c r="L82" i="1"/>
  <c r="M82" i="1" s="1"/>
  <c r="P82" i="1" s="1"/>
  <c r="M81" i="1"/>
  <c r="P81" i="1" s="1"/>
  <c r="L81" i="1"/>
  <c r="L80" i="1"/>
  <c r="M80" i="1" s="1"/>
  <c r="P80" i="1" s="1"/>
  <c r="L79" i="1"/>
  <c r="M79" i="1" s="1"/>
  <c r="P79" i="1" s="1"/>
  <c r="L78" i="1"/>
  <c r="M78" i="1" s="1"/>
  <c r="P78" i="1" s="1"/>
  <c r="M77" i="1"/>
  <c r="P77" i="1" s="1"/>
  <c r="L77" i="1"/>
  <c r="L76" i="1"/>
  <c r="M76" i="1" s="1"/>
  <c r="P76" i="1" s="1"/>
  <c r="M75" i="1"/>
  <c r="P75" i="1" s="1"/>
  <c r="L75" i="1"/>
  <c r="L74" i="1"/>
  <c r="M74" i="1" s="1"/>
  <c r="P74" i="1" s="1"/>
  <c r="M73" i="1"/>
  <c r="P73" i="1" s="1"/>
  <c r="L73" i="1"/>
  <c r="L70" i="1"/>
  <c r="M70" i="1" s="1"/>
  <c r="P70" i="1" s="1"/>
  <c r="L69" i="1"/>
  <c r="M69" i="1" s="1"/>
  <c r="P69" i="1" s="1"/>
  <c r="M68" i="1"/>
  <c r="P68" i="1" s="1"/>
  <c r="L68" i="1"/>
  <c r="L67" i="1"/>
  <c r="M67" i="1" s="1"/>
  <c r="P67" i="1" s="1"/>
  <c r="M66" i="1"/>
  <c r="P66" i="1" s="1"/>
  <c r="L66" i="1"/>
  <c r="L65" i="1"/>
  <c r="M65" i="1" s="1"/>
  <c r="P65" i="1" s="1"/>
  <c r="M64" i="1"/>
  <c r="P64" i="1" s="1"/>
  <c r="L64" i="1"/>
  <c r="L63" i="1"/>
  <c r="M63" i="1" s="1"/>
  <c r="P63" i="1" s="1"/>
  <c r="L62" i="1"/>
  <c r="M62" i="1" s="1"/>
  <c r="P62" i="1" s="1"/>
  <c r="L61" i="1"/>
  <c r="M61" i="1" s="1"/>
  <c r="P61" i="1" s="1"/>
  <c r="M60" i="1"/>
  <c r="P60" i="1" s="1"/>
  <c r="L60" i="1"/>
  <c r="L59" i="1"/>
  <c r="M59" i="1" s="1"/>
  <c r="P59" i="1" s="1"/>
  <c r="M58" i="1"/>
  <c r="P58" i="1" s="1"/>
  <c r="L58" i="1"/>
  <c r="L57" i="1"/>
  <c r="M57" i="1" s="1"/>
  <c r="P57" i="1" s="1"/>
  <c r="M56" i="1"/>
  <c r="P56" i="1" s="1"/>
  <c r="L56" i="1"/>
  <c r="L52" i="1"/>
  <c r="M52" i="1" s="1"/>
  <c r="P52" i="1" s="1"/>
  <c r="L51" i="1"/>
  <c r="M51" i="1" s="1"/>
  <c r="P51" i="1" s="1"/>
  <c r="L50" i="1"/>
  <c r="M50" i="1" s="1"/>
  <c r="P50" i="1" s="1"/>
  <c r="L49" i="1"/>
  <c r="M49" i="1" s="1"/>
  <c r="P49" i="1" s="1"/>
  <c r="P48" i="1"/>
  <c r="M48" i="1"/>
  <c r="L48" i="1"/>
  <c r="L47" i="1"/>
  <c r="M47" i="1" s="1"/>
  <c r="P47" i="1" s="1"/>
  <c r="M46" i="1"/>
  <c r="P46" i="1" s="1"/>
  <c r="L46" i="1"/>
  <c r="M45" i="1"/>
  <c r="P45" i="1" s="1"/>
  <c r="L45" i="1"/>
  <c r="L44" i="1"/>
  <c r="M44" i="1" s="1"/>
  <c r="P44" i="1" s="1"/>
  <c r="L43" i="1"/>
  <c r="M43" i="1" s="1"/>
  <c r="P43" i="1" s="1"/>
  <c r="L42" i="1"/>
  <c r="M42" i="1" s="1"/>
  <c r="P42" i="1" s="1"/>
  <c r="L41" i="1"/>
  <c r="M41" i="1" s="1"/>
  <c r="P41" i="1" s="1"/>
  <c r="P40" i="1"/>
  <c r="M40" i="1"/>
  <c r="L40" i="1"/>
  <c r="L39" i="1"/>
  <c r="M39" i="1" s="1"/>
  <c r="P39" i="1" s="1"/>
  <c r="M38" i="1"/>
  <c r="P38" i="1" s="1"/>
  <c r="L38" i="1"/>
  <c r="L35" i="1"/>
  <c r="M35" i="1" s="1"/>
  <c r="P35" i="1" s="1"/>
  <c r="L34" i="1"/>
  <c r="M34" i="1" s="1"/>
  <c r="P34" i="1" s="1"/>
  <c r="M33" i="1"/>
  <c r="P33" i="1" s="1"/>
  <c r="L33" i="1"/>
  <c r="L32" i="1"/>
  <c r="M32" i="1" s="1"/>
  <c r="P32" i="1" s="1"/>
  <c r="L31" i="1"/>
  <c r="M31" i="1" s="1"/>
  <c r="P31" i="1" s="1"/>
  <c r="L30" i="1"/>
  <c r="M30" i="1" s="1"/>
  <c r="P30" i="1" s="1"/>
  <c r="M29" i="1"/>
  <c r="P29" i="1" s="1"/>
  <c r="L29" i="1"/>
  <c r="L28" i="1"/>
  <c r="M28" i="1" s="1"/>
  <c r="P28" i="1" s="1"/>
  <c r="L27" i="1"/>
  <c r="M27" i="1" s="1"/>
  <c r="P27" i="1" s="1"/>
  <c r="L26" i="1"/>
  <c r="M26" i="1" s="1"/>
  <c r="P26" i="1" s="1"/>
  <c r="M25" i="1"/>
  <c r="P25" i="1" s="1"/>
  <c r="L25" i="1"/>
  <c r="L24" i="1"/>
  <c r="M24" i="1" s="1"/>
  <c r="P24" i="1" s="1"/>
  <c r="L23" i="1"/>
  <c r="M23" i="1" s="1"/>
  <c r="P23" i="1" s="1"/>
  <c r="L22" i="1"/>
  <c r="M22" i="1" s="1"/>
  <c r="P22" i="1" s="1"/>
  <c r="M21" i="1"/>
  <c r="P21" i="1" s="1"/>
  <c r="L21" i="1"/>
  <c r="P17" i="1"/>
  <c r="P15" i="1"/>
  <c r="P3" i="1"/>
  <c r="P5" i="1"/>
  <c r="P6" i="1"/>
  <c r="P7" i="1"/>
  <c r="P8" i="1"/>
  <c r="P9" i="1"/>
  <c r="P16" i="1"/>
  <c r="P14" i="1"/>
  <c r="P13" i="1"/>
  <c r="P12" i="1"/>
  <c r="P11" i="1"/>
  <c r="P10" i="1"/>
  <c r="F9" i="1" l="1"/>
  <c r="E192" i="3" l="1"/>
  <c r="D192" i="3" s="1"/>
  <c r="F190" i="3"/>
  <c r="E190" i="3" s="1"/>
  <c r="D190" i="3" s="1"/>
  <c r="F184" i="3"/>
  <c r="E184" i="3" s="1"/>
  <c r="D184" i="3" s="1"/>
  <c r="E177" i="3"/>
  <c r="D177" i="3" s="1"/>
  <c r="G175" i="3"/>
  <c r="H175" i="3" s="1"/>
  <c r="I175" i="3" s="1"/>
  <c r="J175" i="3" s="1"/>
  <c r="K175" i="3" s="1"/>
  <c r="L175" i="3" s="1"/>
  <c r="M175" i="3" s="1"/>
  <c r="P175" i="3" s="1"/>
  <c r="N175" i="3" s="1"/>
  <c r="O175" i="3" s="1"/>
  <c r="E175" i="3"/>
  <c r="D175" i="3" s="1"/>
  <c r="F169" i="3"/>
  <c r="G169" i="3" s="1"/>
  <c r="H169" i="3" s="1"/>
  <c r="I169" i="3" s="1"/>
  <c r="J169" i="3" s="1"/>
  <c r="K169" i="3" s="1"/>
  <c r="L169" i="3" s="1"/>
  <c r="M169" i="3" s="1"/>
  <c r="P169" i="3" s="1"/>
  <c r="N169" i="3" s="1"/>
  <c r="O169" i="3" s="1"/>
  <c r="G160" i="3"/>
  <c r="H160" i="3" s="1"/>
  <c r="I160" i="3" s="1"/>
  <c r="J160" i="3" s="1"/>
  <c r="K160" i="3" s="1"/>
  <c r="L160" i="3" s="1"/>
  <c r="M160" i="3" s="1"/>
  <c r="P160" i="3" s="1"/>
  <c r="N160" i="3" s="1"/>
  <c r="O160" i="3" s="1"/>
  <c r="E160" i="3"/>
  <c r="D160" i="3" s="1"/>
  <c r="F154" i="3"/>
  <c r="E154" i="3" s="1"/>
  <c r="D154" i="3" s="1"/>
  <c r="E147" i="3"/>
  <c r="D147" i="3" s="1"/>
  <c r="G145" i="3"/>
  <c r="H145" i="3" s="1"/>
  <c r="I145" i="3" s="1"/>
  <c r="J145" i="3" s="1"/>
  <c r="K145" i="3" s="1"/>
  <c r="L145" i="3" s="1"/>
  <c r="M145" i="3" s="1"/>
  <c r="P145" i="3" s="1"/>
  <c r="N145" i="3" s="1"/>
  <c r="O145" i="3" s="1"/>
  <c r="E145" i="3"/>
  <c r="D145" i="3" s="1"/>
  <c r="F139" i="3"/>
  <c r="E139" i="3" s="1"/>
  <c r="D139" i="3" s="1"/>
  <c r="E132" i="3"/>
  <c r="D132" i="3" s="1"/>
  <c r="F130" i="3"/>
  <c r="G130" i="3" s="1"/>
  <c r="H130" i="3" s="1"/>
  <c r="I130" i="3" s="1"/>
  <c r="J130" i="3" s="1"/>
  <c r="K130" i="3" s="1"/>
  <c r="L130" i="3" s="1"/>
  <c r="M130" i="3" s="1"/>
  <c r="P130" i="3" s="1"/>
  <c r="N130" i="3" s="1"/>
  <c r="O130" i="3" s="1"/>
  <c r="E130" i="3"/>
  <c r="D130" i="3" s="1"/>
  <c r="F124" i="3"/>
  <c r="E124" i="3" s="1"/>
  <c r="D124" i="3" s="1"/>
  <c r="G115" i="3"/>
  <c r="H115" i="3" s="1"/>
  <c r="I115" i="3" s="1"/>
  <c r="J115" i="3" s="1"/>
  <c r="K115" i="3" s="1"/>
  <c r="L115" i="3" s="1"/>
  <c r="M115" i="3" s="1"/>
  <c r="P115" i="3" s="1"/>
  <c r="N115" i="3" s="1"/>
  <c r="O115" i="3" s="1"/>
  <c r="E115" i="3"/>
  <c r="D115" i="3" s="1"/>
  <c r="F109" i="3"/>
  <c r="G109" i="3" s="1"/>
  <c r="H109" i="3" s="1"/>
  <c r="I109" i="3" s="1"/>
  <c r="J109" i="3" s="1"/>
  <c r="K109" i="3" s="1"/>
  <c r="L109" i="3" s="1"/>
  <c r="M109" i="3" s="1"/>
  <c r="P109" i="3" s="1"/>
  <c r="N109" i="3" s="1"/>
  <c r="O109" i="3" s="1"/>
  <c r="E109" i="3"/>
  <c r="D109" i="3" s="1"/>
  <c r="E102" i="3"/>
  <c r="D102" i="3" s="1"/>
  <c r="G100" i="3"/>
  <c r="H100" i="3" s="1"/>
  <c r="I100" i="3" s="1"/>
  <c r="J100" i="3" s="1"/>
  <c r="K100" i="3" s="1"/>
  <c r="L100" i="3" s="1"/>
  <c r="M100" i="3" s="1"/>
  <c r="P100" i="3" s="1"/>
  <c r="N100" i="3" s="1"/>
  <c r="O100" i="3" s="1"/>
  <c r="E100" i="3"/>
  <c r="D100" i="3" s="1"/>
  <c r="F94" i="3"/>
  <c r="G94" i="3" s="1"/>
  <c r="H94" i="3" s="1"/>
  <c r="I94" i="3" s="1"/>
  <c r="J94" i="3" s="1"/>
  <c r="K94" i="3" s="1"/>
  <c r="L94" i="3" s="1"/>
  <c r="M94" i="3" s="1"/>
  <c r="P94" i="3" s="1"/>
  <c r="N94" i="3" s="1"/>
  <c r="O94" i="3" s="1"/>
  <c r="G85" i="3"/>
  <c r="H85" i="3" s="1"/>
  <c r="I85" i="3" s="1"/>
  <c r="J85" i="3" s="1"/>
  <c r="K85" i="3" s="1"/>
  <c r="L85" i="3" s="1"/>
  <c r="M85" i="3" s="1"/>
  <c r="P85" i="3" s="1"/>
  <c r="N85" i="3" s="1"/>
  <c r="O85" i="3" s="1"/>
  <c r="E85" i="3"/>
  <c r="D85" i="3" s="1"/>
  <c r="F79" i="3"/>
  <c r="G79" i="3" s="1"/>
  <c r="H79" i="3" s="1"/>
  <c r="I79" i="3" s="1"/>
  <c r="J79" i="3" s="1"/>
  <c r="K79" i="3" s="1"/>
  <c r="L79" i="3" s="1"/>
  <c r="M79" i="3" s="1"/>
  <c r="P79" i="3" s="1"/>
  <c r="N79" i="3" s="1"/>
  <c r="O79" i="3" s="1"/>
  <c r="E72" i="3"/>
  <c r="D72" i="3" s="1"/>
  <c r="G70" i="3"/>
  <c r="H70" i="3" s="1"/>
  <c r="I70" i="3" s="1"/>
  <c r="J70" i="3" s="1"/>
  <c r="K70" i="3" s="1"/>
  <c r="L70" i="3" s="1"/>
  <c r="M70" i="3" s="1"/>
  <c r="P70" i="3" s="1"/>
  <c r="N70" i="3" s="1"/>
  <c r="O70" i="3" s="1"/>
  <c r="E70" i="3"/>
  <c r="D70" i="3" s="1"/>
  <c r="F64" i="3"/>
  <c r="G64" i="3" s="1"/>
  <c r="H64" i="3" s="1"/>
  <c r="I64" i="3" s="1"/>
  <c r="J64" i="3" s="1"/>
  <c r="K64" i="3" s="1"/>
  <c r="L64" i="3" s="1"/>
  <c r="M64" i="3" s="1"/>
  <c r="P64" i="3" s="1"/>
  <c r="N64" i="3" s="1"/>
  <c r="O64" i="3" s="1"/>
  <c r="F63" i="3"/>
  <c r="G63" i="3" s="1"/>
  <c r="H63" i="3" s="1"/>
  <c r="I63" i="3" s="1"/>
  <c r="J63" i="3" s="1"/>
  <c r="K63" i="3" s="1"/>
  <c r="L63" i="3" s="1"/>
  <c r="M63" i="3" s="1"/>
  <c r="P63" i="3" s="1"/>
  <c r="N63" i="3" s="1"/>
  <c r="O63" i="3" s="1"/>
  <c r="E57" i="3"/>
  <c r="D57" i="3" s="1"/>
  <c r="G55" i="3"/>
  <c r="H55" i="3" s="1"/>
  <c r="I55" i="3" s="1"/>
  <c r="J55" i="3" s="1"/>
  <c r="K55" i="3" s="1"/>
  <c r="L55" i="3" s="1"/>
  <c r="M55" i="3" s="1"/>
  <c r="P55" i="3" s="1"/>
  <c r="N55" i="3" s="1"/>
  <c r="O55" i="3" s="1"/>
  <c r="E55" i="3"/>
  <c r="D55" i="3" s="1"/>
  <c r="F49" i="3"/>
  <c r="G49" i="3" s="1"/>
  <c r="H49" i="3" s="1"/>
  <c r="I49" i="3" s="1"/>
  <c r="J49" i="3" s="1"/>
  <c r="K49" i="3" s="1"/>
  <c r="L49" i="3" s="1"/>
  <c r="M49" i="3" s="1"/>
  <c r="P49" i="3" s="1"/>
  <c r="N49" i="3" s="1"/>
  <c r="O49" i="3" s="1"/>
  <c r="E42" i="3"/>
  <c r="D42" i="3" s="1"/>
  <c r="G40" i="3"/>
  <c r="H40" i="3" s="1"/>
  <c r="I40" i="3" s="1"/>
  <c r="J40" i="3" s="1"/>
  <c r="K40" i="3" s="1"/>
  <c r="L40" i="3" s="1"/>
  <c r="M40" i="3" s="1"/>
  <c r="P40" i="3" s="1"/>
  <c r="N40" i="3" s="1"/>
  <c r="O40" i="3" s="1"/>
  <c r="E40" i="3"/>
  <c r="D40" i="3" s="1"/>
  <c r="F39" i="3"/>
  <c r="G39" i="3" s="1"/>
  <c r="H39" i="3" s="1"/>
  <c r="I39" i="3" s="1"/>
  <c r="J39" i="3" s="1"/>
  <c r="K39" i="3" s="1"/>
  <c r="L39" i="3" s="1"/>
  <c r="M39" i="3" s="1"/>
  <c r="P39" i="3" s="1"/>
  <c r="N39" i="3" s="1"/>
  <c r="O39" i="3" s="1"/>
  <c r="H34" i="3"/>
  <c r="I34" i="3" s="1"/>
  <c r="J34" i="3" s="1"/>
  <c r="K34" i="3" s="1"/>
  <c r="L34" i="3" s="1"/>
  <c r="M34" i="3" s="1"/>
  <c r="P34" i="3" s="1"/>
  <c r="N34" i="3" s="1"/>
  <c r="O34" i="3" s="1"/>
  <c r="F34" i="3"/>
  <c r="G34" i="3" s="1"/>
  <c r="E27" i="3"/>
  <c r="D27" i="3" s="1"/>
  <c r="G25" i="3"/>
  <c r="H25" i="3" s="1"/>
  <c r="I25" i="3" s="1"/>
  <c r="J25" i="3" s="1"/>
  <c r="K25" i="3" s="1"/>
  <c r="L25" i="3" s="1"/>
  <c r="M25" i="3" s="1"/>
  <c r="P25" i="3" s="1"/>
  <c r="N25" i="3" s="1"/>
  <c r="O25" i="3" s="1"/>
  <c r="E25" i="3"/>
  <c r="D25" i="3" s="1"/>
  <c r="F19" i="3"/>
  <c r="G19" i="3" s="1"/>
  <c r="H19" i="3" s="1"/>
  <c r="I19" i="3" s="1"/>
  <c r="J19" i="3" s="1"/>
  <c r="K19" i="3" s="1"/>
  <c r="L19" i="3" s="1"/>
  <c r="M19" i="3" s="1"/>
  <c r="P19" i="3" s="1"/>
  <c r="N19" i="3" s="1"/>
  <c r="O19" i="3" s="1"/>
  <c r="E19" i="3"/>
  <c r="D19" i="3" s="1"/>
  <c r="F18" i="3"/>
  <c r="G18" i="3" s="1"/>
  <c r="H18" i="3" s="1"/>
  <c r="I18" i="3" s="1"/>
  <c r="J18" i="3" s="1"/>
  <c r="K18" i="3" s="1"/>
  <c r="L18" i="3" s="1"/>
  <c r="M18" i="3" s="1"/>
  <c r="P18" i="3" s="1"/>
  <c r="N18" i="3" s="1"/>
  <c r="O18" i="3" s="1"/>
  <c r="F17" i="3"/>
  <c r="E17" i="3" s="1"/>
  <c r="D17" i="3" s="1"/>
  <c r="F16" i="3"/>
  <c r="F15" i="3"/>
  <c r="F45" i="3" s="1"/>
  <c r="F14" i="3"/>
  <c r="E14" i="3" s="1"/>
  <c r="D14" i="3" s="1"/>
  <c r="F13" i="3"/>
  <c r="E13" i="3" s="1"/>
  <c r="D13" i="3" s="1"/>
  <c r="E12" i="3"/>
  <c r="D12" i="3" s="1"/>
  <c r="G10" i="3"/>
  <c r="H10" i="3" s="1"/>
  <c r="I10" i="3" s="1"/>
  <c r="J10" i="3" s="1"/>
  <c r="K10" i="3" s="1"/>
  <c r="L10" i="3" s="1"/>
  <c r="M10" i="3" s="1"/>
  <c r="P10" i="3" s="1"/>
  <c r="N10" i="3" s="1"/>
  <c r="O10" i="3" s="1"/>
  <c r="E10" i="3"/>
  <c r="D10" i="3" s="1"/>
  <c r="F9" i="3"/>
  <c r="F24" i="3" s="1"/>
  <c r="F8" i="3"/>
  <c r="E8" i="3" s="1"/>
  <c r="D8" i="3" s="1"/>
  <c r="F7" i="3"/>
  <c r="F22" i="3" s="1"/>
  <c r="F6" i="3"/>
  <c r="E6" i="3" s="1"/>
  <c r="D6" i="3" s="1"/>
  <c r="F5" i="3"/>
  <c r="F35" i="3" s="1"/>
  <c r="G35" i="3" s="1"/>
  <c r="H35" i="3" s="1"/>
  <c r="I35" i="3" s="1"/>
  <c r="J35" i="3" s="1"/>
  <c r="K35" i="3" s="1"/>
  <c r="L35" i="3" s="1"/>
  <c r="M35" i="3" s="1"/>
  <c r="P35" i="3" s="1"/>
  <c r="N35" i="3" s="1"/>
  <c r="O35" i="3" s="1"/>
  <c r="G4" i="3"/>
  <c r="H4" i="3" s="1"/>
  <c r="I4" i="3" s="1"/>
  <c r="J4" i="3" s="1"/>
  <c r="K4" i="3" s="1"/>
  <c r="L4" i="3" s="1"/>
  <c r="M4" i="3" s="1"/>
  <c r="P4" i="3" s="1"/>
  <c r="N4" i="3" s="1"/>
  <c r="O4" i="3" s="1"/>
  <c r="E4" i="3"/>
  <c r="D4" i="3" s="1"/>
  <c r="F220" i="2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F214" i="2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E207" i="2"/>
  <c r="D207" i="2" s="1"/>
  <c r="F205" i="2"/>
  <c r="E205" i="2" s="1"/>
  <c r="D205" i="2" s="1"/>
  <c r="F199" i="2"/>
  <c r="E199" i="2" s="1"/>
  <c r="D199" i="2" s="1"/>
  <c r="F190" i="2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F184" i="2"/>
  <c r="G184" i="2" s="1"/>
  <c r="H184" i="2" s="1"/>
  <c r="I184" i="2" s="1"/>
  <c r="J184" i="2" s="1"/>
  <c r="K184" i="2" s="1"/>
  <c r="L184" i="2" s="1"/>
  <c r="M184" i="2" s="1"/>
  <c r="N184" i="2" s="1"/>
  <c r="O184" i="2" s="1"/>
  <c r="P184" i="2" s="1"/>
  <c r="F175" i="2"/>
  <c r="F169" i="2"/>
  <c r="E169" i="2" s="1"/>
  <c r="D169" i="2" s="1"/>
  <c r="F160" i="2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F154" i="2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G145" i="2"/>
  <c r="H145" i="2" s="1"/>
  <c r="I145" i="2" s="1"/>
  <c r="J145" i="2" s="1"/>
  <c r="K145" i="2" s="1"/>
  <c r="L145" i="2" s="1"/>
  <c r="M145" i="2" s="1"/>
  <c r="N145" i="2" s="1"/>
  <c r="O145" i="2" s="1"/>
  <c r="P145" i="2" s="1"/>
  <c r="E145" i="2"/>
  <c r="D145" i="2" s="1"/>
  <c r="F139" i="2"/>
  <c r="E139" i="2" s="1"/>
  <c r="D139" i="2" s="1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E130" i="2"/>
  <c r="D130" i="2" s="1"/>
  <c r="F124" i="2"/>
  <c r="G124" i="2" s="1"/>
  <c r="H124" i="2" s="1"/>
  <c r="I124" i="2" s="1"/>
  <c r="J124" i="2" s="1"/>
  <c r="K124" i="2" s="1"/>
  <c r="L124" i="2" s="1"/>
  <c r="M124" i="2" s="1"/>
  <c r="N124" i="2" s="1"/>
  <c r="O124" i="2" s="1"/>
  <c r="P124" i="2" s="1"/>
  <c r="G115" i="2"/>
  <c r="H115" i="2" s="1"/>
  <c r="I115" i="2" s="1"/>
  <c r="J115" i="2" s="1"/>
  <c r="K115" i="2" s="1"/>
  <c r="L115" i="2" s="1"/>
  <c r="M115" i="2" s="1"/>
  <c r="N115" i="2" s="1"/>
  <c r="O115" i="2" s="1"/>
  <c r="P115" i="2" s="1"/>
  <c r="E115" i="2"/>
  <c r="D115" i="2"/>
  <c r="F109" i="2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G100" i="2"/>
  <c r="H100" i="2" s="1"/>
  <c r="I100" i="2" s="1"/>
  <c r="J100" i="2" s="1"/>
  <c r="K100" i="2" s="1"/>
  <c r="L100" i="2" s="1"/>
  <c r="M100" i="2" s="1"/>
  <c r="N100" i="2" s="1"/>
  <c r="O100" i="2" s="1"/>
  <c r="P100" i="2" s="1"/>
  <c r="E100" i="2"/>
  <c r="D100" i="2" s="1"/>
  <c r="F94" i="2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E87" i="2"/>
  <c r="D87" i="2" s="1"/>
  <c r="G85" i="2"/>
  <c r="H85" i="2" s="1"/>
  <c r="I85" i="2" s="1"/>
  <c r="J85" i="2" s="1"/>
  <c r="K85" i="2" s="1"/>
  <c r="L85" i="2" s="1"/>
  <c r="M85" i="2" s="1"/>
  <c r="N85" i="2" s="1"/>
  <c r="O85" i="2" s="1"/>
  <c r="P85" i="2" s="1"/>
  <c r="E85" i="2"/>
  <c r="D85" i="2" s="1"/>
  <c r="F79" i="2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G70" i="2"/>
  <c r="H70" i="2" s="1"/>
  <c r="I70" i="2" s="1"/>
  <c r="J70" i="2" s="1"/>
  <c r="K70" i="2" s="1"/>
  <c r="L70" i="2" s="1"/>
  <c r="M70" i="2" s="1"/>
  <c r="N70" i="2" s="1"/>
  <c r="O70" i="2" s="1"/>
  <c r="P70" i="2" s="1"/>
  <c r="E70" i="2"/>
  <c r="D70" i="2" s="1"/>
  <c r="F64" i="2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G55" i="2"/>
  <c r="H55" i="2" s="1"/>
  <c r="I55" i="2" s="1"/>
  <c r="J55" i="2" s="1"/>
  <c r="K55" i="2" s="1"/>
  <c r="L55" i="2" s="1"/>
  <c r="M55" i="2" s="1"/>
  <c r="N55" i="2" s="1"/>
  <c r="O55" i="2" s="1"/>
  <c r="P55" i="2" s="1"/>
  <c r="E55" i="2"/>
  <c r="D55" i="2" s="1"/>
  <c r="F49" i="2"/>
  <c r="E49" i="2" s="1"/>
  <c r="D49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E40" i="2"/>
  <c r="D40" i="2" s="1"/>
  <c r="F34" i="2"/>
  <c r="E34" i="2" s="1"/>
  <c r="D34" i="2" s="1"/>
  <c r="E27" i="2"/>
  <c r="D27" i="2" s="1"/>
  <c r="G25" i="2"/>
  <c r="H25" i="2" s="1"/>
  <c r="I25" i="2" s="1"/>
  <c r="J25" i="2" s="1"/>
  <c r="K25" i="2" s="1"/>
  <c r="L25" i="2" s="1"/>
  <c r="M25" i="2" s="1"/>
  <c r="N25" i="2" s="1"/>
  <c r="O25" i="2" s="1"/>
  <c r="P25" i="2" s="1"/>
  <c r="E25" i="2"/>
  <c r="D25" i="2" s="1"/>
  <c r="F19" i="2"/>
  <c r="E19" i="2" s="1"/>
  <c r="D19" i="2" s="1"/>
  <c r="F18" i="2"/>
  <c r="E18" i="2" s="1"/>
  <c r="D18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F16" i="2"/>
  <c r="E16" i="2" s="1"/>
  <c r="D16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F14" i="2"/>
  <c r="E14" i="2" s="1"/>
  <c r="D14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G12" i="2"/>
  <c r="H12" i="2" s="1"/>
  <c r="I12" i="2" s="1"/>
  <c r="J12" i="2" s="1"/>
  <c r="K12" i="2" s="1"/>
  <c r="L12" i="2" s="1"/>
  <c r="M12" i="2" s="1"/>
  <c r="N12" i="2" s="1"/>
  <c r="O12" i="2" s="1"/>
  <c r="P12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E10" i="2"/>
  <c r="D10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F8" i="2"/>
  <c r="E8" i="2" s="1"/>
  <c r="D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E6" i="2" s="1"/>
  <c r="D6" i="2" s="1"/>
  <c r="F5" i="2"/>
  <c r="G4" i="2"/>
  <c r="H4" i="2" s="1"/>
  <c r="I4" i="2" s="1"/>
  <c r="J4" i="2" s="1"/>
  <c r="K4" i="2" s="1"/>
  <c r="L4" i="2" s="1"/>
  <c r="M4" i="2" s="1"/>
  <c r="N4" i="2" s="1"/>
  <c r="O4" i="2" s="1"/>
  <c r="P4" i="2" s="1"/>
  <c r="E4" i="2"/>
  <c r="D4" i="2" s="1"/>
  <c r="F33" i="2" l="1"/>
  <c r="E33" i="2" s="1"/>
  <c r="D33" i="2" s="1"/>
  <c r="E13" i="2"/>
  <c r="D13" i="2" s="1"/>
  <c r="G139" i="2"/>
  <c r="H139" i="2" s="1"/>
  <c r="I139" i="2" s="1"/>
  <c r="J139" i="2" s="1"/>
  <c r="K139" i="2" s="1"/>
  <c r="L139" i="2" s="1"/>
  <c r="M139" i="2" s="1"/>
  <c r="N139" i="2" s="1"/>
  <c r="O139" i="2" s="1"/>
  <c r="P139" i="2" s="1"/>
  <c r="E160" i="2"/>
  <c r="D160" i="2" s="1"/>
  <c r="E154" i="2"/>
  <c r="D154" i="2" s="1"/>
  <c r="E162" i="3"/>
  <c r="D162" i="3" s="1"/>
  <c r="G184" i="3"/>
  <c r="H184" i="3" s="1"/>
  <c r="I184" i="3" s="1"/>
  <c r="J184" i="3" s="1"/>
  <c r="K184" i="3" s="1"/>
  <c r="L184" i="3" s="1"/>
  <c r="M184" i="3" s="1"/>
  <c r="P184" i="3" s="1"/>
  <c r="N184" i="3" s="1"/>
  <c r="O184" i="3" s="1"/>
  <c r="G124" i="3"/>
  <c r="H124" i="3" s="1"/>
  <c r="I124" i="3" s="1"/>
  <c r="J124" i="3" s="1"/>
  <c r="K124" i="3" s="1"/>
  <c r="L124" i="3" s="1"/>
  <c r="M124" i="3" s="1"/>
  <c r="P124" i="3" s="1"/>
  <c r="N124" i="3" s="1"/>
  <c r="O124" i="3" s="1"/>
  <c r="G154" i="3"/>
  <c r="H154" i="3" s="1"/>
  <c r="I154" i="3" s="1"/>
  <c r="J154" i="3" s="1"/>
  <c r="K154" i="3" s="1"/>
  <c r="L154" i="3" s="1"/>
  <c r="M154" i="3" s="1"/>
  <c r="P154" i="3" s="1"/>
  <c r="N154" i="3" s="1"/>
  <c r="O154" i="3" s="1"/>
  <c r="E79" i="3"/>
  <c r="D79" i="3" s="1"/>
  <c r="E22" i="3"/>
  <c r="D22" i="3" s="1"/>
  <c r="G22" i="3"/>
  <c r="H22" i="3" s="1"/>
  <c r="I22" i="3" s="1"/>
  <c r="J22" i="3" s="1"/>
  <c r="K22" i="3" s="1"/>
  <c r="L22" i="3" s="1"/>
  <c r="M22" i="3" s="1"/>
  <c r="P22" i="3" s="1"/>
  <c r="N22" i="3" s="1"/>
  <c r="O22" i="3" s="1"/>
  <c r="E24" i="3"/>
  <c r="D24" i="3" s="1"/>
  <c r="G24" i="3"/>
  <c r="H24" i="3" s="1"/>
  <c r="I24" i="3" s="1"/>
  <c r="J24" i="3" s="1"/>
  <c r="K24" i="3" s="1"/>
  <c r="L24" i="3" s="1"/>
  <c r="M24" i="3" s="1"/>
  <c r="P24" i="3" s="1"/>
  <c r="N24" i="3" s="1"/>
  <c r="O24" i="3" s="1"/>
  <c r="E7" i="3"/>
  <c r="D7" i="3" s="1"/>
  <c r="E15" i="3"/>
  <c r="D15" i="3" s="1"/>
  <c r="F37" i="3"/>
  <c r="E37" i="3" s="1"/>
  <c r="D37" i="3" s="1"/>
  <c r="E49" i="3"/>
  <c r="D49" i="3" s="1"/>
  <c r="E94" i="3"/>
  <c r="D94" i="3" s="1"/>
  <c r="E169" i="3"/>
  <c r="D169" i="3" s="1"/>
  <c r="F65" i="3"/>
  <c r="G65" i="3" s="1"/>
  <c r="H65" i="3" s="1"/>
  <c r="I65" i="3" s="1"/>
  <c r="J65" i="3" s="1"/>
  <c r="K65" i="3" s="1"/>
  <c r="L65" i="3" s="1"/>
  <c r="M65" i="3" s="1"/>
  <c r="P65" i="3" s="1"/>
  <c r="N65" i="3" s="1"/>
  <c r="O65" i="3" s="1"/>
  <c r="F20" i="3"/>
  <c r="E20" i="3" s="1"/>
  <c r="D20" i="3" s="1"/>
  <c r="G190" i="3"/>
  <c r="H190" i="3" s="1"/>
  <c r="I190" i="3" s="1"/>
  <c r="J190" i="3" s="1"/>
  <c r="K190" i="3" s="1"/>
  <c r="L190" i="3" s="1"/>
  <c r="M190" i="3" s="1"/>
  <c r="P190" i="3" s="1"/>
  <c r="N190" i="3" s="1"/>
  <c r="O190" i="3" s="1"/>
  <c r="E5" i="3"/>
  <c r="D5" i="3" s="1"/>
  <c r="E9" i="3"/>
  <c r="D9" i="3" s="1"/>
  <c r="E18" i="3"/>
  <c r="D18" i="3" s="1"/>
  <c r="G139" i="3"/>
  <c r="H139" i="3" s="1"/>
  <c r="I139" i="3" s="1"/>
  <c r="J139" i="3" s="1"/>
  <c r="K139" i="3" s="1"/>
  <c r="L139" i="3" s="1"/>
  <c r="M139" i="3" s="1"/>
  <c r="P139" i="3" s="1"/>
  <c r="N139" i="3" s="1"/>
  <c r="O139" i="3" s="1"/>
  <c r="E63" i="3"/>
  <c r="D63" i="3" s="1"/>
  <c r="E87" i="3"/>
  <c r="D87" i="3" s="1"/>
  <c r="E117" i="3"/>
  <c r="D117" i="3" s="1"/>
  <c r="E72" i="2"/>
  <c r="D72" i="2" s="1"/>
  <c r="G6" i="2"/>
  <c r="H6" i="2" s="1"/>
  <c r="I6" i="2" s="1"/>
  <c r="J6" i="2" s="1"/>
  <c r="K6" i="2" s="1"/>
  <c r="L6" i="2" s="1"/>
  <c r="M6" i="2" s="1"/>
  <c r="N6" i="2" s="1"/>
  <c r="O6" i="2" s="1"/>
  <c r="P6" i="2" s="1"/>
  <c r="E57" i="2"/>
  <c r="D57" i="2" s="1"/>
  <c r="F23" i="2"/>
  <c r="E23" i="2" s="1"/>
  <c r="D23" i="2" s="1"/>
  <c r="E64" i="2"/>
  <c r="D64" i="2" s="1"/>
  <c r="E162" i="2"/>
  <c r="D162" i="2" s="1"/>
  <c r="E109" i="2"/>
  <c r="D109" i="2" s="1"/>
  <c r="E132" i="2"/>
  <c r="D132" i="2" s="1"/>
  <c r="G34" i="2"/>
  <c r="H34" i="2" s="1"/>
  <c r="I34" i="2" s="1"/>
  <c r="J34" i="2" s="1"/>
  <c r="K34" i="2" s="1"/>
  <c r="L34" i="2" s="1"/>
  <c r="M34" i="2" s="1"/>
  <c r="N34" i="2" s="1"/>
  <c r="O34" i="2" s="1"/>
  <c r="P34" i="2" s="1"/>
  <c r="G49" i="2"/>
  <c r="H49" i="2" s="1"/>
  <c r="I49" i="2" s="1"/>
  <c r="J49" i="2" s="1"/>
  <c r="K49" i="2" s="1"/>
  <c r="L49" i="2" s="1"/>
  <c r="M49" i="2" s="1"/>
  <c r="N49" i="2" s="1"/>
  <c r="O49" i="2" s="1"/>
  <c r="P49" i="2" s="1"/>
  <c r="E117" i="2"/>
  <c r="D117" i="2" s="1"/>
  <c r="G8" i="2"/>
  <c r="H8" i="2" s="1"/>
  <c r="I8" i="2" s="1"/>
  <c r="J8" i="2" s="1"/>
  <c r="K8" i="2" s="1"/>
  <c r="L8" i="2" s="1"/>
  <c r="M8" i="2" s="1"/>
  <c r="N8" i="2" s="1"/>
  <c r="O8" i="2" s="1"/>
  <c r="P8" i="2" s="1"/>
  <c r="E11" i="2"/>
  <c r="D11" i="2" s="1"/>
  <c r="F31" i="2"/>
  <c r="E124" i="2"/>
  <c r="D124" i="2" s="1"/>
  <c r="E147" i="2"/>
  <c r="D147" i="2" s="1"/>
  <c r="E42" i="2"/>
  <c r="D42" i="2" s="1"/>
  <c r="E79" i="2"/>
  <c r="D79" i="2" s="1"/>
  <c r="E102" i="2"/>
  <c r="D102" i="2" s="1"/>
  <c r="G45" i="3"/>
  <c r="H45" i="3" s="1"/>
  <c r="I45" i="3" s="1"/>
  <c r="J45" i="3" s="1"/>
  <c r="K45" i="3" s="1"/>
  <c r="L45" i="3" s="1"/>
  <c r="M45" i="3" s="1"/>
  <c r="P45" i="3" s="1"/>
  <c r="N45" i="3" s="1"/>
  <c r="O45" i="3" s="1"/>
  <c r="E45" i="3"/>
  <c r="D45" i="3" s="1"/>
  <c r="F196" i="3"/>
  <c r="F166" i="3"/>
  <c r="F181" i="3"/>
  <c r="F121" i="3"/>
  <c r="F151" i="3"/>
  <c r="F106" i="3"/>
  <c r="F136" i="3"/>
  <c r="F91" i="3"/>
  <c r="F76" i="3"/>
  <c r="F61" i="3"/>
  <c r="F188" i="3"/>
  <c r="F158" i="3"/>
  <c r="F113" i="3"/>
  <c r="F173" i="3"/>
  <c r="F143" i="3"/>
  <c r="F128" i="3"/>
  <c r="F98" i="3"/>
  <c r="F83" i="3"/>
  <c r="F68" i="3"/>
  <c r="F38" i="3"/>
  <c r="G8" i="3"/>
  <c r="H8" i="3" s="1"/>
  <c r="I8" i="3" s="1"/>
  <c r="J8" i="3" s="1"/>
  <c r="K8" i="3" s="1"/>
  <c r="L8" i="3" s="1"/>
  <c r="M8" i="3" s="1"/>
  <c r="P8" i="3" s="1"/>
  <c r="N8" i="3" s="1"/>
  <c r="O8" i="3" s="1"/>
  <c r="G16" i="3"/>
  <c r="H16" i="3" s="1"/>
  <c r="I16" i="3" s="1"/>
  <c r="J16" i="3" s="1"/>
  <c r="K16" i="3" s="1"/>
  <c r="L16" i="3" s="1"/>
  <c r="M16" i="3" s="1"/>
  <c r="P16" i="3" s="1"/>
  <c r="N16" i="3" s="1"/>
  <c r="O16" i="3" s="1"/>
  <c r="E11" i="3"/>
  <c r="D11" i="3" s="1"/>
  <c r="E16" i="3"/>
  <c r="D16" i="3" s="1"/>
  <c r="F198" i="3"/>
  <c r="F168" i="3"/>
  <c r="F153" i="3"/>
  <c r="F183" i="3"/>
  <c r="F123" i="3"/>
  <c r="F93" i="3"/>
  <c r="F138" i="3"/>
  <c r="F78" i="3"/>
  <c r="F33" i="3"/>
  <c r="G20" i="3"/>
  <c r="H20" i="3" s="1"/>
  <c r="I20" i="3" s="1"/>
  <c r="J20" i="3" s="1"/>
  <c r="K20" i="3" s="1"/>
  <c r="L20" i="3" s="1"/>
  <c r="M20" i="3" s="1"/>
  <c r="P20" i="3" s="1"/>
  <c r="N20" i="3" s="1"/>
  <c r="O20" i="3" s="1"/>
  <c r="F48" i="3"/>
  <c r="F194" i="3"/>
  <c r="F164" i="3"/>
  <c r="F119" i="3"/>
  <c r="F149" i="3"/>
  <c r="F179" i="3"/>
  <c r="F89" i="3"/>
  <c r="F134" i="3"/>
  <c r="F104" i="3"/>
  <c r="F44" i="3"/>
  <c r="F31" i="3"/>
  <c r="F178" i="3"/>
  <c r="F193" i="3"/>
  <c r="F133" i="3"/>
  <c r="F103" i="3"/>
  <c r="F163" i="3"/>
  <c r="F148" i="3"/>
  <c r="F118" i="3"/>
  <c r="F88" i="3"/>
  <c r="F73" i="3"/>
  <c r="F58" i="3"/>
  <c r="G13" i="3"/>
  <c r="H13" i="3" s="1"/>
  <c r="I13" i="3" s="1"/>
  <c r="J13" i="3" s="1"/>
  <c r="K13" i="3" s="1"/>
  <c r="L13" i="3" s="1"/>
  <c r="M13" i="3" s="1"/>
  <c r="P13" i="3" s="1"/>
  <c r="N13" i="3" s="1"/>
  <c r="O13" i="3" s="1"/>
  <c r="G14" i="3"/>
  <c r="H14" i="3" s="1"/>
  <c r="I14" i="3" s="1"/>
  <c r="J14" i="3" s="1"/>
  <c r="K14" i="3" s="1"/>
  <c r="L14" i="3" s="1"/>
  <c r="M14" i="3" s="1"/>
  <c r="P14" i="3" s="1"/>
  <c r="N14" i="3" s="1"/>
  <c r="O14" i="3" s="1"/>
  <c r="F46" i="3"/>
  <c r="E35" i="3"/>
  <c r="D35" i="3" s="1"/>
  <c r="F59" i="3"/>
  <c r="F74" i="3"/>
  <c r="F186" i="3"/>
  <c r="F156" i="3"/>
  <c r="F111" i="3"/>
  <c r="F141" i="3"/>
  <c r="F171" i="3"/>
  <c r="F126" i="3"/>
  <c r="F96" i="3"/>
  <c r="F81" i="3"/>
  <c r="F66" i="3"/>
  <c r="F36" i="3"/>
  <c r="G6" i="3"/>
  <c r="H6" i="3" s="1"/>
  <c r="I6" i="3" s="1"/>
  <c r="J6" i="3" s="1"/>
  <c r="K6" i="3" s="1"/>
  <c r="L6" i="3" s="1"/>
  <c r="M6" i="3" s="1"/>
  <c r="P6" i="3" s="1"/>
  <c r="N6" i="3" s="1"/>
  <c r="O6" i="3" s="1"/>
  <c r="F29" i="3"/>
  <c r="E34" i="3"/>
  <c r="D34" i="3" s="1"/>
  <c r="F53" i="3"/>
  <c r="F108" i="3"/>
  <c r="F23" i="3"/>
  <c r="F28" i="3"/>
  <c r="E39" i="3"/>
  <c r="D39" i="3" s="1"/>
  <c r="F43" i="3"/>
  <c r="F182" i="3"/>
  <c r="F152" i="3"/>
  <c r="F197" i="3"/>
  <c r="F167" i="3"/>
  <c r="F137" i="3"/>
  <c r="F107" i="3"/>
  <c r="F122" i="3"/>
  <c r="F92" i="3"/>
  <c r="F77" i="3"/>
  <c r="F62" i="3"/>
  <c r="G17" i="3"/>
  <c r="H17" i="3" s="1"/>
  <c r="I17" i="3" s="1"/>
  <c r="J17" i="3" s="1"/>
  <c r="K17" i="3" s="1"/>
  <c r="L17" i="3" s="1"/>
  <c r="M17" i="3" s="1"/>
  <c r="P17" i="3" s="1"/>
  <c r="N17" i="3" s="1"/>
  <c r="O17" i="3" s="1"/>
  <c r="F32" i="3"/>
  <c r="F47" i="3"/>
  <c r="F180" i="3"/>
  <c r="F195" i="3"/>
  <c r="F135" i="3"/>
  <c r="F105" i="3"/>
  <c r="F150" i="3"/>
  <c r="F165" i="3"/>
  <c r="F120" i="3"/>
  <c r="F90" i="3"/>
  <c r="F75" i="3"/>
  <c r="F60" i="3"/>
  <c r="F30" i="3"/>
  <c r="G15" i="3"/>
  <c r="H15" i="3" s="1"/>
  <c r="I15" i="3" s="1"/>
  <c r="J15" i="3" s="1"/>
  <c r="K15" i="3" s="1"/>
  <c r="L15" i="3" s="1"/>
  <c r="M15" i="3" s="1"/>
  <c r="P15" i="3" s="1"/>
  <c r="N15" i="3" s="1"/>
  <c r="O15" i="3" s="1"/>
  <c r="G37" i="3"/>
  <c r="H37" i="3" s="1"/>
  <c r="I37" i="3" s="1"/>
  <c r="J37" i="3" s="1"/>
  <c r="K37" i="3" s="1"/>
  <c r="L37" i="3" s="1"/>
  <c r="M37" i="3" s="1"/>
  <c r="P37" i="3" s="1"/>
  <c r="N37" i="3" s="1"/>
  <c r="O37" i="3" s="1"/>
  <c r="F21" i="3"/>
  <c r="F51" i="3"/>
  <c r="F170" i="3"/>
  <c r="F185" i="3"/>
  <c r="F125" i="3"/>
  <c r="F155" i="3"/>
  <c r="F140" i="3"/>
  <c r="F110" i="3"/>
  <c r="F95" i="3"/>
  <c r="F80" i="3"/>
  <c r="F50" i="3"/>
  <c r="F172" i="3"/>
  <c r="F142" i="3"/>
  <c r="F127" i="3"/>
  <c r="F187" i="3"/>
  <c r="F157" i="3"/>
  <c r="F112" i="3"/>
  <c r="F82" i="3"/>
  <c r="F97" i="3"/>
  <c r="F52" i="3"/>
  <c r="F174" i="3"/>
  <c r="F129" i="3"/>
  <c r="F99" i="3"/>
  <c r="F144" i="3"/>
  <c r="F189" i="3"/>
  <c r="F159" i="3"/>
  <c r="F114" i="3"/>
  <c r="F84" i="3"/>
  <c r="F69" i="3"/>
  <c r="F54" i="3"/>
  <c r="F67" i="3"/>
  <c r="G5" i="3"/>
  <c r="H5" i="3" s="1"/>
  <c r="I5" i="3" s="1"/>
  <c r="J5" i="3" s="1"/>
  <c r="K5" i="3" s="1"/>
  <c r="L5" i="3" s="1"/>
  <c r="M5" i="3" s="1"/>
  <c r="P5" i="3" s="1"/>
  <c r="N5" i="3" s="1"/>
  <c r="O5" i="3" s="1"/>
  <c r="G7" i="3"/>
  <c r="H7" i="3" s="1"/>
  <c r="I7" i="3" s="1"/>
  <c r="J7" i="3" s="1"/>
  <c r="K7" i="3" s="1"/>
  <c r="L7" i="3" s="1"/>
  <c r="M7" i="3" s="1"/>
  <c r="P7" i="3" s="1"/>
  <c r="N7" i="3" s="1"/>
  <c r="O7" i="3" s="1"/>
  <c r="G9" i="3"/>
  <c r="H9" i="3" s="1"/>
  <c r="I9" i="3" s="1"/>
  <c r="J9" i="3" s="1"/>
  <c r="K9" i="3" s="1"/>
  <c r="L9" i="3" s="1"/>
  <c r="M9" i="3" s="1"/>
  <c r="P9" i="3" s="1"/>
  <c r="N9" i="3" s="1"/>
  <c r="O9" i="3" s="1"/>
  <c r="E64" i="3"/>
  <c r="D64" i="3" s="1"/>
  <c r="F185" i="2"/>
  <c r="F200" i="2"/>
  <c r="F215" i="2"/>
  <c r="F155" i="2"/>
  <c r="F125" i="2"/>
  <c r="F170" i="2"/>
  <c r="F140" i="2"/>
  <c r="F95" i="2"/>
  <c r="F65" i="2"/>
  <c r="F110" i="2"/>
  <c r="F80" i="2"/>
  <c r="F50" i="2"/>
  <c r="F20" i="2"/>
  <c r="F35" i="2"/>
  <c r="F187" i="2"/>
  <c r="F202" i="2"/>
  <c r="F217" i="2"/>
  <c r="F157" i="2"/>
  <c r="F127" i="2"/>
  <c r="F142" i="2"/>
  <c r="F172" i="2"/>
  <c r="F97" i="2"/>
  <c r="F67" i="2"/>
  <c r="F112" i="2"/>
  <c r="F82" i="2"/>
  <c r="F52" i="2"/>
  <c r="F22" i="2"/>
  <c r="F37" i="2"/>
  <c r="F189" i="2"/>
  <c r="F204" i="2"/>
  <c r="F174" i="2"/>
  <c r="F219" i="2"/>
  <c r="F159" i="2"/>
  <c r="F129" i="2"/>
  <c r="F144" i="2"/>
  <c r="F114" i="2"/>
  <c r="F99" i="2"/>
  <c r="F69" i="2"/>
  <c r="F84" i="2"/>
  <c r="F54" i="2"/>
  <c r="F24" i="2"/>
  <c r="F39" i="2"/>
  <c r="F210" i="2"/>
  <c r="F180" i="2"/>
  <c r="F225" i="2"/>
  <c r="F195" i="2"/>
  <c r="F135" i="2"/>
  <c r="F150" i="2"/>
  <c r="F120" i="2"/>
  <c r="F165" i="2"/>
  <c r="F105" i="2"/>
  <c r="F75" i="2"/>
  <c r="F90" i="2"/>
  <c r="E15" i="2"/>
  <c r="D15" i="2" s="1"/>
  <c r="F30" i="2"/>
  <c r="F60" i="2"/>
  <c r="F45" i="2"/>
  <c r="G5" i="2"/>
  <c r="H5" i="2" s="1"/>
  <c r="I5" i="2" s="1"/>
  <c r="J5" i="2" s="1"/>
  <c r="K5" i="2" s="1"/>
  <c r="L5" i="2" s="1"/>
  <c r="M5" i="2" s="1"/>
  <c r="N5" i="2" s="1"/>
  <c r="O5" i="2" s="1"/>
  <c r="P5" i="2" s="1"/>
  <c r="F208" i="2"/>
  <c r="F178" i="2"/>
  <c r="F223" i="2"/>
  <c r="F193" i="2"/>
  <c r="F133" i="2"/>
  <c r="F148" i="2"/>
  <c r="F118" i="2"/>
  <c r="F163" i="2"/>
  <c r="F103" i="2"/>
  <c r="F73" i="2"/>
  <c r="F88" i="2"/>
  <c r="F58" i="2"/>
  <c r="F28" i="2"/>
  <c r="F43" i="2"/>
  <c r="F216" i="2"/>
  <c r="F186" i="2"/>
  <c r="F201" i="2"/>
  <c r="F141" i="2"/>
  <c r="F171" i="2"/>
  <c r="F156" i="2"/>
  <c r="F126" i="2"/>
  <c r="F111" i="2"/>
  <c r="F81" i="2"/>
  <c r="F96" i="2"/>
  <c r="F66" i="2"/>
  <c r="F36" i="2"/>
  <c r="F51" i="2"/>
  <c r="F218" i="2"/>
  <c r="F188" i="2"/>
  <c r="F203" i="2"/>
  <c r="F143" i="2"/>
  <c r="F173" i="2"/>
  <c r="F158" i="2"/>
  <c r="F128" i="2"/>
  <c r="F83" i="2"/>
  <c r="F113" i="2"/>
  <c r="F98" i="2"/>
  <c r="F38" i="2"/>
  <c r="F68" i="2"/>
  <c r="F53" i="2"/>
  <c r="F179" i="2"/>
  <c r="F224" i="2"/>
  <c r="F194" i="2"/>
  <c r="F209" i="2"/>
  <c r="F149" i="2"/>
  <c r="F119" i="2"/>
  <c r="F164" i="2"/>
  <c r="F134" i="2"/>
  <c r="F89" i="2"/>
  <c r="F59" i="2"/>
  <c r="F104" i="2"/>
  <c r="F74" i="2"/>
  <c r="G14" i="2"/>
  <c r="H14" i="2" s="1"/>
  <c r="I14" i="2" s="1"/>
  <c r="J14" i="2" s="1"/>
  <c r="K14" i="2" s="1"/>
  <c r="L14" i="2" s="1"/>
  <c r="M14" i="2" s="1"/>
  <c r="N14" i="2" s="1"/>
  <c r="O14" i="2" s="1"/>
  <c r="P14" i="2" s="1"/>
  <c r="F44" i="2"/>
  <c r="F21" i="2"/>
  <c r="F29" i="2"/>
  <c r="E5" i="2"/>
  <c r="D5" i="2" s="1"/>
  <c r="E7" i="2"/>
  <c r="D7" i="2" s="1"/>
  <c r="E9" i="2"/>
  <c r="D9" i="2" s="1"/>
  <c r="F212" i="2"/>
  <c r="F182" i="2"/>
  <c r="F227" i="2"/>
  <c r="F197" i="2"/>
  <c r="F137" i="2"/>
  <c r="F152" i="2"/>
  <c r="F122" i="2"/>
  <c r="F167" i="2"/>
  <c r="F107" i="2"/>
  <c r="F77" i="2"/>
  <c r="F92" i="2"/>
  <c r="E17" i="2"/>
  <c r="D17" i="2" s="1"/>
  <c r="F62" i="2"/>
  <c r="F32" i="2"/>
  <c r="F47" i="2"/>
  <c r="G19" i="2"/>
  <c r="H19" i="2" s="1"/>
  <c r="I19" i="2" s="1"/>
  <c r="J19" i="2" s="1"/>
  <c r="K19" i="2" s="1"/>
  <c r="L19" i="2" s="1"/>
  <c r="M19" i="2" s="1"/>
  <c r="N19" i="2" s="1"/>
  <c r="O19" i="2" s="1"/>
  <c r="P19" i="2" s="1"/>
  <c r="F78" i="2"/>
  <c r="F181" i="2"/>
  <c r="F226" i="2"/>
  <c r="F196" i="2"/>
  <c r="F211" i="2"/>
  <c r="F151" i="2"/>
  <c r="F121" i="2"/>
  <c r="F166" i="2"/>
  <c r="F136" i="2"/>
  <c r="F91" i="2"/>
  <c r="F61" i="2"/>
  <c r="F106" i="2"/>
  <c r="F183" i="2"/>
  <c r="F228" i="2"/>
  <c r="F198" i="2"/>
  <c r="F213" i="2"/>
  <c r="F153" i="2"/>
  <c r="F123" i="2"/>
  <c r="F168" i="2"/>
  <c r="F138" i="2"/>
  <c r="F93" i="2"/>
  <c r="F63" i="2"/>
  <c r="F108" i="2"/>
  <c r="F46" i="2"/>
  <c r="F48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G18" i="2"/>
  <c r="H18" i="2" s="1"/>
  <c r="I18" i="2" s="1"/>
  <c r="J18" i="2" s="1"/>
  <c r="K18" i="2" s="1"/>
  <c r="L18" i="2" s="1"/>
  <c r="M18" i="2" s="1"/>
  <c r="N18" i="2" s="1"/>
  <c r="O18" i="2" s="1"/>
  <c r="P18" i="2" s="1"/>
  <c r="F76" i="2"/>
  <c r="E94" i="2"/>
  <c r="D94" i="2" s="1"/>
  <c r="G169" i="2"/>
  <c r="H169" i="2" s="1"/>
  <c r="I169" i="2" s="1"/>
  <c r="J169" i="2" s="1"/>
  <c r="K169" i="2" s="1"/>
  <c r="L169" i="2" s="1"/>
  <c r="M169" i="2" s="1"/>
  <c r="N169" i="2" s="1"/>
  <c r="O169" i="2" s="1"/>
  <c r="P169" i="2" s="1"/>
  <c r="G175" i="2"/>
  <c r="H175" i="2" s="1"/>
  <c r="I175" i="2" s="1"/>
  <c r="J175" i="2" s="1"/>
  <c r="K175" i="2" s="1"/>
  <c r="L175" i="2" s="1"/>
  <c r="M175" i="2" s="1"/>
  <c r="N175" i="2" s="1"/>
  <c r="O175" i="2" s="1"/>
  <c r="P175" i="2" s="1"/>
  <c r="E175" i="2"/>
  <c r="D175" i="2" s="1"/>
  <c r="G199" i="2"/>
  <c r="H199" i="2" s="1"/>
  <c r="I199" i="2" s="1"/>
  <c r="J199" i="2" s="1"/>
  <c r="K199" i="2" s="1"/>
  <c r="L199" i="2" s="1"/>
  <c r="M199" i="2" s="1"/>
  <c r="N199" i="2" s="1"/>
  <c r="O199" i="2" s="1"/>
  <c r="P199" i="2" s="1"/>
  <c r="G205" i="2"/>
  <c r="H205" i="2" s="1"/>
  <c r="I205" i="2" s="1"/>
  <c r="J205" i="2" s="1"/>
  <c r="K205" i="2" s="1"/>
  <c r="L205" i="2" s="1"/>
  <c r="M205" i="2" s="1"/>
  <c r="N205" i="2" s="1"/>
  <c r="O205" i="2" s="1"/>
  <c r="P205" i="2" s="1"/>
  <c r="E184" i="2"/>
  <c r="D184" i="2" s="1"/>
  <c r="E190" i="2"/>
  <c r="D190" i="2" s="1"/>
  <c r="E192" i="2"/>
  <c r="D192" i="2" s="1"/>
  <c r="E214" i="2"/>
  <c r="D214" i="2" s="1"/>
  <c r="E220" i="2"/>
  <c r="D220" i="2" s="1"/>
  <c r="E222" i="2"/>
  <c r="D222" i="2" s="1"/>
  <c r="E177" i="2"/>
  <c r="D177" i="2" s="1"/>
  <c r="Y22" i="1"/>
  <c r="V97" i="1"/>
  <c r="U97" i="1" s="1"/>
  <c r="T97" i="1" s="1"/>
  <c r="V62" i="1"/>
  <c r="U62" i="1" s="1"/>
  <c r="T62" i="1" s="1"/>
  <c r="Y56" i="1"/>
  <c r="Z56" i="1" s="1"/>
  <c r="AA56" i="1" s="1"/>
  <c r="W27" i="1"/>
  <c r="X27" i="1" s="1"/>
  <c r="Y27" i="1" s="1"/>
  <c r="Z27" i="1" s="1"/>
  <c r="AA27" i="1" s="1"/>
  <c r="U27" i="1"/>
  <c r="T27" i="1" s="1"/>
  <c r="Z21" i="1"/>
  <c r="AA21" i="1" s="1"/>
  <c r="X21" i="1"/>
  <c r="X22" i="1" s="1"/>
  <c r="W21" i="1"/>
  <c r="W22" i="1" s="1"/>
  <c r="F44" i="1"/>
  <c r="F62" i="1" s="1"/>
  <c r="I56" i="1"/>
  <c r="I73" i="1" s="1"/>
  <c r="I38" i="1"/>
  <c r="J38" i="1" s="1"/>
  <c r="K38" i="1" s="1"/>
  <c r="I3" i="1"/>
  <c r="J3" i="1" s="1"/>
  <c r="K3" i="1" s="1"/>
  <c r="L3" i="1" s="1"/>
  <c r="M3" i="1" s="1"/>
  <c r="G9" i="1"/>
  <c r="H9" i="1" s="1"/>
  <c r="I9" i="1" s="1"/>
  <c r="J9" i="1" s="1"/>
  <c r="K9" i="1" s="1"/>
  <c r="L9" i="1" s="1"/>
  <c r="M9" i="1" s="1"/>
  <c r="E9" i="1"/>
  <c r="D9" i="1" s="1"/>
  <c r="J21" i="1"/>
  <c r="H21" i="1"/>
  <c r="G21" i="1" s="1"/>
  <c r="G33" i="2" l="1"/>
  <c r="H33" i="2" s="1"/>
  <c r="I33" i="2" s="1"/>
  <c r="J33" i="2" s="1"/>
  <c r="K33" i="2" s="1"/>
  <c r="L33" i="2" s="1"/>
  <c r="M33" i="2" s="1"/>
  <c r="N33" i="2" s="1"/>
  <c r="O33" i="2" s="1"/>
  <c r="P33" i="2" s="1"/>
  <c r="E65" i="3"/>
  <c r="D65" i="3" s="1"/>
  <c r="G23" i="2"/>
  <c r="H23" i="2" s="1"/>
  <c r="I23" i="2" s="1"/>
  <c r="J23" i="2" s="1"/>
  <c r="K23" i="2" s="1"/>
  <c r="L23" i="2" s="1"/>
  <c r="M23" i="2" s="1"/>
  <c r="N23" i="2" s="1"/>
  <c r="O23" i="2" s="1"/>
  <c r="P23" i="2" s="1"/>
  <c r="E31" i="2"/>
  <c r="D31" i="2" s="1"/>
  <c r="G31" i="2"/>
  <c r="H31" i="2" s="1"/>
  <c r="I31" i="2" s="1"/>
  <c r="J31" i="2" s="1"/>
  <c r="K31" i="2" s="1"/>
  <c r="L31" i="2" s="1"/>
  <c r="M31" i="2" s="1"/>
  <c r="N31" i="2" s="1"/>
  <c r="O31" i="2" s="1"/>
  <c r="P31" i="2" s="1"/>
  <c r="I91" i="1"/>
  <c r="I144" i="1" s="1"/>
  <c r="I162" i="1" s="1"/>
  <c r="V21" i="1"/>
  <c r="V25" i="1" s="1"/>
  <c r="U25" i="1" s="1"/>
  <c r="T25" i="1" s="1"/>
  <c r="H56" i="1"/>
  <c r="G56" i="1" s="1"/>
  <c r="F56" i="1" s="1"/>
  <c r="Z22" i="1"/>
  <c r="J73" i="1"/>
  <c r="K73" i="1" s="1"/>
  <c r="H73" i="1"/>
  <c r="G73" i="1" s="1"/>
  <c r="F73" i="1" s="1"/>
  <c r="E73" i="1" s="1"/>
  <c r="D73" i="1" s="1"/>
  <c r="J56" i="1"/>
  <c r="K56" i="1" s="1"/>
  <c r="W62" i="1"/>
  <c r="X62" i="1" s="1"/>
  <c r="Y62" i="1" s="1"/>
  <c r="Z62" i="1" s="1"/>
  <c r="AA62" i="1" s="1"/>
  <c r="AA22" i="1"/>
  <c r="H38" i="1"/>
  <c r="G38" i="1" s="1"/>
  <c r="F38" i="1" s="1"/>
  <c r="Y57" i="1"/>
  <c r="Y91" i="1"/>
  <c r="Z57" i="1"/>
  <c r="AA57" i="1"/>
  <c r="E44" i="1"/>
  <c r="D44" i="1" s="1"/>
  <c r="X56" i="1"/>
  <c r="W97" i="1"/>
  <c r="X97" i="1" s="1"/>
  <c r="Y97" i="1" s="1"/>
  <c r="Z97" i="1" s="1"/>
  <c r="AA97" i="1" s="1"/>
  <c r="E114" i="3"/>
  <c r="D114" i="3" s="1"/>
  <c r="G114" i="3"/>
  <c r="H114" i="3" s="1"/>
  <c r="I114" i="3" s="1"/>
  <c r="J114" i="3" s="1"/>
  <c r="K114" i="3" s="1"/>
  <c r="L114" i="3" s="1"/>
  <c r="M114" i="3" s="1"/>
  <c r="P114" i="3" s="1"/>
  <c r="N114" i="3" s="1"/>
  <c r="O114" i="3" s="1"/>
  <c r="G47" i="3"/>
  <c r="H47" i="3" s="1"/>
  <c r="I47" i="3" s="1"/>
  <c r="J47" i="3" s="1"/>
  <c r="K47" i="3" s="1"/>
  <c r="L47" i="3" s="1"/>
  <c r="M47" i="3" s="1"/>
  <c r="P47" i="3" s="1"/>
  <c r="N47" i="3" s="1"/>
  <c r="O47" i="3" s="1"/>
  <c r="E47" i="3"/>
  <c r="D47" i="3" s="1"/>
  <c r="G46" i="3"/>
  <c r="H46" i="3" s="1"/>
  <c r="I46" i="3" s="1"/>
  <c r="J46" i="3" s="1"/>
  <c r="K46" i="3" s="1"/>
  <c r="L46" i="3" s="1"/>
  <c r="M46" i="3" s="1"/>
  <c r="P46" i="3" s="1"/>
  <c r="N46" i="3" s="1"/>
  <c r="O46" i="3" s="1"/>
  <c r="E46" i="3"/>
  <c r="D46" i="3" s="1"/>
  <c r="E101" i="3"/>
  <c r="D101" i="3" s="1"/>
  <c r="E80" i="3"/>
  <c r="D80" i="3" s="1"/>
  <c r="G80" i="3"/>
  <c r="H80" i="3" s="1"/>
  <c r="I80" i="3" s="1"/>
  <c r="J80" i="3" s="1"/>
  <c r="K80" i="3" s="1"/>
  <c r="L80" i="3" s="1"/>
  <c r="M80" i="3" s="1"/>
  <c r="P80" i="3" s="1"/>
  <c r="N80" i="3" s="1"/>
  <c r="O80" i="3" s="1"/>
  <c r="G108" i="3"/>
  <c r="H108" i="3" s="1"/>
  <c r="I108" i="3" s="1"/>
  <c r="J108" i="3" s="1"/>
  <c r="K108" i="3" s="1"/>
  <c r="L108" i="3" s="1"/>
  <c r="M108" i="3" s="1"/>
  <c r="P108" i="3" s="1"/>
  <c r="N108" i="3" s="1"/>
  <c r="O108" i="3" s="1"/>
  <c r="E108" i="3"/>
  <c r="D108" i="3" s="1"/>
  <c r="G163" i="3"/>
  <c r="H163" i="3" s="1"/>
  <c r="I163" i="3" s="1"/>
  <c r="J163" i="3" s="1"/>
  <c r="K163" i="3" s="1"/>
  <c r="L163" i="3" s="1"/>
  <c r="M163" i="3" s="1"/>
  <c r="P163" i="3" s="1"/>
  <c r="N163" i="3" s="1"/>
  <c r="O163" i="3" s="1"/>
  <c r="E163" i="3"/>
  <c r="D163" i="3" s="1"/>
  <c r="G188" i="3"/>
  <c r="H188" i="3" s="1"/>
  <c r="I188" i="3" s="1"/>
  <c r="J188" i="3" s="1"/>
  <c r="K188" i="3" s="1"/>
  <c r="L188" i="3" s="1"/>
  <c r="M188" i="3" s="1"/>
  <c r="P188" i="3" s="1"/>
  <c r="N188" i="3" s="1"/>
  <c r="O188" i="3" s="1"/>
  <c r="E188" i="3"/>
  <c r="D188" i="3" s="1"/>
  <c r="G189" i="3"/>
  <c r="H189" i="3" s="1"/>
  <c r="I189" i="3" s="1"/>
  <c r="J189" i="3" s="1"/>
  <c r="K189" i="3" s="1"/>
  <c r="L189" i="3" s="1"/>
  <c r="M189" i="3" s="1"/>
  <c r="P189" i="3" s="1"/>
  <c r="N189" i="3" s="1"/>
  <c r="O189" i="3" s="1"/>
  <c r="E189" i="3"/>
  <c r="D189" i="3" s="1"/>
  <c r="E112" i="3"/>
  <c r="D112" i="3" s="1"/>
  <c r="G112" i="3"/>
  <c r="H112" i="3" s="1"/>
  <c r="I112" i="3" s="1"/>
  <c r="J112" i="3" s="1"/>
  <c r="K112" i="3" s="1"/>
  <c r="L112" i="3" s="1"/>
  <c r="M112" i="3" s="1"/>
  <c r="P112" i="3" s="1"/>
  <c r="N112" i="3" s="1"/>
  <c r="O112" i="3" s="1"/>
  <c r="G95" i="3"/>
  <c r="H95" i="3" s="1"/>
  <c r="I95" i="3" s="1"/>
  <c r="J95" i="3" s="1"/>
  <c r="K95" i="3" s="1"/>
  <c r="L95" i="3" s="1"/>
  <c r="M95" i="3" s="1"/>
  <c r="P95" i="3" s="1"/>
  <c r="N95" i="3" s="1"/>
  <c r="O95" i="3" s="1"/>
  <c r="E95" i="3"/>
  <c r="D95" i="3" s="1"/>
  <c r="G21" i="3"/>
  <c r="H21" i="3" s="1"/>
  <c r="I21" i="3" s="1"/>
  <c r="J21" i="3" s="1"/>
  <c r="K21" i="3" s="1"/>
  <c r="L21" i="3" s="1"/>
  <c r="M21" i="3" s="1"/>
  <c r="P21" i="3" s="1"/>
  <c r="N21" i="3" s="1"/>
  <c r="O21" i="3" s="1"/>
  <c r="E21" i="3"/>
  <c r="D21" i="3" s="1"/>
  <c r="G165" i="3"/>
  <c r="H165" i="3" s="1"/>
  <c r="I165" i="3" s="1"/>
  <c r="J165" i="3" s="1"/>
  <c r="K165" i="3" s="1"/>
  <c r="L165" i="3" s="1"/>
  <c r="M165" i="3" s="1"/>
  <c r="P165" i="3" s="1"/>
  <c r="N165" i="3" s="1"/>
  <c r="O165" i="3" s="1"/>
  <c r="E165" i="3"/>
  <c r="D165" i="3" s="1"/>
  <c r="G197" i="3"/>
  <c r="H197" i="3" s="1"/>
  <c r="I197" i="3" s="1"/>
  <c r="J197" i="3" s="1"/>
  <c r="K197" i="3" s="1"/>
  <c r="L197" i="3" s="1"/>
  <c r="M197" i="3" s="1"/>
  <c r="P197" i="3" s="1"/>
  <c r="N197" i="3" s="1"/>
  <c r="O197" i="3" s="1"/>
  <c r="E197" i="3"/>
  <c r="D197" i="3" s="1"/>
  <c r="G36" i="3"/>
  <c r="H36" i="3" s="1"/>
  <c r="I36" i="3" s="1"/>
  <c r="J36" i="3" s="1"/>
  <c r="K36" i="3" s="1"/>
  <c r="L36" i="3" s="1"/>
  <c r="M36" i="3" s="1"/>
  <c r="P36" i="3" s="1"/>
  <c r="N36" i="3" s="1"/>
  <c r="O36" i="3" s="1"/>
  <c r="E36" i="3"/>
  <c r="D36" i="3" s="1"/>
  <c r="E156" i="3"/>
  <c r="D156" i="3" s="1"/>
  <c r="G156" i="3"/>
  <c r="H156" i="3" s="1"/>
  <c r="I156" i="3" s="1"/>
  <c r="J156" i="3" s="1"/>
  <c r="K156" i="3" s="1"/>
  <c r="L156" i="3" s="1"/>
  <c r="M156" i="3" s="1"/>
  <c r="P156" i="3" s="1"/>
  <c r="N156" i="3" s="1"/>
  <c r="O156" i="3" s="1"/>
  <c r="G103" i="3"/>
  <c r="H103" i="3" s="1"/>
  <c r="I103" i="3" s="1"/>
  <c r="J103" i="3" s="1"/>
  <c r="K103" i="3" s="1"/>
  <c r="L103" i="3" s="1"/>
  <c r="M103" i="3" s="1"/>
  <c r="P103" i="3" s="1"/>
  <c r="N103" i="3" s="1"/>
  <c r="O103" i="3" s="1"/>
  <c r="E103" i="3"/>
  <c r="D103" i="3" s="1"/>
  <c r="G89" i="3"/>
  <c r="H89" i="3" s="1"/>
  <c r="I89" i="3" s="1"/>
  <c r="J89" i="3" s="1"/>
  <c r="K89" i="3" s="1"/>
  <c r="L89" i="3" s="1"/>
  <c r="M89" i="3" s="1"/>
  <c r="P89" i="3" s="1"/>
  <c r="N89" i="3" s="1"/>
  <c r="O89" i="3" s="1"/>
  <c r="E89" i="3"/>
  <c r="D89" i="3" s="1"/>
  <c r="G168" i="3"/>
  <c r="H168" i="3" s="1"/>
  <c r="I168" i="3" s="1"/>
  <c r="J168" i="3" s="1"/>
  <c r="K168" i="3" s="1"/>
  <c r="L168" i="3" s="1"/>
  <c r="M168" i="3" s="1"/>
  <c r="P168" i="3" s="1"/>
  <c r="N168" i="3" s="1"/>
  <c r="O168" i="3" s="1"/>
  <c r="E168" i="3"/>
  <c r="D168" i="3" s="1"/>
  <c r="G83" i="3"/>
  <c r="H83" i="3" s="1"/>
  <c r="I83" i="3" s="1"/>
  <c r="J83" i="3" s="1"/>
  <c r="K83" i="3" s="1"/>
  <c r="L83" i="3" s="1"/>
  <c r="M83" i="3" s="1"/>
  <c r="P83" i="3" s="1"/>
  <c r="N83" i="3" s="1"/>
  <c r="O83" i="3" s="1"/>
  <c r="E83" i="3"/>
  <c r="D83" i="3" s="1"/>
  <c r="G61" i="3"/>
  <c r="H61" i="3" s="1"/>
  <c r="I61" i="3" s="1"/>
  <c r="J61" i="3" s="1"/>
  <c r="K61" i="3" s="1"/>
  <c r="L61" i="3" s="1"/>
  <c r="M61" i="3" s="1"/>
  <c r="P61" i="3" s="1"/>
  <c r="N61" i="3" s="1"/>
  <c r="O61" i="3" s="1"/>
  <c r="E61" i="3"/>
  <c r="D61" i="3" s="1"/>
  <c r="G166" i="3"/>
  <c r="H166" i="3" s="1"/>
  <c r="I166" i="3" s="1"/>
  <c r="J166" i="3" s="1"/>
  <c r="K166" i="3" s="1"/>
  <c r="L166" i="3" s="1"/>
  <c r="M166" i="3" s="1"/>
  <c r="P166" i="3" s="1"/>
  <c r="N166" i="3" s="1"/>
  <c r="O166" i="3" s="1"/>
  <c r="E166" i="3"/>
  <c r="D166" i="3" s="1"/>
  <c r="E161" i="3"/>
  <c r="D161" i="3" s="1"/>
  <c r="E137" i="3"/>
  <c r="D137" i="3" s="1"/>
  <c r="G137" i="3"/>
  <c r="H137" i="3" s="1"/>
  <c r="I137" i="3" s="1"/>
  <c r="J137" i="3" s="1"/>
  <c r="K137" i="3" s="1"/>
  <c r="L137" i="3" s="1"/>
  <c r="M137" i="3" s="1"/>
  <c r="P137" i="3" s="1"/>
  <c r="N137" i="3" s="1"/>
  <c r="O137" i="3" s="1"/>
  <c r="G183" i="3"/>
  <c r="H183" i="3" s="1"/>
  <c r="I183" i="3" s="1"/>
  <c r="J183" i="3" s="1"/>
  <c r="K183" i="3" s="1"/>
  <c r="L183" i="3" s="1"/>
  <c r="M183" i="3" s="1"/>
  <c r="P183" i="3" s="1"/>
  <c r="N183" i="3" s="1"/>
  <c r="O183" i="3" s="1"/>
  <c r="E183" i="3"/>
  <c r="D183" i="3" s="1"/>
  <c r="E191" i="3"/>
  <c r="D191" i="3" s="1"/>
  <c r="G144" i="3"/>
  <c r="H144" i="3" s="1"/>
  <c r="I144" i="3" s="1"/>
  <c r="J144" i="3" s="1"/>
  <c r="K144" i="3" s="1"/>
  <c r="L144" i="3" s="1"/>
  <c r="M144" i="3" s="1"/>
  <c r="P144" i="3" s="1"/>
  <c r="N144" i="3" s="1"/>
  <c r="O144" i="3" s="1"/>
  <c r="E144" i="3"/>
  <c r="D144" i="3" s="1"/>
  <c r="G157" i="3"/>
  <c r="H157" i="3" s="1"/>
  <c r="I157" i="3" s="1"/>
  <c r="J157" i="3" s="1"/>
  <c r="K157" i="3" s="1"/>
  <c r="L157" i="3" s="1"/>
  <c r="M157" i="3" s="1"/>
  <c r="P157" i="3" s="1"/>
  <c r="N157" i="3" s="1"/>
  <c r="O157" i="3" s="1"/>
  <c r="E157" i="3"/>
  <c r="D157" i="3" s="1"/>
  <c r="E110" i="3"/>
  <c r="D110" i="3" s="1"/>
  <c r="G110" i="3"/>
  <c r="H110" i="3" s="1"/>
  <c r="I110" i="3" s="1"/>
  <c r="J110" i="3" s="1"/>
  <c r="K110" i="3" s="1"/>
  <c r="L110" i="3" s="1"/>
  <c r="M110" i="3" s="1"/>
  <c r="P110" i="3" s="1"/>
  <c r="N110" i="3" s="1"/>
  <c r="O110" i="3" s="1"/>
  <c r="E150" i="3"/>
  <c r="D150" i="3" s="1"/>
  <c r="G150" i="3"/>
  <c r="H150" i="3" s="1"/>
  <c r="I150" i="3" s="1"/>
  <c r="J150" i="3" s="1"/>
  <c r="K150" i="3" s="1"/>
  <c r="L150" i="3" s="1"/>
  <c r="M150" i="3" s="1"/>
  <c r="P150" i="3" s="1"/>
  <c r="N150" i="3" s="1"/>
  <c r="O150" i="3" s="1"/>
  <c r="G62" i="3"/>
  <c r="H62" i="3" s="1"/>
  <c r="I62" i="3" s="1"/>
  <c r="J62" i="3" s="1"/>
  <c r="K62" i="3" s="1"/>
  <c r="L62" i="3" s="1"/>
  <c r="M62" i="3" s="1"/>
  <c r="P62" i="3" s="1"/>
  <c r="N62" i="3" s="1"/>
  <c r="O62" i="3" s="1"/>
  <c r="E62" i="3"/>
  <c r="D62" i="3" s="1"/>
  <c r="E152" i="3"/>
  <c r="D152" i="3" s="1"/>
  <c r="G152" i="3"/>
  <c r="H152" i="3" s="1"/>
  <c r="I152" i="3" s="1"/>
  <c r="J152" i="3" s="1"/>
  <c r="K152" i="3" s="1"/>
  <c r="L152" i="3" s="1"/>
  <c r="M152" i="3" s="1"/>
  <c r="P152" i="3" s="1"/>
  <c r="N152" i="3" s="1"/>
  <c r="O152" i="3" s="1"/>
  <c r="G66" i="3"/>
  <c r="H66" i="3" s="1"/>
  <c r="I66" i="3" s="1"/>
  <c r="J66" i="3" s="1"/>
  <c r="K66" i="3" s="1"/>
  <c r="L66" i="3" s="1"/>
  <c r="M66" i="3" s="1"/>
  <c r="P66" i="3" s="1"/>
  <c r="N66" i="3" s="1"/>
  <c r="O66" i="3" s="1"/>
  <c r="E66" i="3"/>
  <c r="D66" i="3" s="1"/>
  <c r="G186" i="3"/>
  <c r="H186" i="3" s="1"/>
  <c r="I186" i="3" s="1"/>
  <c r="J186" i="3" s="1"/>
  <c r="K186" i="3" s="1"/>
  <c r="L186" i="3" s="1"/>
  <c r="M186" i="3" s="1"/>
  <c r="P186" i="3" s="1"/>
  <c r="N186" i="3" s="1"/>
  <c r="O186" i="3" s="1"/>
  <c r="E186" i="3"/>
  <c r="D186" i="3" s="1"/>
  <c r="E133" i="3"/>
  <c r="D133" i="3" s="1"/>
  <c r="G133" i="3"/>
  <c r="H133" i="3" s="1"/>
  <c r="I133" i="3" s="1"/>
  <c r="J133" i="3" s="1"/>
  <c r="K133" i="3" s="1"/>
  <c r="L133" i="3" s="1"/>
  <c r="M133" i="3" s="1"/>
  <c r="P133" i="3" s="1"/>
  <c r="N133" i="3" s="1"/>
  <c r="O133" i="3" s="1"/>
  <c r="G179" i="3"/>
  <c r="H179" i="3" s="1"/>
  <c r="I179" i="3" s="1"/>
  <c r="J179" i="3" s="1"/>
  <c r="K179" i="3" s="1"/>
  <c r="L179" i="3" s="1"/>
  <c r="M179" i="3" s="1"/>
  <c r="P179" i="3" s="1"/>
  <c r="N179" i="3" s="1"/>
  <c r="O179" i="3" s="1"/>
  <c r="E179" i="3"/>
  <c r="D179" i="3" s="1"/>
  <c r="G33" i="3"/>
  <c r="H33" i="3" s="1"/>
  <c r="I33" i="3" s="1"/>
  <c r="J33" i="3" s="1"/>
  <c r="K33" i="3" s="1"/>
  <c r="L33" i="3" s="1"/>
  <c r="M33" i="3" s="1"/>
  <c r="P33" i="3" s="1"/>
  <c r="N33" i="3" s="1"/>
  <c r="O33" i="3" s="1"/>
  <c r="E33" i="3"/>
  <c r="D33" i="3" s="1"/>
  <c r="G198" i="3"/>
  <c r="H198" i="3" s="1"/>
  <c r="I198" i="3" s="1"/>
  <c r="J198" i="3" s="1"/>
  <c r="K198" i="3" s="1"/>
  <c r="L198" i="3" s="1"/>
  <c r="M198" i="3" s="1"/>
  <c r="P198" i="3" s="1"/>
  <c r="N198" i="3" s="1"/>
  <c r="O198" i="3" s="1"/>
  <c r="E198" i="3"/>
  <c r="D198" i="3" s="1"/>
  <c r="E98" i="3"/>
  <c r="D98" i="3" s="1"/>
  <c r="G98" i="3"/>
  <c r="H98" i="3" s="1"/>
  <c r="I98" i="3" s="1"/>
  <c r="J98" i="3" s="1"/>
  <c r="K98" i="3" s="1"/>
  <c r="L98" i="3" s="1"/>
  <c r="M98" i="3" s="1"/>
  <c r="P98" i="3" s="1"/>
  <c r="N98" i="3" s="1"/>
  <c r="O98" i="3" s="1"/>
  <c r="E76" i="3"/>
  <c r="D76" i="3" s="1"/>
  <c r="G76" i="3"/>
  <c r="H76" i="3" s="1"/>
  <c r="I76" i="3" s="1"/>
  <c r="J76" i="3" s="1"/>
  <c r="K76" i="3" s="1"/>
  <c r="L76" i="3" s="1"/>
  <c r="M76" i="3" s="1"/>
  <c r="P76" i="3" s="1"/>
  <c r="N76" i="3" s="1"/>
  <c r="O76" i="3" s="1"/>
  <c r="G196" i="3"/>
  <c r="H196" i="3" s="1"/>
  <c r="I196" i="3" s="1"/>
  <c r="J196" i="3" s="1"/>
  <c r="K196" i="3" s="1"/>
  <c r="L196" i="3" s="1"/>
  <c r="M196" i="3" s="1"/>
  <c r="P196" i="3" s="1"/>
  <c r="N196" i="3" s="1"/>
  <c r="O196" i="3" s="1"/>
  <c r="E196" i="3"/>
  <c r="D196" i="3" s="1"/>
  <c r="E131" i="3"/>
  <c r="D131" i="3" s="1"/>
  <c r="G50" i="3"/>
  <c r="H50" i="3" s="1"/>
  <c r="I50" i="3" s="1"/>
  <c r="J50" i="3" s="1"/>
  <c r="K50" i="3" s="1"/>
  <c r="L50" i="3" s="1"/>
  <c r="M50" i="3" s="1"/>
  <c r="P50" i="3" s="1"/>
  <c r="N50" i="3" s="1"/>
  <c r="O50" i="3" s="1"/>
  <c r="E50" i="3"/>
  <c r="D50" i="3" s="1"/>
  <c r="E29" i="3"/>
  <c r="D29" i="3" s="1"/>
  <c r="G29" i="3"/>
  <c r="H29" i="3" s="1"/>
  <c r="I29" i="3" s="1"/>
  <c r="J29" i="3" s="1"/>
  <c r="K29" i="3" s="1"/>
  <c r="L29" i="3" s="1"/>
  <c r="M29" i="3" s="1"/>
  <c r="P29" i="3" s="1"/>
  <c r="N29" i="3" s="1"/>
  <c r="O29" i="3" s="1"/>
  <c r="E148" i="3"/>
  <c r="D148" i="3" s="1"/>
  <c r="G148" i="3"/>
  <c r="H148" i="3" s="1"/>
  <c r="I148" i="3" s="1"/>
  <c r="J148" i="3" s="1"/>
  <c r="K148" i="3" s="1"/>
  <c r="L148" i="3" s="1"/>
  <c r="M148" i="3" s="1"/>
  <c r="P148" i="3" s="1"/>
  <c r="N148" i="3" s="1"/>
  <c r="O148" i="3" s="1"/>
  <c r="G38" i="3"/>
  <c r="H38" i="3" s="1"/>
  <c r="I38" i="3" s="1"/>
  <c r="J38" i="3" s="1"/>
  <c r="K38" i="3" s="1"/>
  <c r="L38" i="3" s="1"/>
  <c r="M38" i="3" s="1"/>
  <c r="P38" i="3" s="1"/>
  <c r="N38" i="3" s="1"/>
  <c r="O38" i="3" s="1"/>
  <c r="E38" i="3"/>
  <c r="D38" i="3" s="1"/>
  <c r="G159" i="3"/>
  <c r="H159" i="3" s="1"/>
  <c r="I159" i="3" s="1"/>
  <c r="J159" i="3" s="1"/>
  <c r="K159" i="3" s="1"/>
  <c r="L159" i="3" s="1"/>
  <c r="M159" i="3" s="1"/>
  <c r="P159" i="3" s="1"/>
  <c r="N159" i="3" s="1"/>
  <c r="O159" i="3" s="1"/>
  <c r="E159" i="3"/>
  <c r="D159" i="3" s="1"/>
  <c r="G167" i="3"/>
  <c r="H167" i="3" s="1"/>
  <c r="I167" i="3" s="1"/>
  <c r="J167" i="3" s="1"/>
  <c r="K167" i="3" s="1"/>
  <c r="L167" i="3" s="1"/>
  <c r="M167" i="3" s="1"/>
  <c r="P167" i="3" s="1"/>
  <c r="N167" i="3" s="1"/>
  <c r="O167" i="3" s="1"/>
  <c r="E167" i="3"/>
  <c r="D167" i="3" s="1"/>
  <c r="G181" i="3"/>
  <c r="H181" i="3" s="1"/>
  <c r="I181" i="3" s="1"/>
  <c r="J181" i="3" s="1"/>
  <c r="K181" i="3" s="1"/>
  <c r="L181" i="3" s="1"/>
  <c r="M181" i="3" s="1"/>
  <c r="P181" i="3" s="1"/>
  <c r="N181" i="3" s="1"/>
  <c r="O181" i="3" s="1"/>
  <c r="E181" i="3"/>
  <c r="D181" i="3" s="1"/>
  <c r="G67" i="3"/>
  <c r="H67" i="3" s="1"/>
  <c r="I67" i="3" s="1"/>
  <c r="J67" i="3" s="1"/>
  <c r="K67" i="3" s="1"/>
  <c r="L67" i="3" s="1"/>
  <c r="M67" i="3" s="1"/>
  <c r="P67" i="3" s="1"/>
  <c r="N67" i="3" s="1"/>
  <c r="O67" i="3" s="1"/>
  <c r="E67" i="3"/>
  <c r="D67" i="3" s="1"/>
  <c r="G99" i="3"/>
  <c r="H99" i="3" s="1"/>
  <c r="I99" i="3" s="1"/>
  <c r="J99" i="3" s="1"/>
  <c r="K99" i="3" s="1"/>
  <c r="L99" i="3" s="1"/>
  <c r="M99" i="3" s="1"/>
  <c r="P99" i="3" s="1"/>
  <c r="N99" i="3" s="1"/>
  <c r="O99" i="3" s="1"/>
  <c r="E99" i="3"/>
  <c r="D99" i="3" s="1"/>
  <c r="G187" i="3"/>
  <c r="H187" i="3" s="1"/>
  <c r="I187" i="3" s="1"/>
  <c r="J187" i="3" s="1"/>
  <c r="K187" i="3" s="1"/>
  <c r="L187" i="3" s="1"/>
  <c r="M187" i="3" s="1"/>
  <c r="P187" i="3" s="1"/>
  <c r="N187" i="3" s="1"/>
  <c r="O187" i="3" s="1"/>
  <c r="E187" i="3"/>
  <c r="D187" i="3" s="1"/>
  <c r="G140" i="3"/>
  <c r="H140" i="3" s="1"/>
  <c r="I140" i="3" s="1"/>
  <c r="J140" i="3" s="1"/>
  <c r="K140" i="3" s="1"/>
  <c r="L140" i="3" s="1"/>
  <c r="M140" i="3" s="1"/>
  <c r="P140" i="3" s="1"/>
  <c r="N140" i="3" s="1"/>
  <c r="O140" i="3" s="1"/>
  <c r="E140" i="3"/>
  <c r="D140" i="3" s="1"/>
  <c r="G105" i="3"/>
  <c r="H105" i="3" s="1"/>
  <c r="I105" i="3" s="1"/>
  <c r="J105" i="3" s="1"/>
  <c r="K105" i="3" s="1"/>
  <c r="L105" i="3" s="1"/>
  <c r="M105" i="3" s="1"/>
  <c r="P105" i="3" s="1"/>
  <c r="N105" i="3" s="1"/>
  <c r="O105" i="3" s="1"/>
  <c r="E105" i="3"/>
  <c r="D105" i="3" s="1"/>
  <c r="G77" i="3"/>
  <c r="H77" i="3" s="1"/>
  <c r="I77" i="3" s="1"/>
  <c r="J77" i="3" s="1"/>
  <c r="K77" i="3" s="1"/>
  <c r="L77" i="3" s="1"/>
  <c r="M77" i="3" s="1"/>
  <c r="P77" i="3" s="1"/>
  <c r="N77" i="3" s="1"/>
  <c r="O77" i="3" s="1"/>
  <c r="E77" i="3"/>
  <c r="D77" i="3" s="1"/>
  <c r="G182" i="3"/>
  <c r="H182" i="3" s="1"/>
  <c r="I182" i="3" s="1"/>
  <c r="J182" i="3" s="1"/>
  <c r="K182" i="3" s="1"/>
  <c r="L182" i="3" s="1"/>
  <c r="M182" i="3" s="1"/>
  <c r="P182" i="3" s="1"/>
  <c r="N182" i="3" s="1"/>
  <c r="O182" i="3" s="1"/>
  <c r="E182" i="3"/>
  <c r="D182" i="3" s="1"/>
  <c r="G53" i="3"/>
  <c r="H53" i="3" s="1"/>
  <c r="I53" i="3" s="1"/>
  <c r="J53" i="3" s="1"/>
  <c r="K53" i="3" s="1"/>
  <c r="L53" i="3" s="1"/>
  <c r="M53" i="3" s="1"/>
  <c r="P53" i="3" s="1"/>
  <c r="N53" i="3" s="1"/>
  <c r="O53" i="3" s="1"/>
  <c r="E53" i="3"/>
  <c r="D53" i="3" s="1"/>
  <c r="G81" i="3"/>
  <c r="H81" i="3" s="1"/>
  <c r="I81" i="3" s="1"/>
  <c r="J81" i="3" s="1"/>
  <c r="K81" i="3" s="1"/>
  <c r="L81" i="3" s="1"/>
  <c r="M81" i="3" s="1"/>
  <c r="P81" i="3" s="1"/>
  <c r="N81" i="3" s="1"/>
  <c r="O81" i="3" s="1"/>
  <c r="E81" i="3"/>
  <c r="D81" i="3" s="1"/>
  <c r="G74" i="3"/>
  <c r="H74" i="3" s="1"/>
  <c r="I74" i="3" s="1"/>
  <c r="J74" i="3" s="1"/>
  <c r="K74" i="3" s="1"/>
  <c r="L74" i="3" s="1"/>
  <c r="M74" i="3" s="1"/>
  <c r="P74" i="3" s="1"/>
  <c r="N74" i="3" s="1"/>
  <c r="O74" i="3" s="1"/>
  <c r="E74" i="3"/>
  <c r="D74" i="3" s="1"/>
  <c r="G58" i="3"/>
  <c r="H58" i="3" s="1"/>
  <c r="I58" i="3" s="1"/>
  <c r="J58" i="3" s="1"/>
  <c r="K58" i="3" s="1"/>
  <c r="L58" i="3" s="1"/>
  <c r="M58" i="3" s="1"/>
  <c r="P58" i="3" s="1"/>
  <c r="N58" i="3" s="1"/>
  <c r="O58" i="3" s="1"/>
  <c r="E58" i="3"/>
  <c r="D58" i="3" s="1"/>
  <c r="G193" i="3"/>
  <c r="H193" i="3" s="1"/>
  <c r="I193" i="3" s="1"/>
  <c r="J193" i="3" s="1"/>
  <c r="K193" i="3" s="1"/>
  <c r="L193" i="3" s="1"/>
  <c r="M193" i="3" s="1"/>
  <c r="P193" i="3" s="1"/>
  <c r="N193" i="3" s="1"/>
  <c r="O193" i="3" s="1"/>
  <c r="E193" i="3"/>
  <c r="D193" i="3" s="1"/>
  <c r="G149" i="3"/>
  <c r="H149" i="3" s="1"/>
  <c r="I149" i="3" s="1"/>
  <c r="J149" i="3" s="1"/>
  <c r="K149" i="3" s="1"/>
  <c r="L149" i="3" s="1"/>
  <c r="M149" i="3" s="1"/>
  <c r="P149" i="3" s="1"/>
  <c r="N149" i="3" s="1"/>
  <c r="O149" i="3" s="1"/>
  <c r="E149" i="3"/>
  <c r="D149" i="3" s="1"/>
  <c r="E78" i="3"/>
  <c r="D78" i="3" s="1"/>
  <c r="G78" i="3"/>
  <c r="H78" i="3" s="1"/>
  <c r="I78" i="3" s="1"/>
  <c r="J78" i="3" s="1"/>
  <c r="K78" i="3" s="1"/>
  <c r="L78" i="3" s="1"/>
  <c r="M78" i="3" s="1"/>
  <c r="P78" i="3" s="1"/>
  <c r="N78" i="3" s="1"/>
  <c r="O78" i="3" s="1"/>
  <c r="G128" i="3"/>
  <c r="H128" i="3" s="1"/>
  <c r="I128" i="3" s="1"/>
  <c r="J128" i="3" s="1"/>
  <c r="K128" i="3" s="1"/>
  <c r="L128" i="3" s="1"/>
  <c r="M128" i="3" s="1"/>
  <c r="P128" i="3" s="1"/>
  <c r="N128" i="3" s="1"/>
  <c r="O128" i="3" s="1"/>
  <c r="E128" i="3"/>
  <c r="D128" i="3" s="1"/>
  <c r="G91" i="3"/>
  <c r="H91" i="3" s="1"/>
  <c r="I91" i="3" s="1"/>
  <c r="J91" i="3" s="1"/>
  <c r="K91" i="3" s="1"/>
  <c r="L91" i="3" s="1"/>
  <c r="M91" i="3" s="1"/>
  <c r="P91" i="3" s="1"/>
  <c r="N91" i="3" s="1"/>
  <c r="O91" i="3" s="1"/>
  <c r="E91" i="3"/>
  <c r="D91" i="3" s="1"/>
  <c r="E146" i="3"/>
  <c r="D146" i="3" s="1"/>
  <c r="G170" i="3"/>
  <c r="H170" i="3" s="1"/>
  <c r="I170" i="3" s="1"/>
  <c r="J170" i="3" s="1"/>
  <c r="K170" i="3" s="1"/>
  <c r="L170" i="3" s="1"/>
  <c r="M170" i="3" s="1"/>
  <c r="P170" i="3" s="1"/>
  <c r="N170" i="3" s="1"/>
  <c r="O170" i="3" s="1"/>
  <c r="E170" i="3"/>
  <c r="D170" i="3" s="1"/>
  <c r="G120" i="3"/>
  <c r="H120" i="3" s="1"/>
  <c r="I120" i="3" s="1"/>
  <c r="J120" i="3" s="1"/>
  <c r="K120" i="3" s="1"/>
  <c r="L120" i="3" s="1"/>
  <c r="M120" i="3" s="1"/>
  <c r="P120" i="3" s="1"/>
  <c r="N120" i="3" s="1"/>
  <c r="O120" i="3" s="1"/>
  <c r="E120" i="3"/>
  <c r="D120" i="3" s="1"/>
  <c r="G153" i="3"/>
  <c r="H153" i="3" s="1"/>
  <c r="I153" i="3" s="1"/>
  <c r="J153" i="3" s="1"/>
  <c r="K153" i="3" s="1"/>
  <c r="L153" i="3" s="1"/>
  <c r="M153" i="3" s="1"/>
  <c r="P153" i="3" s="1"/>
  <c r="N153" i="3" s="1"/>
  <c r="O153" i="3" s="1"/>
  <c r="E153" i="3"/>
  <c r="D153" i="3" s="1"/>
  <c r="G54" i="3"/>
  <c r="H54" i="3" s="1"/>
  <c r="I54" i="3" s="1"/>
  <c r="J54" i="3" s="1"/>
  <c r="K54" i="3" s="1"/>
  <c r="L54" i="3" s="1"/>
  <c r="M54" i="3" s="1"/>
  <c r="P54" i="3" s="1"/>
  <c r="N54" i="3" s="1"/>
  <c r="O54" i="3" s="1"/>
  <c r="E54" i="3"/>
  <c r="D54" i="3" s="1"/>
  <c r="G129" i="3"/>
  <c r="H129" i="3" s="1"/>
  <c r="I129" i="3" s="1"/>
  <c r="J129" i="3" s="1"/>
  <c r="K129" i="3" s="1"/>
  <c r="L129" i="3" s="1"/>
  <c r="M129" i="3" s="1"/>
  <c r="P129" i="3" s="1"/>
  <c r="N129" i="3" s="1"/>
  <c r="O129" i="3" s="1"/>
  <c r="E129" i="3"/>
  <c r="D129" i="3" s="1"/>
  <c r="G127" i="3"/>
  <c r="H127" i="3" s="1"/>
  <c r="I127" i="3" s="1"/>
  <c r="J127" i="3" s="1"/>
  <c r="K127" i="3" s="1"/>
  <c r="L127" i="3" s="1"/>
  <c r="M127" i="3" s="1"/>
  <c r="P127" i="3" s="1"/>
  <c r="N127" i="3" s="1"/>
  <c r="O127" i="3" s="1"/>
  <c r="E127" i="3"/>
  <c r="D127" i="3" s="1"/>
  <c r="G155" i="3"/>
  <c r="H155" i="3" s="1"/>
  <c r="I155" i="3" s="1"/>
  <c r="J155" i="3" s="1"/>
  <c r="K155" i="3" s="1"/>
  <c r="L155" i="3" s="1"/>
  <c r="M155" i="3" s="1"/>
  <c r="P155" i="3" s="1"/>
  <c r="N155" i="3" s="1"/>
  <c r="O155" i="3" s="1"/>
  <c r="E155" i="3"/>
  <c r="D155" i="3" s="1"/>
  <c r="G30" i="3"/>
  <c r="H30" i="3" s="1"/>
  <c r="I30" i="3" s="1"/>
  <c r="J30" i="3" s="1"/>
  <c r="K30" i="3" s="1"/>
  <c r="L30" i="3" s="1"/>
  <c r="M30" i="3" s="1"/>
  <c r="P30" i="3" s="1"/>
  <c r="N30" i="3" s="1"/>
  <c r="O30" i="3" s="1"/>
  <c r="E30" i="3"/>
  <c r="D30" i="3" s="1"/>
  <c r="E135" i="3"/>
  <c r="D135" i="3" s="1"/>
  <c r="G135" i="3"/>
  <c r="H135" i="3" s="1"/>
  <c r="I135" i="3" s="1"/>
  <c r="J135" i="3" s="1"/>
  <c r="K135" i="3" s="1"/>
  <c r="L135" i="3" s="1"/>
  <c r="M135" i="3" s="1"/>
  <c r="P135" i="3" s="1"/>
  <c r="N135" i="3" s="1"/>
  <c r="O135" i="3" s="1"/>
  <c r="E92" i="3"/>
  <c r="D92" i="3" s="1"/>
  <c r="G92" i="3"/>
  <c r="H92" i="3" s="1"/>
  <c r="I92" i="3" s="1"/>
  <c r="J92" i="3" s="1"/>
  <c r="K92" i="3" s="1"/>
  <c r="L92" i="3" s="1"/>
  <c r="M92" i="3" s="1"/>
  <c r="P92" i="3" s="1"/>
  <c r="N92" i="3" s="1"/>
  <c r="O92" i="3" s="1"/>
  <c r="E43" i="3"/>
  <c r="D43" i="3" s="1"/>
  <c r="G43" i="3"/>
  <c r="H43" i="3" s="1"/>
  <c r="I43" i="3" s="1"/>
  <c r="J43" i="3" s="1"/>
  <c r="K43" i="3" s="1"/>
  <c r="L43" i="3" s="1"/>
  <c r="M43" i="3" s="1"/>
  <c r="P43" i="3" s="1"/>
  <c r="N43" i="3" s="1"/>
  <c r="O43" i="3" s="1"/>
  <c r="E96" i="3"/>
  <c r="D96" i="3" s="1"/>
  <c r="G96" i="3"/>
  <c r="H96" i="3" s="1"/>
  <c r="I96" i="3" s="1"/>
  <c r="J96" i="3" s="1"/>
  <c r="K96" i="3" s="1"/>
  <c r="L96" i="3" s="1"/>
  <c r="M96" i="3" s="1"/>
  <c r="P96" i="3" s="1"/>
  <c r="N96" i="3" s="1"/>
  <c r="O96" i="3" s="1"/>
  <c r="G59" i="3"/>
  <c r="H59" i="3" s="1"/>
  <c r="I59" i="3" s="1"/>
  <c r="J59" i="3" s="1"/>
  <c r="K59" i="3" s="1"/>
  <c r="L59" i="3" s="1"/>
  <c r="M59" i="3" s="1"/>
  <c r="P59" i="3" s="1"/>
  <c r="N59" i="3" s="1"/>
  <c r="O59" i="3" s="1"/>
  <c r="E59" i="3"/>
  <c r="D59" i="3" s="1"/>
  <c r="G73" i="3"/>
  <c r="H73" i="3" s="1"/>
  <c r="I73" i="3" s="1"/>
  <c r="J73" i="3" s="1"/>
  <c r="K73" i="3" s="1"/>
  <c r="L73" i="3" s="1"/>
  <c r="M73" i="3" s="1"/>
  <c r="P73" i="3" s="1"/>
  <c r="N73" i="3" s="1"/>
  <c r="O73" i="3" s="1"/>
  <c r="E73" i="3"/>
  <c r="D73" i="3" s="1"/>
  <c r="G178" i="3"/>
  <c r="H178" i="3" s="1"/>
  <c r="I178" i="3" s="1"/>
  <c r="J178" i="3" s="1"/>
  <c r="K178" i="3" s="1"/>
  <c r="L178" i="3" s="1"/>
  <c r="M178" i="3" s="1"/>
  <c r="P178" i="3" s="1"/>
  <c r="N178" i="3" s="1"/>
  <c r="O178" i="3" s="1"/>
  <c r="E178" i="3"/>
  <c r="D178" i="3" s="1"/>
  <c r="E119" i="3"/>
  <c r="D119" i="3" s="1"/>
  <c r="G119" i="3"/>
  <c r="H119" i="3" s="1"/>
  <c r="I119" i="3" s="1"/>
  <c r="J119" i="3" s="1"/>
  <c r="K119" i="3" s="1"/>
  <c r="L119" i="3" s="1"/>
  <c r="M119" i="3" s="1"/>
  <c r="P119" i="3" s="1"/>
  <c r="N119" i="3" s="1"/>
  <c r="O119" i="3" s="1"/>
  <c r="E138" i="3"/>
  <c r="D138" i="3" s="1"/>
  <c r="G138" i="3"/>
  <c r="H138" i="3" s="1"/>
  <c r="I138" i="3" s="1"/>
  <c r="J138" i="3" s="1"/>
  <c r="K138" i="3" s="1"/>
  <c r="L138" i="3" s="1"/>
  <c r="M138" i="3" s="1"/>
  <c r="P138" i="3" s="1"/>
  <c r="N138" i="3" s="1"/>
  <c r="O138" i="3" s="1"/>
  <c r="G143" i="3"/>
  <c r="H143" i="3" s="1"/>
  <c r="I143" i="3" s="1"/>
  <c r="J143" i="3" s="1"/>
  <c r="K143" i="3" s="1"/>
  <c r="L143" i="3" s="1"/>
  <c r="M143" i="3" s="1"/>
  <c r="P143" i="3" s="1"/>
  <c r="N143" i="3" s="1"/>
  <c r="O143" i="3" s="1"/>
  <c r="E143" i="3"/>
  <c r="D143" i="3" s="1"/>
  <c r="E136" i="3"/>
  <c r="D136" i="3" s="1"/>
  <c r="G136" i="3"/>
  <c r="H136" i="3" s="1"/>
  <c r="I136" i="3" s="1"/>
  <c r="J136" i="3" s="1"/>
  <c r="K136" i="3" s="1"/>
  <c r="L136" i="3" s="1"/>
  <c r="M136" i="3" s="1"/>
  <c r="P136" i="3" s="1"/>
  <c r="N136" i="3" s="1"/>
  <c r="O136" i="3" s="1"/>
  <c r="E56" i="3"/>
  <c r="D56" i="3" s="1"/>
  <c r="E176" i="3"/>
  <c r="D176" i="3" s="1"/>
  <c r="G97" i="3"/>
  <c r="H97" i="3" s="1"/>
  <c r="I97" i="3" s="1"/>
  <c r="J97" i="3" s="1"/>
  <c r="K97" i="3" s="1"/>
  <c r="L97" i="3" s="1"/>
  <c r="M97" i="3" s="1"/>
  <c r="P97" i="3" s="1"/>
  <c r="N97" i="3" s="1"/>
  <c r="O97" i="3" s="1"/>
  <c r="E97" i="3"/>
  <c r="D97" i="3" s="1"/>
  <c r="G23" i="3"/>
  <c r="H23" i="3" s="1"/>
  <c r="I23" i="3" s="1"/>
  <c r="J23" i="3" s="1"/>
  <c r="K23" i="3" s="1"/>
  <c r="L23" i="3" s="1"/>
  <c r="M23" i="3" s="1"/>
  <c r="P23" i="3" s="1"/>
  <c r="N23" i="3" s="1"/>
  <c r="O23" i="3" s="1"/>
  <c r="E23" i="3"/>
  <c r="D23" i="3" s="1"/>
  <c r="E104" i="3"/>
  <c r="D104" i="3" s="1"/>
  <c r="G104" i="3"/>
  <c r="H104" i="3" s="1"/>
  <c r="I104" i="3" s="1"/>
  <c r="J104" i="3" s="1"/>
  <c r="K104" i="3" s="1"/>
  <c r="L104" i="3" s="1"/>
  <c r="M104" i="3" s="1"/>
  <c r="P104" i="3" s="1"/>
  <c r="N104" i="3" s="1"/>
  <c r="O104" i="3" s="1"/>
  <c r="E121" i="3"/>
  <c r="D121" i="3" s="1"/>
  <c r="G121" i="3"/>
  <c r="H121" i="3" s="1"/>
  <c r="I121" i="3" s="1"/>
  <c r="J121" i="3" s="1"/>
  <c r="K121" i="3" s="1"/>
  <c r="L121" i="3" s="1"/>
  <c r="M121" i="3" s="1"/>
  <c r="P121" i="3" s="1"/>
  <c r="N121" i="3" s="1"/>
  <c r="O121" i="3" s="1"/>
  <c r="E51" i="3"/>
  <c r="D51" i="3" s="1"/>
  <c r="G51" i="3"/>
  <c r="H51" i="3" s="1"/>
  <c r="I51" i="3" s="1"/>
  <c r="J51" i="3" s="1"/>
  <c r="K51" i="3" s="1"/>
  <c r="L51" i="3" s="1"/>
  <c r="M51" i="3" s="1"/>
  <c r="P51" i="3" s="1"/>
  <c r="N51" i="3" s="1"/>
  <c r="O51" i="3" s="1"/>
  <c r="E111" i="3"/>
  <c r="D111" i="3" s="1"/>
  <c r="G111" i="3"/>
  <c r="H111" i="3" s="1"/>
  <c r="I111" i="3" s="1"/>
  <c r="J111" i="3" s="1"/>
  <c r="K111" i="3" s="1"/>
  <c r="L111" i="3" s="1"/>
  <c r="M111" i="3" s="1"/>
  <c r="P111" i="3" s="1"/>
  <c r="N111" i="3" s="1"/>
  <c r="O111" i="3" s="1"/>
  <c r="E134" i="3"/>
  <c r="D134" i="3" s="1"/>
  <c r="G134" i="3"/>
  <c r="H134" i="3" s="1"/>
  <c r="I134" i="3" s="1"/>
  <c r="J134" i="3" s="1"/>
  <c r="K134" i="3" s="1"/>
  <c r="L134" i="3" s="1"/>
  <c r="M134" i="3" s="1"/>
  <c r="P134" i="3" s="1"/>
  <c r="N134" i="3" s="1"/>
  <c r="O134" i="3" s="1"/>
  <c r="G68" i="3"/>
  <c r="H68" i="3" s="1"/>
  <c r="I68" i="3" s="1"/>
  <c r="J68" i="3" s="1"/>
  <c r="K68" i="3" s="1"/>
  <c r="L68" i="3" s="1"/>
  <c r="M68" i="3" s="1"/>
  <c r="P68" i="3" s="1"/>
  <c r="N68" i="3" s="1"/>
  <c r="O68" i="3" s="1"/>
  <c r="E68" i="3"/>
  <c r="D68" i="3" s="1"/>
  <c r="G69" i="3"/>
  <c r="H69" i="3" s="1"/>
  <c r="I69" i="3" s="1"/>
  <c r="J69" i="3" s="1"/>
  <c r="K69" i="3" s="1"/>
  <c r="L69" i="3" s="1"/>
  <c r="M69" i="3" s="1"/>
  <c r="P69" i="3" s="1"/>
  <c r="N69" i="3" s="1"/>
  <c r="O69" i="3" s="1"/>
  <c r="E69" i="3"/>
  <c r="D69" i="3" s="1"/>
  <c r="G174" i="3"/>
  <c r="H174" i="3" s="1"/>
  <c r="I174" i="3" s="1"/>
  <c r="J174" i="3" s="1"/>
  <c r="K174" i="3" s="1"/>
  <c r="L174" i="3" s="1"/>
  <c r="M174" i="3" s="1"/>
  <c r="P174" i="3" s="1"/>
  <c r="N174" i="3" s="1"/>
  <c r="O174" i="3" s="1"/>
  <c r="E174" i="3"/>
  <c r="D174" i="3" s="1"/>
  <c r="G142" i="3"/>
  <c r="H142" i="3" s="1"/>
  <c r="I142" i="3" s="1"/>
  <c r="J142" i="3" s="1"/>
  <c r="K142" i="3" s="1"/>
  <c r="L142" i="3" s="1"/>
  <c r="M142" i="3" s="1"/>
  <c r="P142" i="3" s="1"/>
  <c r="N142" i="3" s="1"/>
  <c r="O142" i="3" s="1"/>
  <c r="E142" i="3"/>
  <c r="D142" i="3" s="1"/>
  <c r="E125" i="3"/>
  <c r="D125" i="3" s="1"/>
  <c r="G125" i="3"/>
  <c r="H125" i="3" s="1"/>
  <c r="I125" i="3" s="1"/>
  <c r="J125" i="3" s="1"/>
  <c r="K125" i="3" s="1"/>
  <c r="L125" i="3" s="1"/>
  <c r="M125" i="3" s="1"/>
  <c r="P125" i="3" s="1"/>
  <c r="N125" i="3" s="1"/>
  <c r="O125" i="3" s="1"/>
  <c r="G60" i="3"/>
  <c r="H60" i="3" s="1"/>
  <c r="I60" i="3" s="1"/>
  <c r="J60" i="3" s="1"/>
  <c r="K60" i="3" s="1"/>
  <c r="L60" i="3" s="1"/>
  <c r="M60" i="3" s="1"/>
  <c r="P60" i="3" s="1"/>
  <c r="N60" i="3" s="1"/>
  <c r="O60" i="3" s="1"/>
  <c r="E60" i="3"/>
  <c r="D60" i="3" s="1"/>
  <c r="G195" i="3"/>
  <c r="H195" i="3" s="1"/>
  <c r="I195" i="3" s="1"/>
  <c r="J195" i="3" s="1"/>
  <c r="K195" i="3" s="1"/>
  <c r="L195" i="3" s="1"/>
  <c r="M195" i="3" s="1"/>
  <c r="P195" i="3" s="1"/>
  <c r="N195" i="3" s="1"/>
  <c r="O195" i="3" s="1"/>
  <c r="E195" i="3"/>
  <c r="D195" i="3" s="1"/>
  <c r="G122" i="3"/>
  <c r="H122" i="3" s="1"/>
  <c r="I122" i="3" s="1"/>
  <c r="J122" i="3" s="1"/>
  <c r="K122" i="3" s="1"/>
  <c r="L122" i="3" s="1"/>
  <c r="M122" i="3" s="1"/>
  <c r="P122" i="3" s="1"/>
  <c r="N122" i="3" s="1"/>
  <c r="O122" i="3" s="1"/>
  <c r="E122" i="3"/>
  <c r="D122" i="3" s="1"/>
  <c r="E41" i="3"/>
  <c r="D41" i="3" s="1"/>
  <c r="E126" i="3"/>
  <c r="D126" i="3" s="1"/>
  <c r="G126" i="3"/>
  <c r="H126" i="3" s="1"/>
  <c r="I126" i="3" s="1"/>
  <c r="J126" i="3" s="1"/>
  <c r="K126" i="3" s="1"/>
  <c r="L126" i="3" s="1"/>
  <c r="M126" i="3" s="1"/>
  <c r="P126" i="3" s="1"/>
  <c r="N126" i="3" s="1"/>
  <c r="O126" i="3" s="1"/>
  <c r="E88" i="3"/>
  <c r="D88" i="3" s="1"/>
  <c r="G88" i="3"/>
  <c r="H88" i="3" s="1"/>
  <c r="I88" i="3" s="1"/>
  <c r="J88" i="3" s="1"/>
  <c r="K88" i="3" s="1"/>
  <c r="L88" i="3" s="1"/>
  <c r="M88" i="3" s="1"/>
  <c r="P88" i="3" s="1"/>
  <c r="N88" i="3" s="1"/>
  <c r="O88" i="3" s="1"/>
  <c r="E31" i="3"/>
  <c r="D31" i="3" s="1"/>
  <c r="G31" i="3"/>
  <c r="H31" i="3" s="1"/>
  <c r="I31" i="3" s="1"/>
  <c r="J31" i="3" s="1"/>
  <c r="K31" i="3" s="1"/>
  <c r="L31" i="3" s="1"/>
  <c r="M31" i="3" s="1"/>
  <c r="P31" i="3" s="1"/>
  <c r="N31" i="3" s="1"/>
  <c r="O31" i="3" s="1"/>
  <c r="G164" i="3"/>
  <c r="H164" i="3" s="1"/>
  <c r="I164" i="3" s="1"/>
  <c r="J164" i="3" s="1"/>
  <c r="K164" i="3" s="1"/>
  <c r="L164" i="3" s="1"/>
  <c r="M164" i="3" s="1"/>
  <c r="P164" i="3" s="1"/>
  <c r="N164" i="3" s="1"/>
  <c r="O164" i="3" s="1"/>
  <c r="E164" i="3"/>
  <c r="D164" i="3" s="1"/>
  <c r="G93" i="3"/>
  <c r="H93" i="3" s="1"/>
  <c r="I93" i="3" s="1"/>
  <c r="J93" i="3" s="1"/>
  <c r="K93" i="3" s="1"/>
  <c r="L93" i="3" s="1"/>
  <c r="M93" i="3" s="1"/>
  <c r="P93" i="3" s="1"/>
  <c r="N93" i="3" s="1"/>
  <c r="O93" i="3" s="1"/>
  <c r="E93" i="3"/>
  <c r="D93" i="3" s="1"/>
  <c r="G173" i="3"/>
  <c r="H173" i="3" s="1"/>
  <c r="I173" i="3" s="1"/>
  <c r="J173" i="3" s="1"/>
  <c r="K173" i="3" s="1"/>
  <c r="L173" i="3" s="1"/>
  <c r="M173" i="3" s="1"/>
  <c r="P173" i="3" s="1"/>
  <c r="N173" i="3" s="1"/>
  <c r="O173" i="3" s="1"/>
  <c r="E173" i="3"/>
  <c r="D173" i="3" s="1"/>
  <c r="G106" i="3"/>
  <c r="H106" i="3" s="1"/>
  <c r="I106" i="3" s="1"/>
  <c r="J106" i="3" s="1"/>
  <c r="K106" i="3" s="1"/>
  <c r="L106" i="3" s="1"/>
  <c r="M106" i="3" s="1"/>
  <c r="P106" i="3" s="1"/>
  <c r="N106" i="3" s="1"/>
  <c r="O106" i="3" s="1"/>
  <c r="E106" i="3"/>
  <c r="D106" i="3" s="1"/>
  <c r="E86" i="3"/>
  <c r="D86" i="3" s="1"/>
  <c r="E90" i="3"/>
  <c r="D90" i="3" s="1"/>
  <c r="G90" i="3"/>
  <c r="H90" i="3" s="1"/>
  <c r="I90" i="3" s="1"/>
  <c r="J90" i="3" s="1"/>
  <c r="K90" i="3" s="1"/>
  <c r="L90" i="3" s="1"/>
  <c r="M90" i="3" s="1"/>
  <c r="P90" i="3" s="1"/>
  <c r="N90" i="3" s="1"/>
  <c r="O90" i="3" s="1"/>
  <c r="G141" i="3"/>
  <c r="H141" i="3" s="1"/>
  <c r="I141" i="3" s="1"/>
  <c r="J141" i="3" s="1"/>
  <c r="K141" i="3" s="1"/>
  <c r="L141" i="3" s="1"/>
  <c r="M141" i="3" s="1"/>
  <c r="P141" i="3" s="1"/>
  <c r="N141" i="3" s="1"/>
  <c r="O141" i="3" s="1"/>
  <c r="E141" i="3"/>
  <c r="D141" i="3" s="1"/>
  <c r="E71" i="3"/>
  <c r="D71" i="3" s="1"/>
  <c r="G158" i="3"/>
  <c r="H158" i="3" s="1"/>
  <c r="I158" i="3" s="1"/>
  <c r="J158" i="3" s="1"/>
  <c r="K158" i="3" s="1"/>
  <c r="L158" i="3" s="1"/>
  <c r="M158" i="3" s="1"/>
  <c r="P158" i="3" s="1"/>
  <c r="N158" i="3" s="1"/>
  <c r="O158" i="3" s="1"/>
  <c r="E158" i="3"/>
  <c r="D158" i="3" s="1"/>
  <c r="G82" i="3"/>
  <c r="H82" i="3" s="1"/>
  <c r="I82" i="3" s="1"/>
  <c r="J82" i="3" s="1"/>
  <c r="K82" i="3" s="1"/>
  <c r="L82" i="3" s="1"/>
  <c r="M82" i="3" s="1"/>
  <c r="P82" i="3" s="1"/>
  <c r="N82" i="3" s="1"/>
  <c r="O82" i="3" s="1"/>
  <c r="E82" i="3"/>
  <c r="D82" i="3" s="1"/>
  <c r="G32" i="3"/>
  <c r="H32" i="3" s="1"/>
  <c r="I32" i="3" s="1"/>
  <c r="J32" i="3" s="1"/>
  <c r="K32" i="3" s="1"/>
  <c r="L32" i="3" s="1"/>
  <c r="M32" i="3" s="1"/>
  <c r="P32" i="3" s="1"/>
  <c r="N32" i="3" s="1"/>
  <c r="O32" i="3" s="1"/>
  <c r="E32" i="3"/>
  <c r="D32" i="3" s="1"/>
  <c r="E26" i="3"/>
  <c r="D26" i="3" s="1"/>
  <c r="G48" i="3"/>
  <c r="H48" i="3" s="1"/>
  <c r="I48" i="3" s="1"/>
  <c r="J48" i="3" s="1"/>
  <c r="K48" i="3" s="1"/>
  <c r="L48" i="3" s="1"/>
  <c r="M48" i="3" s="1"/>
  <c r="P48" i="3" s="1"/>
  <c r="N48" i="3" s="1"/>
  <c r="O48" i="3" s="1"/>
  <c r="E48" i="3"/>
  <c r="D48" i="3" s="1"/>
  <c r="G84" i="3"/>
  <c r="H84" i="3" s="1"/>
  <c r="I84" i="3" s="1"/>
  <c r="J84" i="3" s="1"/>
  <c r="K84" i="3" s="1"/>
  <c r="L84" i="3" s="1"/>
  <c r="M84" i="3" s="1"/>
  <c r="P84" i="3" s="1"/>
  <c r="N84" i="3" s="1"/>
  <c r="O84" i="3" s="1"/>
  <c r="E84" i="3"/>
  <c r="D84" i="3" s="1"/>
  <c r="G52" i="3"/>
  <c r="H52" i="3" s="1"/>
  <c r="I52" i="3" s="1"/>
  <c r="J52" i="3" s="1"/>
  <c r="K52" i="3" s="1"/>
  <c r="L52" i="3" s="1"/>
  <c r="M52" i="3" s="1"/>
  <c r="P52" i="3" s="1"/>
  <c r="N52" i="3" s="1"/>
  <c r="O52" i="3" s="1"/>
  <c r="E52" i="3"/>
  <c r="D52" i="3" s="1"/>
  <c r="G172" i="3"/>
  <c r="H172" i="3" s="1"/>
  <c r="I172" i="3" s="1"/>
  <c r="J172" i="3" s="1"/>
  <c r="K172" i="3" s="1"/>
  <c r="L172" i="3" s="1"/>
  <c r="M172" i="3" s="1"/>
  <c r="P172" i="3" s="1"/>
  <c r="N172" i="3" s="1"/>
  <c r="O172" i="3" s="1"/>
  <c r="E172" i="3"/>
  <c r="D172" i="3" s="1"/>
  <c r="G185" i="3"/>
  <c r="H185" i="3" s="1"/>
  <c r="I185" i="3" s="1"/>
  <c r="J185" i="3" s="1"/>
  <c r="K185" i="3" s="1"/>
  <c r="L185" i="3" s="1"/>
  <c r="M185" i="3" s="1"/>
  <c r="P185" i="3" s="1"/>
  <c r="N185" i="3" s="1"/>
  <c r="O185" i="3" s="1"/>
  <c r="E185" i="3"/>
  <c r="D185" i="3" s="1"/>
  <c r="G75" i="3"/>
  <c r="H75" i="3" s="1"/>
  <c r="I75" i="3" s="1"/>
  <c r="J75" i="3" s="1"/>
  <c r="K75" i="3" s="1"/>
  <c r="L75" i="3" s="1"/>
  <c r="M75" i="3" s="1"/>
  <c r="P75" i="3" s="1"/>
  <c r="N75" i="3" s="1"/>
  <c r="O75" i="3" s="1"/>
  <c r="E75" i="3"/>
  <c r="D75" i="3" s="1"/>
  <c r="G180" i="3"/>
  <c r="H180" i="3" s="1"/>
  <c r="I180" i="3" s="1"/>
  <c r="J180" i="3" s="1"/>
  <c r="K180" i="3" s="1"/>
  <c r="L180" i="3" s="1"/>
  <c r="M180" i="3" s="1"/>
  <c r="P180" i="3" s="1"/>
  <c r="N180" i="3" s="1"/>
  <c r="O180" i="3" s="1"/>
  <c r="E180" i="3"/>
  <c r="D180" i="3" s="1"/>
  <c r="E107" i="3"/>
  <c r="D107" i="3" s="1"/>
  <c r="G107" i="3"/>
  <c r="H107" i="3" s="1"/>
  <c r="I107" i="3" s="1"/>
  <c r="J107" i="3" s="1"/>
  <c r="K107" i="3" s="1"/>
  <c r="L107" i="3" s="1"/>
  <c r="M107" i="3" s="1"/>
  <c r="P107" i="3" s="1"/>
  <c r="N107" i="3" s="1"/>
  <c r="O107" i="3" s="1"/>
  <c r="G28" i="3"/>
  <c r="H28" i="3" s="1"/>
  <c r="I28" i="3" s="1"/>
  <c r="J28" i="3" s="1"/>
  <c r="K28" i="3" s="1"/>
  <c r="L28" i="3" s="1"/>
  <c r="M28" i="3" s="1"/>
  <c r="P28" i="3" s="1"/>
  <c r="N28" i="3" s="1"/>
  <c r="O28" i="3" s="1"/>
  <c r="E28" i="3"/>
  <c r="D28" i="3" s="1"/>
  <c r="G171" i="3"/>
  <c r="H171" i="3" s="1"/>
  <c r="I171" i="3" s="1"/>
  <c r="J171" i="3" s="1"/>
  <c r="K171" i="3" s="1"/>
  <c r="L171" i="3" s="1"/>
  <c r="M171" i="3" s="1"/>
  <c r="P171" i="3" s="1"/>
  <c r="N171" i="3" s="1"/>
  <c r="O171" i="3" s="1"/>
  <c r="E171" i="3"/>
  <c r="D171" i="3" s="1"/>
  <c r="G118" i="3"/>
  <c r="H118" i="3" s="1"/>
  <c r="I118" i="3" s="1"/>
  <c r="J118" i="3" s="1"/>
  <c r="K118" i="3" s="1"/>
  <c r="L118" i="3" s="1"/>
  <c r="M118" i="3" s="1"/>
  <c r="P118" i="3" s="1"/>
  <c r="N118" i="3" s="1"/>
  <c r="O118" i="3" s="1"/>
  <c r="E118" i="3"/>
  <c r="D118" i="3" s="1"/>
  <c r="G44" i="3"/>
  <c r="H44" i="3" s="1"/>
  <c r="I44" i="3" s="1"/>
  <c r="J44" i="3" s="1"/>
  <c r="K44" i="3" s="1"/>
  <c r="L44" i="3" s="1"/>
  <c r="M44" i="3" s="1"/>
  <c r="P44" i="3" s="1"/>
  <c r="N44" i="3" s="1"/>
  <c r="O44" i="3" s="1"/>
  <c r="E44" i="3"/>
  <c r="D44" i="3" s="1"/>
  <c r="G194" i="3"/>
  <c r="H194" i="3" s="1"/>
  <c r="I194" i="3" s="1"/>
  <c r="J194" i="3" s="1"/>
  <c r="K194" i="3" s="1"/>
  <c r="L194" i="3" s="1"/>
  <c r="M194" i="3" s="1"/>
  <c r="P194" i="3" s="1"/>
  <c r="N194" i="3" s="1"/>
  <c r="O194" i="3" s="1"/>
  <c r="E194" i="3"/>
  <c r="D194" i="3" s="1"/>
  <c r="E123" i="3"/>
  <c r="D123" i="3" s="1"/>
  <c r="G123" i="3"/>
  <c r="H123" i="3" s="1"/>
  <c r="I123" i="3" s="1"/>
  <c r="J123" i="3" s="1"/>
  <c r="K123" i="3" s="1"/>
  <c r="L123" i="3" s="1"/>
  <c r="M123" i="3" s="1"/>
  <c r="P123" i="3" s="1"/>
  <c r="N123" i="3" s="1"/>
  <c r="O123" i="3" s="1"/>
  <c r="E113" i="3"/>
  <c r="D113" i="3" s="1"/>
  <c r="G113" i="3"/>
  <c r="H113" i="3" s="1"/>
  <c r="I113" i="3" s="1"/>
  <c r="J113" i="3" s="1"/>
  <c r="K113" i="3" s="1"/>
  <c r="L113" i="3" s="1"/>
  <c r="M113" i="3" s="1"/>
  <c r="P113" i="3" s="1"/>
  <c r="N113" i="3" s="1"/>
  <c r="O113" i="3" s="1"/>
  <c r="G151" i="3"/>
  <c r="H151" i="3" s="1"/>
  <c r="I151" i="3" s="1"/>
  <c r="J151" i="3" s="1"/>
  <c r="K151" i="3" s="1"/>
  <c r="L151" i="3" s="1"/>
  <c r="M151" i="3" s="1"/>
  <c r="P151" i="3" s="1"/>
  <c r="N151" i="3" s="1"/>
  <c r="O151" i="3" s="1"/>
  <c r="E151" i="3"/>
  <c r="D151" i="3" s="1"/>
  <c r="E116" i="3"/>
  <c r="D116" i="3" s="1"/>
  <c r="G76" i="2"/>
  <c r="H76" i="2" s="1"/>
  <c r="I76" i="2" s="1"/>
  <c r="J76" i="2" s="1"/>
  <c r="K76" i="2" s="1"/>
  <c r="L76" i="2" s="1"/>
  <c r="M76" i="2" s="1"/>
  <c r="N76" i="2" s="1"/>
  <c r="O76" i="2" s="1"/>
  <c r="P76" i="2" s="1"/>
  <c r="E76" i="2"/>
  <c r="D76" i="2" s="1"/>
  <c r="G138" i="2"/>
  <c r="H138" i="2" s="1"/>
  <c r="I138" i="2" s="1"/>
  <c r="J138" i="2" s="1"/>
  <c r="K138" i="2" s="1"/>
  <c r="L138" i="2" s="1"/>
  <c r="M138" i="2" s="1"/>
  <c r="N138" i="2" s="1"/>
  <c r="O138" i="2" s="1"/>
  <c r="P138" i="2" s="1"/>
  <c r="E138" i="2"/>
  <c r="D138" i="2" s="1"/>
  <c r="G106" i="2"/>
  <c r="H106" i="2" s="1"/>
  <c r="I106" i="2" s="1"/>
  <c r="J106" i="2" s="1"/>
  <c r="K106" i="2" s="1"/>
  <c r="L106" i="2" s="1"/>
  <c r="M106" i="2" s="1"/>
  <c r="N106" i="2" s="1"/>
  <c r="O106" i="2" s="1"/>
  <c r="P106" i="2" s="1"/>
  <c r="E106" i="2"/>
  <c r="D106" i="2" s="1"/>
  <c r="G196" i="2"/>
  <c r="H196" i="2" s="1"/>
  <c r="I196" i="2" s="1"/>
  <c r="J196" i="2" s="1"/>
  <c r="K196" i="2" s="1"/>
  <c r="L196" i="2" s="1"/>
  <c r="M196" i="2" s="1"/>
  <c r="N196" i="2" s="1"/>
  <c r="O196" i="2" s="1"/>
  <c r="P196" i="2" s="1"/>
  <c r="E196" i="2"/>
  <c r="D196" i="2" s="1"/>
  <c r="E197" i="2"/>
  <c r="D197" i="2" s="1"/>
  <c r="G197" i="2"/>
  <c r="H197" i="2" s="1"/>
  <c r="I197" i="2" s="1"/>
  <c r="J197" i="2" s="1"/>
  <c r="K197" i="2" s="1"/>
  <c r="L197" i="2" s="1"/>
  <c r="M197" i="2" s="1"/>
  <c r="N197" i="2" s="1"/>
  <c r="O197" i="2" s="1"/>
  <c r="P197" i="2" s="1"/>
  <c r="E71" i="2"/>
  <c r="D71" i="2" s="1"/>
  <c r="E206" i="2"/>
  <c r="D206" i="2" s="1"/>
  <c r="E149" i="2"/>
  <c r="D149" i="2" s="1"/>
  <c r="G149" i="2"/>
  <c r="H149" i="2" s="1"/>
  <c r="I149" i="2" s="1"/>
  <c r="J149" i="2" s="1"/>
  <c r="K149" i="2" s="1"/>
  <c r="L149" i="2" s="1"/>
  <c r="M149" i="2" s="1"/>
  <c r="N149" i="2" s="1"/>
  <c r="O149" i="2" s="1"/>
  <c r="P149" i="2" s="1"/>
  <c r="G98" i="2"/>
  <c r="H98" i="2" s="1"/>
  <c r="I98" i="2" s="1"/>
  <c r="J98" i="2" s="1"/>
  <c r="K98" i="2" s="1"/>
  <c r="L98" i="2" s="1"/>
  <c r="M98" i="2" s="1"/>
  <c r="N98" i="2" s="1"/>
  <c r="O98" i="2" s="1"/>
  <c r="P98" i="2" s="1"/>
  <c r="E98" i="2"/>
  <c r="D98" i="2" s="1"/>
  <c r="G188" i="2"/>
  <c r="H188" i="2" s="1"/>
  <c r="I188" i="2" s="1"/>
  <c r="J188" i="2" s="1"/>
  <c r="K188" i="2" s="1"/>
  <c r="L188" i="2" s="1"/>
  <c r="M188" i="2" s="1"/>
  <c r="N188" i="2" s="1"/>
  <c r="O188" i="2" s="1"/>
  <c r="P188" i="2" s="1"/>
  <c r="E188" i="2"/>
  <c r="D188" i="2" s="1"/>
  <c r="G126" i="2"/>
  <c r="H126" i="2" s="1"/>
  <c r="I126" i="2" s="1"/>
  <c r="J126" i="2" s="1"/>
  <c r="K126" i="2" s="1"/>
  <c r="L126" i="2" s="1"/>
  <c r="M126" i="2" s="1"/>
  <c r="N126" i="2" s="1"/>
  <c r="O126" i="2" s="1"/>
  <c r="P126" i="2" s="1"/>
  <c r="E126" i="2"/>
  <c r="D126" i="2" s="1"/>
  <c r="E43" i="2"/>
  <c r="D43" i="2" s="1"/>
  <c r="G43" i="2"/>
  <c r="H43" i="2" s="1"/>
  <c r="I43" i="2" s="1"/>
  <c r="J43" i="2" s="1"/>
  <c r="K43" i="2" s="1"/>
  <c r="L43" i="2" s="1"/>
  <c r="M43" i="2" s="1"/>
  <c r="N43" i="2" s="1"/>
  <c r="O43" i="2" s="1"/>
  <c r="P43" i="2" s="1"/>
  <c r="G148" i="2"/>
  <c r="H148" i="2" s="1"/>
  <c r="I148" i="2" s="1"/>
  <c r="J148" i="2" s="1"/>
  <c r="K148" i="2" s="1"/>
  <c r="L148" i="2" s="1"/>
  <c r="M148" i="2" s="1"/>
  <c r="N148" i="2" s="1"/>
  <c r="O148" i="2" s="1"/>
  <c r="P148" i="2" s="1"/>
  <c r="E148" i="2"/>
  <c r="D148" i="2" s="1"/>
  <c r="G60" i="2"/>
  <c r="H60" i="2" s="1"/>
  <c r="I60" i="2" s="1"/>
  <c r="J60" i="2" s="1"/>
  <c r="K60" i="2" s="1"/>
  <c r="L60" i="2" s="1"/>
  <c r="M60" i="2" s="1"/>
  <c r="N60" i="2" s="1"/>
  <c r="O60" i="2" s="1"/>
  <c r="P60" i="2" s="1"/>
  <c r="E60" i="2"/>
  <c r="D60" i="2" s="1"/>
  <c r="G150" i="2"/>
  <c r="H150" i="2" s="1"/>
  <c r="I150" i="2" s="1"/>
  <c r="J150" i="2" s="1"/>
  <c r="K150" i="2" s="1"/>
  <c r="L150" i="2" s="1"/>
  <c r="M150" i="2" s="1"/>
  <c r="N150" i="2" s="1"/>
  <c r="O150" i="2" s="1"/>
  <c r="P150" i="2" s="1"/>
  <c r="E150" i="2"/>
  <c r="D150" i="2" s="1"/>
  <c r="G54" i="2"/>
  <c r="H54" i="2" s="1"/>
  <c r="I54" i="2" s="1"/>
  <c r="J54" i="2" s="1"/>
  <c r="K54" i="2" s="1"/>
  <c r="L54" i="2" s="1"/>
  <c r="M54" i="2" s="1"/>
  <c r="N54" i="2" s="1"/>
  <c r="O54" i="2" s="1"/>
  <c r="P54" i="2" s="1"/>
  <c r="E54" i="2"/>
  <c r="D54" i="2" s="1"/>
  <c r="G219" i="2"/>
  <c r="H219" i="2" s="1"/>
  <c r="I219" i="2" s="1"/>
  <c r="J219" i="2" s="1"/>
  <c r="K219" i="2" s="1"/>
  <c r="L219" i="2" s="1"/>
  <c r="M219" i="2" s="1"/>
  <c r="N219" i="2" s="1"/>
  <c r="O219" i="2" s="1"/>
  <c r="P219" i="2" s="1"/>
  <c r="E219" i="2"/>
  <c r="D219" i="2" s="1"/>
  <c r="G112" i="2"/>
  <c r="H112" i="2" s="1"/>
  <c r="I112" i="2" s="1"/>
  <c r="J112" i="2" s="1"/>
  <c r="K112" i="2" s="1"/>
  <c r="L112" i="2" s="1"/>
  <c r="M112" i="2" s="1"/>
  <c r="N112" i="2" s="1"/>
  <c r="O112" i="2" s="1"/>
  <c r="P112" i="2" s="1"/>
  <c r="E112" i="2"/>
  <c r="D112" i="2" s="1"/>
  <c r="G202" i="2"/>
  <c r="H202" i="2" s="1"/>
  <c r="I202" i="2" s="1"/>
  <c r="J202" i="2" s="1"/>
  <c r="K202" i="2" s="1"/>
  <c r="L202" i="2" s="1"/>
  <c r="M202" i="2" s="1"/>
  <c r="N202" i="2" s="1"/>
  <c r="O202" i="2" s="1"/>
  <c r="P202" i="2" s="1"/>
  <c r="E202" i="2"/>
  <c r="D202" i="2" s="1"/>
  <c r="E95" i="2"/>
  <c r="D95" i="2" s="1"/>
  <c r="G95" i="2"/>
  <c r="H95" i="2" s="1"/>
  <c r="I95" i="2" s="1"/>
  <c r="J95" i="2" s="1"/>
  <c r="K95" i="2" s="1"/>
  <c r="L95" i="2" s="1"/>
  <c r="M95" i="2" s="1"/>
  <c r="N95" i="2" s="1"/>
  <c r="O95" i="2" s="1"/>
  <c r="P95" i="2" s="1"/>
  <c r="G168" i="2"/>
  <c r="H168" i="2" s="1"/>
  <c r="I168" i="2" s="1"/>
  <c r="J168" i="2" s="1"/>
  <c r="K168" i="2" s="1"/>
  <c r="L168" i="2" s="1"/>
  <c r="M168" i="2" s="1"/>
  <c r="N168" i="2" s="1"/>
  <c r="O168" i="2" s="1"/>
  <c r="P168" i="2" s="1"/>
  <c r="E168" i="2"/>
  <c r="D168" i="2" s="1"/>
  <c r="G61" i="2"/>
  <c r="H61" i="2" s="1"/>
  <c r="I61" i="2" s="1"/>
  <c r="J61" i="2" s="1"/>
  <c r="K61" i="2" s="1"/>
  <c r="L61" i="2" s="1"/>
  <c r="M61" i="2" s="1"/>
  <c r="N61" i="2" s="1"/>
  <c r="O61" i="2" s="1"/>
  <c r="P61" i="2" s="1"/>
  <c r="E61" i="2"/>
  <c r="D61" i="2" s="1"/>
  <c r="G226" i="2"/>
  <c r="H226" i="2" s="1"/>
  <c r="I226" i="2" s="1"/>
  <c r="J226" i="2" s="1"/>
  <c r="K226" i="2" s="1"/>
  <c r="L226" i="2" s="1"/>
  <c r="M226" i="2" s="1"/>
  <c r="N226" i="2" s="1"/>
  <c r="O226" i="2" s="1"/>
  <c r="P226" i="2" s="1"/>
  <c r="E226" i="2"/>
  <c r="D226" i="2" s="1"/>
  <c r="G92" i="2"/>
  <c r="H92" i="2" s="1"/>
  <c r="I92" i="2" s="1"/>
  <c r="J92" i="2" s="1"/>
  <c r="K92" i="2" s="1"/>
  <c r="L92" i="2" s="1"/>
  <c r="M92" i="2" s="1"/>
  <c r="N92" i="2" s="1"/>
  <c r="O92" i="2" s="1"/>
  <c r="P92" i="2" s="1"/>
  <c r="E92" i="2"/>
  <c r="D92" i="2" s="1"/>
  <c r="G227" i="2"/>
  <c r="H227" i="2" s="1"/>
  <c r="I227" i="2" s="1"/>
  <c r="J227" i="2" s="1"/>
  <c r="K227" i="2" s="1"/>
  <c r="L227" i="2" s="1"/>
  <c r="M227" i="2" s="1"/>
  <c r="N227" i="2" s="1"/>
  <c r="O227" i="2" s="1"/>
  <c r="P227" i="2" s="1"/>
  <c r="E227" i="2"/>
  <c r="D227" i="2" s="1"/>
  <c r="E101" i="2"/>
  <c r="D101" i="2" s="1"/>
  <c r="E191" i="2"/>
  <c r="D191" i="2" s="1"/>
  <c r="G74" i="2"/>
  <c r="H74" i="2" s="1"/>
  <c r="I74" i="2" s="1"/>
  <c r="J74" i="2" s="1"/>
  <c r="K74" i="2" s="1"/>
  <c r="L74" i="2" s="1"/>
  <c r="M74" i="2" s="1"/>
  <c r="N74" i="2" s="1"/>
  <c r="O74" i="2" s="1"/>
  <c r="P74" i="2" s="1"/>
  <c r="E74" i="2"/>
  <c r="D74" i="2" s="1"/>
  <c r="G209" i="2"/>
  <c r="H209" i="2" s="1"/>
  <c r="I209" i="2" s="1"/>
  <c r="J209" i="2" s="1"/>
  <c r="K209" i="2" s="1"/>
  <c r="L209" i="2" s="1"/>
  <c r="M209" i="2" s="1"/>
  <c r="N209" i="2" s="1"/>
  <c r="O209" i="2" s="1"/>
  <c r="P209" i="2" s="1"/>
  <c r="E209" i="2"/>
  <c r="D209" i="2" s="1"/>
  <c r="G113" i="2"/>
  <c r="H113" i="2" s="1"/>
  <c r="I113" i="2" s="1"/>
  <c r="J113" i="2" s="1"/>
  <c r="K113" i="2" s="1"/>
  <c r="L113" i="2" s="1"/>
  <c r="M113" i="2" s="1"/>
  <c r="N113" i="2" s="1"/>
  <c r="O113" i="2" s="1"/>
  <c r="P113" i="2" s="1"/>
  <c r="E113" i="2"/>
  <c r="D113" i="2" s="1"/>
  <c r="G218" i="2"/>
  <c r="H218" i="2" s="1"/>
  <c r="I218" i="2" s="1"/>
  <c r="J218" i="2" s="1"/>
  <c r="K218" i="2" s="1"/>
  <c r="L218" i="2" s="1"/>
  <c r="M218" i="2" s="1"/>
  <c r="N218" i="2" s="1"/>
  <c r="O218" i="2" s="1"/>
  <c r="P218" i="2" s="1"/>
  <c r="E218" i="2"/>
  <c r="D218" i="2" s="1"/>
  <c r="G156" i="2"/>
  <c r="H156" i="2" s="1"/>
  <c r="I156" i="2" s="1"/>
  <c r="J156" i="2" s="1"/>
  <c r="K156" i="2" s="1"/>
  <c r="L156" i="2" s="1"/>
  <c r="M156" i="2" s="1"/>
  <c r="N156" i="2" s="1"/>
  <c r="O156" i="2" s="1"/>
  <c r="P156" i="2" s="1"/>
  <c r="E156" i="2"/>
  <c r="D156" i="2" s="1"/>
  <c r="G28" i="2"/>
  <c r="H28" i="2" s="1"/>
  <c r="I28" i="2" s="1"/>
  <c r="J28" i="2" s="1"/>
  <c r="K28" i="2" s="1"/>
  <c r="L28" i="2" s="1"/>
  <c r="M28" i="2" s="1"/>
  <c r="N28" i="2" s="1"/>
  <c r="O28" i="2" s="1"/>
  <c r="P28" i="2" s="1"/>
  <c r="E28" i="2"/>
  <c r="D28" i="2" s="1"/>
  <c r="E133" i="2"/>
  <c r="D133" i="2" s="1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G30" i="2"/>
  <c r="H30" i="2" s="1"/>
  <c r="I30" i="2" s="1"/>
  <c r="J30" i="2" s="1"/>
  <c r="K30" i="2" s="1"/>
  <c r="L30" i="2" s="1"/>
  <c r="M30" i="2" s="1"/>
  <c r="N30" i="2" s="1"/>
  <c r="O30" i="2" s="1"/>
  <c r="P30" i="2" s="1"/>
  <c r="E30" i="2"/>
  <c r="D30" i="2" s="1"/>
  <c r="E135" i="2"/>
  <c r="D135" i="2" s="1"/>
  <c r="G135" i="2"/>
  <c r="H135" i="2" s="1"/>
  <c r="I135" i="2" s="1"/>
  <c r="J135" i="2" s="1"/>
  <c r="K135" i="2" s="1"/>
  <c r="L135" i="2" s="1"/>
  <c r="M135" i="2" s="1"/>
  <c r="N135" i="2" s="1"/>
  <c r="O135" i="2" s="1"/>
  <c r="P135" i="2" s="1"/>
  <c r="G84" i="2"/>
  <c r="H84" i="2" s="1"/>
  <c r="I84" i="2" s="1"/>
  <c r="J84" i="2" s="1"/>
  <c r="K84" i="2" s="1"/>
  <c r="L84" i="2" s="1"/>
  <c r="M84" i="2" s="1"/>
  <c r="N84" i="2" s="1"/>
  <c r="O84" i="2" s="1"/>
  <c r="P84" i="2" s="1"/>
  <c r="E84" i="2"/>
  <c r="D84" i="2" s="1"/>
  <c r="G174" i="2"/>
  <c r="H174" i="2" s="1"/>
  <c r="I174" i="2" s="1"/>
  <c r="J174" i="2" s="1"/>
  <c r="K174" i="2" s="1"/>
  <c r="L174" i="2" s="1"/>
  <c r="M174" i="2" s="1"/>
  <c r="N174" i="2" s="1"/>
  <c r="O174" i="2" s="1"/>
  <c r="P174" i="2" s="1"/>
  <c r="E174" i="2"/>
  <c r="D174" i="2" s="1"/>
  <c r="E67" i="2"/>
  <c r="D67" i="2" s="1"/>
  <c r="G67" i="2"/>
  <c r="H67" i="2" s="1"/>
  <c r="I67" i="2" s="1"/>
  <c r="J67" i="2" s="1"/>
  <c r="K67" i="2" s="1"/>
  <c r="L67" i="2" s="1"/>
  <c r="M67" i="2" s="1"/>
  <c r="N67" i="2" s="1"/>
  <c r="O67" i="2" s="1"/>
  <c r="P67" i="2" s="1"/>
  <c r="E187" i="2"/>
  <c r="D187" i="2" s="1"/>
  <c r="G187" i="2"/>
  <c r="H187" i="2" s="1"/>
  <c r="I187" i="2" s="1"/>
  <c r="J187" i="2" s="1"/>
  <c r="K187" i="2" s="1"/>
  <c r="L187" i="2" s="1"/>
  <c r="M187" i="2" s="1"/>
  <c r="N187" i="2" s="1"/>
  <c r="O187" i="2" s="1"/>
  <c r="P187" i="2" s="1"/>
  <c r="G140" i="2"/>
  <c r="H140" i="2" s="1"/>
  <c r="I140" i="2" s="1"/>
  <c r="J140" i="2" s="1"/>
  <c r="K140" i="2" s="1"/>
  <c r="L140" i="2" s="1"/>
  <c r="M140" i="2" s="1"/>
  <c r="N140" i="2" s="1"/>
  <c r="O140" i="2" s="1"/>
  <c r="P140" i="2" s="1"/>
  <c r="E140" i="2"/>
  <c r="D140" i="2" s="1"/>
  <c r="E123" i="2"/>
  <c r="D123" i="2" s="1"/>
  <c r="G123" i="2"/>
  <c r="H123" i="2" s="1"/>
  <c r="I123" i="2" s="1"/>
  <c r="J123" i="2" s="1"/>
  <c r="K123" i="2" s="1"/>
  <c r="L123" i="2" s="1"/>
  <c r="M123" i="2" s="1"/>
  <c r="N123" i="2" s="1"/>
  <c r="O123" i="2" s="1"/>
  <c r="P123" i="2" s="1"/>
  <c r="E91" i="2"/>
  <c r="D91" i="2" s="1"/>
  <c r="G91" i="2"/>
  <c r="H91" i="2" s="1"/>
  <c r="I91" i="2" s="1"/>
  <c r="J91" i="2" s="1"/>
  <c r="K91" i="2" s="1"/>
  <c r="L91" i="2" s="1"/>
  <c r="M91" i="2" s="1"/>
  <c r="N91" i="2" s="1"/>
  <c r="O91" i="2" s="1"/>
  <c r="P91" i="2" s="1"/>
  <c r="E181" i="2"/>
  <c r="D181" i="2" s="1"/>
  <c r="G181" i="2"/>
  <c r="H181" i="2" s="1"/>
  <c r="I181" i="2" s="1"/>
  <c r="J181" i="2" s="1"/>
  <c r="K181" i="2" s="1"/>
  <c r="L181" i="2" s="1"/>
  <c r="M181" i="2" s="1"/>
  <c r="N181" i="2" s="1"/>
  <c r="O181" i="2" s="1"/>
  <c r="P181" i="2" s="1"/>
  <c r="E77" i="2"/>
  <c r="D77" i="2" s="1"/>
  <c r="G77" i="2"/>
  <c r="H77" i="2" s="1"/>
  <c r="I77" i="2" s="1"/>
  <c r="J77" i="2" s="1"/>
  <c r="K77" i="2" s="1"/>
  <c r="L77" i="2" s="1"/>
  <c r="M77" i="2" s="1"/>
  <c r="N77" i="2" s="1"/>
  <c r="O77" i="2" s="1"/>
  <c r="P77" i="2" s="1"/>
  <c r="G182" i="2"/>
  <c r="H182" i="2" s="1"/>
  <c r="I182" i="2" s="1"/>
  <c r="J182" i="2" s="1"/>
  <c r="K182" i="2" s="1"/>
  <c r="L182" i="2" s="1"/>
  <c r="M182" i="2" s="1"/>
  <c r="N182" i="2" s="1"/>
  <c r="O182" i="2" s="1"/>
  <c r="P182" i="2" s="1"/>
  <c r="E182" i="2"/>
  <c r="D182" i="2" s="1"/>
  <c r="E116" i="2"/>
  <c r="D116" i="2" s="1"/>
  <c r="G104" i="2"/>
  <c r="H104" i="2" s="1"/>
  <c r="I104" i="2" s="1"/>
  <c r="J104" i="2" s="1"/>
  <c r="K104" i="2" s="1"/>
  <c r="L104" i="2" s="1"/>
  <c r="M104" i="2" s="1"/>
  <c r="N104" i="2" s="1"/>
  <c r="O104" i="2" s="1"/>
  <c r="P104" i="2" s="1"/>
  <c r="E104" i="2"/>
  <c r="D104" i="2" s="1"/>
  <c r="G194" i="2"/>
  <c r="H194" i="2" s="1"/>
  <c r="I194" i="2" s="1"/>
  <c r="J194" i="2" s="1"/>
  <c r="K194" i="2" s="1"/>
  <c r="L194" i="2" s="1"/>
  <c r="M194" i="2" s="1"/>
  <c r="N194" i="2" s="1"/>
  <c r="O194" i="2" s="1"/>
  <c r="P194" i="2" s="1"/>
  <c r="E194" i="2"/>
  <c r="D194" i="2" s="1"/>
  <c r="E83" i="2"/>
  <c r="D83" i="2" s="1"/>
  <c r="G83" i="2"/>
  <c r="H83" i="2" s="1"/>
  <c r="I83" i="2" s="1"/>
  <c r="J83" i="2" s="1"/>
  <c r="K83" i="2" s="1"/>
  <c r="L83" i="2" s="1"/>
  <c r="M83" i="2" s="1"/>
  <c r="N83" i="2" s="1"/>
  <c r="O83" i="2" s="1"/>
  <c r="P83" i="2" s="1"/>
  <c r="E51" i="2"/>
  <c r="D51" i="2" s="1"/>
  <c r="G51" i="2"/>
  <c r="H51" i="2" s="1"/>
  <c r="I51" i="2" s="1"/>
  <c r="J51" i="2" s="1"/>
  <c r="K51" i="2" s="1"/>
  <c r="L51" i="2" s="1"/>
  <c r="M51" i="2" s="1"/>
  <c r="N51" i="2" s="1"/>
  <c r="O51" i="2" s="1"/>
  <c r="P51" i="2" s="1"/>
  <c r="G171" i="2"/>
  <c r="H171" i="2" s="1"/>
  <c r="I171" i="2" s="1"/>
  <c r="J171" i="2" s="1"/>
  <c r="K171" i="2" s="1"/>
  <c r="L171" i="2" s="1"/>
  <c r="M171" i="2" s="1"/>
  <c r="N171" i="2" s="1"/>
  <c r="O171" i="2" s="1"/>
  <c r="P171" i="2" s="1"/>
  <c r="E171" i="2"/>
  <c r="D171" i="2" s="1"/>
  <c r="G58" i="2"/>
  <c r="H58" i="2" s="1"/>
  <c r="I58" i="2" s="1"/>
  <c r="J58" i="2" s="1"/>
  <c r="K58" i="2" s="1"/>
  <c r="L58" i="2" s="1"/>
  <c r="M58" i="2" s="1"/>
  <c r="N58" i="2" s="1"/>
  <c r="O58" i="2" s="1"/>
  <c r="P58" i="2" s="1"/>
  <c r="E58" i="2"/>
  <c r="D58" i="2" s="1"/>
  <c r="E193" i="2"/>
  <c r="D193" i="2" s="1"/>
  <c r="G193" i="2"/>
  <c r="H193" i="2" s="1"/>
  <c r="I193" i="2" s="1"/>
  <c r="J193" i="2" s="1"/>
  <c r="K193" i="2" s="1"/>
  <c r="L193" i="2" s="1"/>
  <c r="M193" i="2" s="1"/>
  <c r="N193" i="2" s="1"/>
  <c r="O193" i="2" s="1"/>
  <c r="P193" i="2" s="1"/>
  <c r="E195" i="2"/>
  <c r="D195" i="2" s="1"/>
  <c r="G195" i="2"/>
  <c r="H195" i="2" s="1"/>
  <c r="I195" i="2" s="1"/>
  <c r="J195" i="2" s="1"/>
  <c r="K195" i="2" s="1"/>
  <c r="L195" i="2" s="1"/>
  <c r="M195" i="2" s="1"/>
  <c r="N195" i="2" s="1"/>
  <c r="O195" i="2" s="1"/>
  <c r="P195" i="2" s="1"/>
  <c r="E69" i="2"/>
  <c r="D69" i="2" s="1"/>
  <c r="G69" i="2"/>
  <c r="H69" i="2" s="1"/>
  <c r="I69" i="2" s="1"/>
  <c r="J69" i="2" s="1"/>
  <c r="K69" i="2" s="1"/>
  <c r="L69" i="2" s="1"/>
  <c r="M69" i="2" s="1"/>
  <c r="N69" i="2" s="1"/>
  <c r="O69" i="2" s="1"/>
  <c r="P69" i="2" s="1"/>
  <c r="G204" i="2"/>
  <c r="H204" i="2" s="1"/>
  <c r="I204" i="2" s="1"/>
  <c r="J204" i="2" s="1"/>
  <c r="K204" i="2" s="1"/>
  <c r="L204" i="2" s="1"/>
  <c r="M204" i="2" s="1"/>
  <c r="N204" i="2" s="1"/>
  <c r="O204" i="2" s="1"/>
  <c r="P204" i="2" s="1"/>
  <c r="E204" i="2"/>
  <c r="D204" i="2" s="1"/>
  <c r="E97" i="2"/>
  <c r="D97" i="2" s="1"/>
  <c r="G97" i="2"/>
  <c r="H97" i="2" s="1"/>
  <c r="I97" i="2" s="1"/>
  <c r="J97" i="2" s="1"/>
  <c r="K97" i="2" s="1"/>
  <c r="L97" i="2" s="1"/>
  <c r="M97" i="2" s="1"/>
  <c r="N97" i="2" s="1"/>
  <c r="O97" i="2" s="1"/>
  <c r="P97" i="2" s="1"/>
  <c r="E35" i="2"/>
  <c r="D35" i="2" s="1"/>
  <c r="G35" i="2"/>
  <c r="H35" i="2" s="1"/>
  <c r="I35" i="2" s="1"/>
  <c r="J35" i="2" s="1"/>
  <c r="K35" i="2" s="1"/>
  <c r="L35" i="2" s="1"/>
  <c r="M35" i="2" s="1"/>
  <c r="N35" i="2" s="1"/>
  <c r="O35" i="2" s="1"/>
  <c r="P35" i="2" s="1"/>
  <c r="G170" i="2"/>
  <c r="H170" i="2" s="1"/>
  <c r="I170" i="2" s="1"/>
  <c r="J170" i="2" s="1"/>
  <c r="K170" i="2" s="1"/>
  <c r="L170" i="2" s="1"/>
  <c r="M170" i="2" s="1"/>
  <c r="N170" i="2" s="1"/>
  <c r="O170" i="2" s="1"/>
  <c r="P170" i="2" s="1"/>
  <c r="E170" i="2"/>
  <c r="D170" i="2" s="1"/>
  <c r="G48" i="2"/>
  <c r="H48" i="2" s="1"/>
  <c r="I48" i="2" s="1"/>
  <c r="J48" i="2" s="1"/>
  <c r="K48" i="2" s="1"/>
  <c r="L48" i="2" s="1"/>
  <c r="M48" i="2" s="1"/>
  <c r="N48" i="2" s="1"/>
  <c r="O48" i="2" s="1"/>
  <c r="P48" i="2" s="1"/>
  <c r="E48" i="2"/>
  <c r="D48" i="2" s="1"/>
  <c r="E153" i="2"/>
  <c r="D153" i="2" s="1"/>
  <c r="G153" i="2"/>
  <c r="H153" i="2" s="1"/>
  <c r="I153" i="2" s="1"/>
  <c r="J153" i="2" s="1"/>
  <c r="K153" i="2" s="1"/>
  <c r="L153" i="2" s="1"/>
  <c r="M153" i="2" s="1"/>
  <c r="N153" i="2" s="1"/>
  <c r="O153" i="2" s="1"/>
  <c r="P153" i="2" s="1"/>
  <c r="G136" i="2"/>
  <c r="H136" i="2" s="1"/>
  <c r="I136" i="2" s="1"/>
  <c r="J136" i="2" s="1"/>
  <c r="K136" i="2" s="1"/>
  <c r="L136" i="2" s="1"/>
  <c r="M136" i="2" s="1"/>
  <c r="N136" i="2" s="1"/>
  <c r="O136" i="2" s="1"/>
  <c r="P136" i="2" s="1"/>
  <c r="E136" i="2"/>
  <c r="D136" i="2" s="1"/>
  <c r="G78" i="2"/>
  <c r="H78" i="2" s="1"/>
  <c r="I78" i="2" s="1"/>
  <c r="J78" i="2" s="1"/>
  <c r="K78" i="2" s="1"/>
  <c r="L78" i="2" s="1"/>
  <c r="M78" i="2" s="1"/>
  <c r="N78" i="2" s="1"/>
  <c r="O78" i="2" s="1"/>
  <c r="P78" i="2" s="1"/>
  <c r="E78" i="2"/>
  <c r="D78" i="2" s="1"/>
  <c r="E107" i="2"/>
  <c r="D107" i="2" s="1"/>
  <c r="G107" i="2"/>
  <c r="H107" i="2" s="1"/>
  <c r="I107" i="2" s="1"/>
  <c r="J107" i="2" s="1"/>
  <c r="K107" i="2" s="1"/>
  <c r="L107" i="2" s="1"/>
  <c r="M107" i="2" s="1"/>
  <c r="N107" i="2" s="1"/>
  <c r="O107" i="2" s="1"/>
  <c r="P107" i="2" s="1"/>
  <c r="G212" i="2"/>
  <c r="H212" i="2" s="1"/>
  <c r="I212" i="2" s="1"/>
  <c r="J212" i="2" s="1"/>
  <c r="K212" i="2" s="1"/>
  <c r="L212" i="2" s="1"/>
  <c r="M212" i="2" s="1"/>
  <c r="N212" i="2" s="1"/>
  <c r="O212" i="2" s="1"/>
  <c r="P212" i="2" s="1"/>
  <c r="E212" i="2"/>
  <c r="D212" i="2" s="1"/>
  <c r="E146" i="2"/>
  <c r="D146" i="2" s="1"/>
  <c r="G59" i="2"/>
  <c r="H59" i="2" s="1"/>
  <c r="I59" i="2" s="1"/>
  <c r="J59" i="2" s="1"/>
  <c r="K59" i="2" s="1"/>
  <c r="L59" i="2" s="1"/>
  <c r="M59" i="2" s="1"/>
  <c r="N59" i="2" s="1"/>
  <c r="O59" i="2" s="1"/>
  <c r="P59" i="2" s="1"/>
  <c r="E59" i="2"/>
  <c r="D59" i="2" s="1"/>
  <c r="G224" i="2"/>
  <c r="H224" i="2" s="1"/>
  <c r="I224" i="2" s="1"/>
  <c r="J224" i="2" s="1"/>
  <c r="K224" i="2" s="1"/>
  <c r="L224" i="2" s="1"/>
  <c r="M224" i="2" s="1"/>
  <c r="N224" i="2" s="1"/>
  <c r="O224" i="2" s="1"/>
  <c r="P224" i="2" s="1"/>
  <c r="E224" i="2"/>
  <c r="D224" i="2" s="1"/>
  <c r="G128" i="2"/>
  <c r="H128" i="2" s="1"/>
  <c r="I128" i="2" s="1"/>
  <c r="J128" i="2" s="1"/>
  <c r="K128" i="2" s="1"/>
  <c r="L128" i="2" s="1"/>
  <c r="M128" i="2" s="1"/>
  <c r="N128" i="2" s="1"/>
  <c r="O128" i="2" s="1"/>
  <c r="P128" i="2" s="1"/>
  <c r="E128" i="2"/>
  <c r="D128" i="2" s="1"/>
  <c r="G36" i="2"/>
  <c r="H36" i="2" s="1"/>
  <c r="I36" i="2" s="1"/>
  <c r="J36" i="2" s="1"/>
  <c r="K36" i="2" s="1"/>
  <c r="L36" i="2" s="1"/>
  <c r="M36" i="2" s="1"/>
  <c r="N36" i="2" s="1"/>
  <c r="O36" i="2" s="1"/>
  <c r="P36" i="2" s="1"/>
  <c r="E36" i="2"/>
  <c r="D36" i="2" s="1"/>
  <c r="E141" i="2"/>
  <c r="D141" i="2" s="1"/>
  <c r="G141" i="2"/>
  <c r="H141" i="2" s="1"/>
  <c r="I141" i="2" s="1"/>
  <c r="J141" i="2" s="1"/>
  <c r="K141" i="2" s="1"/>
  <c r="L141" i="2" s="1"/>
  <c r="M141" i="2" s="1"/>
  <c r="N141" i="2" s="1"/>
  <c r="O141" i="2" s="1"/>
  <c r="P141" i="2" s="1"/>
  <c r="G88" i="2"/>
  <c r="H88" i="2" s="1"/>
  <c r="I88" i="2" s="1"/>
  <c r="J88" i="2" s="1"/>
  <c r="K88" i="2" s="1"/>
  <c r="L88" i="2" s="1"/>
  <c r="M88" i="2" s="1"/>
  <c r="N88" i="2" s="1"/>
  <c r="O88" i="2" s="1"/>
  <c r="P88" i="2" s="1"/>
  <c r="E88" i="2"/>
  <c r="D88" i="2" s="1"/>
  <c r="G223" i="2"/>
  <c r="H223" i="2" s="1"/>
  <c r="I223" i="2" s="1"/>
  <c r="J223" i="2" s="1"/>
  <c r="K223" i="2" s="1"/>
  <c r="L223" i="2" s="1"/>
  <c r="M223" i="2" s="1"/>
  <c r="N223" i="2" s="1"/>
  <c r="O223" i="2" s="1"/>
  <c r="P223" i="2" s="1"/>
  <c r="E223" i="2"/>
  <c r="D223" i="2" s="1"/>
  <c r="G90" i="2"/>
  <c r="H90" i="2" s="1"/>
  <c r="I90" i="2" s="1"/>
  <c r="J90" i="2" s="1"/>
  <c r="K90" i="2" s="1"/>
  <c r="L90" i="2" s="1"/>
  <c r="M90" i="2" s="1"/>
  <c r="N90" i="2" s="1"/>
  <c r="O90" i="2" s="1"/>
  <c r="P90" i="2" s="1"/>
  <c r="E90" i="2"/>
  <c r="D90" i="2" s="1"/>
  <c r="G225" i="2"/>
  <c r="H225" i="2" s="1"/>
  <c r="I225" i="2" s="1"/>
  <c r="J225" i="2" s="1"/>
  <c r="K225" i="2" s="1"/>
  <c r="L225" i="2" s="1"/>
  <c r="M225" i="2" s="1"/>
  <c r="N225" i="2" s="1"/>
  <c r="O225" i="2" s="1"/>
  <c r="P225" i="2" s="1"/>
  <c r="E225" i="2"/>
  <c r="D225" i="2" s="1"/>
  <c r="E99" i="2"/>
  <c r="D99" i="2" s="1"/>
  <c r="G99" i="2"/>
  <c r="H99" i="2" s="1"/>
  <c r="I99" i="2" s="1"/>
  <c r="J99" i="2" s="1"/>
  <c r="K99" i="2" s="1"/>
  <c r="L99" i="2" s="1"/>
  <c r="M99" i="2" s="1"/>
  <c r="N99" i="2" s="1"/>
  <c r="O99" i="2" s="1"/>
  <c r="P99" i="2" s="1"/>
  <c r="E189" i="2"/>
  <c r="D189" i="2" s="1"/>
  <c r="G189" i="2"/>
  <c r="H189" i="2" s="1"/>
  <c r="I189" i="2" s="1"/>
  <c r="J189" i="2" s="1"/>
  <c r="K189" i="2" s="1"/>
  <c r="L189" i="2" s="1"/>
  <c r="M189" i="2" s="1"/>
  <c r="N189" i="2" s="1"/>
  <c r="O189" i="2" s="1"/>
  <c r="P189" i="2" s="1"/>
  <c r="G172" i="2"/>
  <c r="H172" i="2" s="1"/>
  <c r="I172" i="2" s="1"/>
  <c r="J172" i="2" s="1"/>
  <c r="K172" i="2" s="1"/>
  <c r="L172" i="2" s="1"/>
  <c r="M172" i="2" s="1"/>
  <c r="N172" i="2" s="1"/>
  <c r="O172" i="2" s="1"/>
  <c r="P172" i="2" s="1"/>
  <c r="E172" i="2"/>
  <c r="D172" i="2" s="1"/>
  <c r="G20" i="2"/>
  <c r="H20" i="2" s="1"/>
  <c r="I20" i="2" s="1"/>
  <c r="J20" i="2" s="1"/>
  <c r="K20" i="2" s="1"/>
  <c r="L20" i="2" s="1"/>
  <c r="M20" i="2" s="1"/>
  <c r="N20" i="2" s="1"/>
  <c r="O20" i="2" s="1"/>
  <c r="P20" i="2" s="1"/>
  <c r="E20" i="2"/>
  <c r="D20" i="2" s="1"/>
  <c r="E125" i="2"/>
  <c r="D125" i="2" s="1"/>
  <c r="G125" i="2"/>
  <c r="H125" i="2" s="1"/>
  <c r="I125" i="2" s="1"/>
  <c r="J125" i="2" s="1"/>
  <c r="K125" i="2" s="1"/>
  <c r="L125" i="2" s="1"/>
  <c r="M125" i="2" s="1"/>
  <c r="N125" i="2" s="1"/>
  <c r="O125" i="2" s="1"/>
  <c r="P125" i="2" s="1"/>
  <c r="G46" i="2"/>
  <c r="H46" i="2" s="1"/>
  <c r="I46" i="2" s="1"/>
  <c r="J46" i="2" s="1"/>
  <c r="K46" i="2" s="1"/>
  <c r="L46" i="2" s="1"/>
  <c r="M46" i="2" s="1"/>
  <c r="N46" i="2" s="1"/>
  <c r="O46" i="2" s="1"/>
  <c r="P46" i="2" s="1"/>
  <c r="E46" i="2"/>
  <c r="D46" i="2" s="1"/>
  <c r="G213" i="2"/>
  <c r="H213" i="2" s="1"/>
  <c r="I213" i="2" s="1"/>
  <c r="J213" i="2" s="1"/>
  <c r="K213" i="2" s="1"/>
  <c r="L213" i="2" s="1"/>
  <c r="M213" i="2" s="1"/>
  <c r="N213" i="2" s="1"/>
  <c r="O213" i="2" s="1"/>
  <c r="P213" i="2" s="1"/>
  <c r="E213" i="2"/>
  <c r="D213" i="2" s="1"/>
  <c r="G166" i="2"/>
  <c r="H166" i="2" s="1"/>
  <c r="I166" i="2" s="1"/>
  <c r="J166" i="2" s="1"/>
  <c r="K166" i="2" s="1"/>
  <c r="L166" i="2" s="1"/>
  <c r="M166" i="2" s="1"/>
  <c r="N166" i="2" s="1"/>
  <c r="O166" i="2" s="1"/>
  <c r="P166" i="2" s="1"/>
  <c r="E166" i="2"/>
  <c r="D166" i="2" s="1"/>
  <c r="E167" i="2"/>
  <c r="D167" i="2" s="1"/>
  <c r="G167" i="2"/>
  <c r="H167" i="2" s="1"/>
  <c r="I167" i="2" s="1"/>
  <c r="J167" i="2" s="1"/>
  <c r="K167" i="2" s="1"/>
  <c r="L167" i="2" s="1"/>
  <c r="M167" i="2" s="1"/>
  <c r="N167" i="2" s="1"/>
  <c r="O167" i="2" s="1"/>
  <c r="P167" i="2" s="1"/>
  <c r="E26" i="2"/>
  <c r="D26" i="2" s="1"/>
  <c r="E131" i="2"/>
  <c r="D131" i="2" s="1"/>
  <c r="E89" i="2"/>
  <c r="D89" i="2" s="1"/>
  <c r="G89" i="2"/>
  <c r="H89" i="2" s="1"/>
  <c r="I89" i="2" s="1"/>
  <c r="J89" i="2" s="1"/>
  <c r="K89" i="2" s="1"/>
  <c r="L89" i="2" s="1"/>
  <c r="M89" i="2" s="1"/>
  <c r="N89" i="2" s="1"/>
  <c r="O89" i="2" s="1"/>
  <c r="P89" i="2" s="1"/>
  <c r="E179" i="2"/>
  <c r="D179" i="2" s="1"/>
  <c r="G179" i="2"/>
  <c r="H179" i="2" s="1"/>
  <c r="I179" i="2" s="1"/>
  <c r="J179" i="2" s="1"/>
  <c r="K179" i="2" s="1"/>
  <c r="L179" i="2" s="1"/>
  <c r="M179" i="2" s="1"/>
  <c r="N179" i="2" s="1"/>
  <c r="O179" i="2" s="1"/>
  <c r="P179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E158" i="2"/>
  <c r="D158" i="2" s="1"/>
  <c r="E66" i="2"/>
  <c r="D66" i="2" s="1"/>
  <c r="G66" i="2"/>
  <c r="H66" i="2" s="1"/>
  <c r="I66" i="2" s="1"/>
  <c r="J66" i="2" s="1"/>
  <c r="K66" i="2" s="1"/>
  <c r="L66" i="2" s="1"/>
  <c r="M66" i="2" s="1"/>
  <c r="N66" i="2" s="1"/>
  <c r="O66" i="2" s="1"/>
  <c r="P66" i="2" s="1"/>
  <c r="E201" i="2"/>
  <c r="D201" i="2" s="1"/>
  <c r="G201" i="2"/>
  <c r="H201" i="2" s="1"/>
  <c r="I201" i="2" s="1"/>
  <c r="J201" i="2" s="1"/>
  <c r="K201" i="2" s="1"/>
  <c r="L201" i="2" s="1"/>
  <c r="M201" i="2" s="1"/>
  <c r="N201" i="2" s="1"/>
  <c r="O201" i="2" s="1"/>
  <c r="P201" i="2" s="1"/>
  <c r="E73" i="2"/>
  <c r="D73" i="2" s="1"/>
  <c r="G73" i="2"/>
  <c r="H73" i="2" s="1"/>
  <c r="I73" i="2" s="1"/>
  <c r="J73" i="2" s="1"/>
  <c r="K73" i="2" s="1"/>
  <c r="L73" i="2" s="1"/>
  <c r="M73" i="2" s="1"/>
  <c r="N73" i="2" s="1"/>
  <c r="O73" i="2" s="1"/>
  <c r="P73" i="2" s="1"/>
  <c r="G178" i="2"/>
  <c r="H178" i="2" s="1"/>
  <c r="I178" i="2" s="1"/>
  <c r="J178" i="2" s="1"/>
  <c r="K178" i="2" s="1"/>
  <c r="L178" i="2" s="1"/>
  <c r="M178" i="2" s="1"/>
  <c r="N178" i="2" s="1"/>
  <c r="O178" i="2" s="1"/>
  <c r="P178" i="2" s="1"/>
  <c r="E178" i="2"/>
  <c r="D178" i="2" s="1"/>
  <c r="E75" i="2"/>
  <c r="D75" i="2" s="1"/>
  <c r="G75" i="2"/>
  <c r="H75" i="2" s="1"/>
  <c r="I75" i="2" s="1"/>
  <c r="J75" i="2" s="1"/>
  <c r="K75" i="2" s="1"/>
  <c r="L75" i="2" s="1"/>
  <c r="M75" i="2" s="1"/>
  <c r="N75" i="2" s="1"/>
  <c r="O75" i="2" s="1"/>
  <c r="P75" i="2" s="1"/>
  <c r="G180" i="2"/>
  <c r="H180" i="2" s="1"/>
  <c r="I180" i="2" s="1"/>
  <c r="J180" i="2" s="1"/>
  <c r="K180" i="2" s="1"/>
  <c r="L180" i="2" s="1"/>
  <c r="M180" i="2" s="1"/>
  <c r="N180" i="2" s="1"/>
  <c r="O180" i="2" s="1"/>
  <c r="P180" i="2" s="1"/>
  <c r="E180" i="2"/>
  <c r="D180" i="2" s="1"/>
  <c r="G114" i="2"/>
  <c r="H114" i="2" s="1"/>
  <c r="I114" i="2" s="1"/>
  <c r="J114" i="2" s="1"/>
  <c r="K114" i="2" s="1"/>
  <c r="L114" i="2" s="1"/>
  <c r="M114" i="2" s="1"/>
  <c r="N114" i="2" s="1"/>
  <c r="O114" i="2" s="1"/>
  <c r="P114" i="2" s="1"/>
  <c r="E114" i="2"/>
  <c r="D114" i="2" s="1"/>
  <c r="E37" i="2"/>
  <c r="D37" i="2" s="1"/>
  <c r="G37" i="2"/>
  <c r="H37" i="2" s="1"/>
  <c r="I37" i="2" s="1"/>
  <c r="J37" i="2" s="1"/>
  <c r="K37" i="2" s="1"/>
  <c r="L37" i="2" s="1"/>
  <c r="M37" i="2" s="1"/>
  <c r="N37" i="2" s="1"/>
  <c r="O37" i="2" s="1"/>
  <c r="P37" i="2" s="1"/>
  <c r="G142" i="2"/>
  <c r="H142" i="2" s="1"/>
  <c r="I142" i="2" s="1"/>
  <c r="J142" i="2" s="1"/>
  <c r="K142" i="2" s="1"/>
  <c r="L142" i="2" s="1"/>
  <c r="M142" i="2" s="1"/>
  <c r="N142" i="2" s="1"/>
  <c r="O142" i="2" s="1"/>
  <c r="P142" i="2" s="1"/>
  <c r="E142" i="2"/>
  <c r="D142" i="2" s="1"/>
  <c r="G50" i="2"/>
  <c r="H50" i="2" s="1"/>
  <c r="I50" i="2" s="1"/>
  <c r="J50" i="2" s="1"/>
  <c r="K50" i="2" s="1"/>
  <c r="L50" i="2" s="1"/>
  <c r="M50" i="2" s="1"/>
  <c r="N50" i="2" s="1"/>
  <c r="O50" i="2" s="1"/>
  <c r="P50" i="2" s="1"/>
  <c r="E50" i="2"/>
  <c r="D50" i="2" s="1"/>
  <c r="E155" i="2"/>
  <c r="D155" i="2" s="1"/>
  <c r="G155" i="2"/>
  <c r="H155" i="2" s="1"/>
  <c r="I155" i="2" s="1"/>
  <c r="J155" i="2" s="1"/>
  <c r="K155" i="2" s="1"/>
  <c r="L155" i="2" s="1"/>
  <c r="M155" i="2" s="1"/>
  <c r="N155" i="2" s="1"/>
  <c r="O155" i="2" s="1"/>
  <c r="P155" i="2" s="1"/>
  <c r="G108" i="2"/>
  <c r="H108" i="2" s="1"/>
  <c r="I108" i="2" s="1"/>
  <c r="J108" i="2" s="1"/>
  <c r="K108" i="2" s="1"/>
  <c r="L108" i="2" s="1"/>
  <c r="M108" i="2" s="1"/>
  <c r="N108" i="2" s="1"/>
  <c r="O108" i="2" s="1"/>
  <c r="P108" i="2" s="1"/>
  <c r="E108" i="2"/>
  <c r="D108" i="2" s="1"/>
  <c r="G198" i="2"/>
  <c r="H198" i="2" s="1"/>
  <c r="I198" i="2" s="1"/>
  <c r="J198" i="2" s="1"/>
  <c r="K198" i="2" s="1"/>
  <c r="L198" i="2" s="1"/>
  <c r="M198" i="2" s="1"/>
  <c r="N198" i="2" s="1"/>
  <c r="O198" i="2" s="1"/>
  <c r="P198" i="2" s="1"/>
  <c r="E198" i="2"/>
  <c r="D198" i="2" s="1"/>
  <c r="G121" i="2"/>
  <c r="H121" i="2" s="1"/>
  <c r="I121" i="2" s="1"/>
  <c r="J121" i="2" s="1"/>
  <c r="K121" i="2" s="1"/>
  <c r="L121" i="2" s="1"/>
  <c r="M121" i="2" s="1"/>
  <c r="N121" i="2" s="1"/>
  <c r="O121" i="2" s="1"/>
  <c r="P121" i="2" s="1"/>
  <c r="E121" i="2"/>
  <c r="D121" i="2" s="1"/>
  <c r="E47" i="2"/>
  <c r="D47" i="2" s="1"/>
  <c r="G47" i="2"/>
  <c r="H47" i="2" s="1"/>
  <c r="I47" i="2" s="1"/>
  <c r="J47" i="2" s="1"/>
  <c r="K47" i="2" s="1"/>
  <c r="L47" i="2" s="1"/>
  <c r="M47" i="2" s="1"/>
  <c r="N47" i="2" s="1"/>
  <c r="O47" i="2" s="1"/>
  <c r="P47" i="2" s="1"/>
  <c r="G122" i="2"/>
  <c r="H122" i="2" s="1"/>
  <c r="I122" i="2" s="1"/>
  <c r="J122" i="2" s="1"/>
  <c r="K122" i="2" s="1"/>
  <c r="L122" i="2" s="1"/>
  <c r="M122" i="2" s="1"/>
  <c r="N122" i="2" s="1"/>
  <c r="O122" i="2" s="1"/>
  <c r="P122" i="2" s="1"/>
  <c r="E122" i="2"/>
  <c r="D122" i="2" s="1"/>
  <c r="E56" i="2"/>
  <c r="D56" i="2" s="1"/>
  <c r="E161" i="2"/>
  <c r="D161" i="2" s="1"/>
  <c r="E29" i="2"/>
  <c r="D29" i="2" s="1"/>
  <c r="G29" i="2"/>
  <c r="H29" i="2" s="1"/>
  <c r="I29" i="2" s="1"/>
  <c r="J29" i="2" s="1"/>
  <c r="K29" i="2" s="1"/>
  <c r="L29" i="2" s="1"/>
  <c r="M29" i="2" s="1"/>
  <c r="N29" i="2" s="1"/>
  <c r="O29" i="2" s="1"/>
  <c r="P29" i="2" s="1"/>
  <c r="G134" i="2"/>
  <c r="H134" i="2" s="1"/>
  <c r="I134" i="2" s="1"/>
  <c r="J134" i="2" s="1"/>
  <c r="K134" i="2" s="1"/>
  <c r="L134" i="2" s="1"/>
  <c r="M134" i="2" s="1"/>
  <c r="N134" i="2" s="1"/>
  <c r="O134" i="2" s="1"/>
  <c r="P134" i="2" s="1"/>
  <c r="E134" i="2"/>
  <c r="D134" i="2" s="1"/>
  <c r="E53" i="2"/>
  <c r="D53" i="2" s="1"/>
  <c r="G53" i="2"/>
  <c r="H53" i="2" s="1"/>
  <c r="I53" i="2" s="1"/>
  <c r="J53" i="2" s="1"/>
  <c r="K53" i="2" s="1"/>
  <c r="L53" i="2" s="1"/>
  <c r="M53" i="2" s="1"/>
  <c r="N53" i="2" s="1"/>
  <c r="O53" i="2" s="1"/>
  <c r="P53" i="2" s="1"/>
  <c r="G173" i="2"/>
  <c r="H173" i="2" s="1"/>
  <c r="I173" i="2" s="1"/>
  <c r="J173" i="2" s="1"/>
  <c r="K173" i="2" s="1"/>
  <c r="L173" i="2" s="1"/>
  <c r="M173" i="2" s="1"/>
  <c r="N173" i="2" s="1"/>
  <c r="O173" i="2" s="1"/>
  <c r="P173" i="2" s="1"/>
  <c r="E173" i="2"/>
  <c r="D173" i="2" s="1"/>
  <c r="G96" i="2"/>
  <c r="H96" i="2" s="1"/>
  <c r="I96" i="2" s="1"/>
  <c r="J96" i="2" s="1"/>
  <c r="K96" i="2" s="1"/>
  <c r="L96" i="2" s="1"/>
  <c r="M96" i="2" s="1"/>
  <c r="N96" i="2" s="1"/>
  <c r="O96" i="2" s="1"/>
  <c r="P96" i="2" s="1"/>
  <c r="E96" i="2"/>
  <c r="D96" i="2" s="1"/>
  <c r="G186" i="2"/>
  <c r="H186" i="2" s="1"/>
  <c r="I186" i="2" s="1"/>
  <c r="J186" i="2" s="1"/>
  <c r="K186" i="2" s="1"/>
  <c r="L186" i="2" s="1"/>
  <c r="M186" i="2" s="1"/>
  <c r="N186" i="2" s="1"/>
  <c r="O186" i="2" s="1"/>
  <c r="P186" i="2" s="1"/>
  <c r="E186" i="2"/>
  <c r="D186" i="2" s="1"/>
  <c r="E103" i="2"/>
  <c r="D103" i="2" s="1"/>
  <c r="G103" i="2"/>
  <c r="H103" i="2" s="1"/>
  <c r="I103" i="2" s="1"/>
  <c r="J103" i="2" s="1"/>
  <c r="K103" i="2" s="1"/>
  <c r="L103" i="2" s="1"/>
  <c r="M103" i="2" s="1"/>
  <c r="N103" i="2" s="1"/>
  <c r="O103" i="2" s="1"/>
  <c r="P103" i="2" s="1"/>
  <c r="G208" i="2"/>
  <c r="H208" i="2" s="1"/>
  <c r="I208" i="2" s="1"/>
  <c r="J208" i="2" s="1"/>
  <c r="K208" i="2" s="1"/>
  <c r="L208" i="2" s="1"/>
  <c r="M208" i="2" s="1"/>
  <c r="N208" i="2" s="1"/>
  <c r="O208" i="2" s="1"/>
  <c r="P208" i="2" s="1"/>
  <c r="E208" i="2"/>
  <c r="D208" i="2" s="1"/>
  <c r="E105" i="2"/>
  <c r="D105" i="2" s="1"/>
  <c r="G105" i="2"/>
  <c r="H105" i="2" s="1"/>
  <c r="I105" i="2" s="1"/>
  <c r="J105" i="2" s="1"/>
  <c r="K105" i="2" s="1"/>
  <c r="L105" i="2" s="1"/>
  <c r="M105" i="2" s="1"/>
  <c r="N105" i="2" s="1"/>
  <c r="O105" i="2" s="1"/>
  <c r="P105" i="2" s="1"/>
  <c r="G210" i="2"/>
  <c r="H210" i="2" s="1"/>
  <c r="I210" i="2" s="1"/>
  <c r="J210" i="2" s="1"/>
  <c r="K210" i="2" s="1"/>
  <c r="L210" i="2" s="1"/>
  <c r="M210" i="2" s="1"/>
  <c r="N210" i="2" s="1"/>
  <c r="O210" i="2" s="1"/>
  <c r="P210" i="2" s="1"/>
  <c r="E210" i="2"/>
  <c r="D210" i="2" s="1"/>
  <c r="G144" i="2"/>
  <c r="H144" i="2" s="1"/>
  <c r="I144" i="2" s="1"/>
  <c r="J144" i="2" s="1"/>
  <c r="K144" i="2" s="1"/>
  <c r="L144" i="2" s="1"/>
  <c r="M144" i="2" s="1"/>
  <c r="N144" i="2" s="1"/>
  <c r="O144" i="2" s="1"/>
  <c r="P144" i="2" s="1"/>
  <c r="E144" i="2"/>
  <c r="D144" i="2" s="1"/>
  <c r="G22" i="2"/>
  <c r="H22" i="2" s="1"/>
  <c r="I22" i="2" s="1"/>
  <c r="J22" i="2" s="1"/>
  <c r="K22" i="2" s="1"/>
  <c r="L22" i="2" s="1"/>
  <c r="M22" i="2" s="1"/>
  <c r="N22" i="2" s="1"/>
  <c r="O22" i="2" s="1"/>
  <c r="P22" i="2" s="1"/>
  <c r="E22" i="2"/>
  <c r="D22" i="2" s="1"/>
  <c r="E127" i="2"/>
  <c r="D127" i="2" s="1"/>
  <c r="G127" i="2"/>
  <c r="H127" i="2" s="1"/>
  <c r="I127" i="2" s="1"/>
  <c r="J127" i="2" s="1"/>
  <c r="K127" i="2" s="1"/>
  <c r="L127" i="2" s="1"/>
  <c r="M127" i="2" s="1"/>
  <c r="N127" i="2" s="1"/>
  <c r="O127" i="2" s="1"/>
  <c r="P127" i="2" s="1"/>
  <c r="G80" i="2"/>
  <c r="H80" i="2" s="1"/>
  <c r="I80" i="2" s="1"/>
  <c r="J80" i="2" s="1"/>
  <c r="K80" i="2" s="1"/>
  <c r="L80" i="2" s="1"/>
  <c r="M80" i="2" s="1"/>
  <c r="N80" i="2" s="1"/>
  <c r="O80" i="2" s="1"/>
  <c r="P80" i="2" s="1"/>
  <c r="E80" i="2"/>
  <c r="D80" i="2" s="1"/>
  <c r="G215" i="2"/>
  <c r="H215" i="2" s="1"/>
  <c r="I215" i="2" s="1"/>
  <c r="J215" i="2" s="1"/>
  <c r="K215" i="2" s="1"/>
  <c r="L215" i="2" s="1"/>
  <c r="M215" i="2" s="1"/>
  <c r="N215" i="2" s="1"/>
  <c r="O215" i="2" s="1"/>
  <c r="P215" i="2" s="1"/>
  <c r="E215" i="2"/>
  <c r="D215" i="2" s="1"/>
  <c r="G63" i="2"/>
  <c r="H63" i="2" s="1"/>
  <c r="I63" i="2" s="1"/>
  <c r="J63" i="2" s="1"/>
  <c r="K63" i="2" s="1"/>
  <c r="L63" i="2" s="1"/>
  <c r="M63" i="2" s="1"/>
  <c r="N63" i="2" s="1"/>
  <c r="O63" i="2" s="1"/>
  <c r="P63" i="2" s="1"/>
  <c r="E63" i="2"/>
  <c r="D63" i="2" s="1"/>
  <c r="G228" i="2"/>
  <c r="H228" i="2" s="1"/>
  <c r="I228" i="2" s="1"/>
  <c r="J228" i="2" s="1"/>
  <c r="K228" i="2" s="1"/>
  <c r="L228" i="2" s="1"/>
  <c r="M228" i="2" s="1"/>
  <c r="N228" i="2" s="1"/>
  <c r="O228" i="2" s="1"/>
  <c r="P228" i="2" s="1"/>
  <c r="E228" i="2"/>
  <c r="D228" i="2" s="1"/>
  <c r="E151" i="2"/>
  <c r="D151" i="2" s="1"/>
  <c r="G151" i="2"/>
  <c r="H151" i="2" s="1"/>
  <c r="I151" i="2" s="1"/>
  <c r="J151" i="2" s="1"/>
  <c r="K151" i="2" s="1"/>
  <c r="L151" i="2" s="1"/>
  <c r="M151" i="2" s="1"/>
  <c r="N151" i="2" s="1"/>
  <c r="O151" i="2" s="1"/>
  <c r="P151" i="2" s="1"/>
  <c r="G32" i="2"/>
  <c r="H32" i="2" s="1"/>
  <c r="I32" i="2" s="1"/>
  <c r="J32" i="2" s="1"/>
  <c r="K32" i="2" s="1"/>
  <c r="L32" i="2" s="1"/>
  <c r="M32" i="2" s="1"/>
  <c r="N32" i="2" s="1"/>
  <c r="O32" i="2" s="1"/>
  <c r="P32" i="2" s="1"/>
  <c r="E32" i="2"/>
  <c r="D32" i="2" s="1"/>
  <c r="G152" i="2"/>
  <c r="H152" i="2" s="1"/>
  <c r="I152" i="2" s="1"/>
  <c r="J152" i="2" s="1"/>
  <c r="K152" i="2" s="1"/>
  <c r="L152" i="2" s="1"/>
  <c r="M152" i="2" s="1"/>
  <c r="N152" i="2" s="1"/>
  <c r="O152" i="2" s="1"/>
  <c r="P152" i="2" s="1"/>
  <c r="E152" i="2"/>
  <c r="D152" i="2" s="1"/>
  <c r="E41" i="2"/>
  <c r="D41" i="2" s="1"/>
  <c r="E221" i="2"/>
  <c r="D221" i="2" s="1"/>
  <c r="E21" i="2"/>
  <c r="D21" i="2" s="1"/>
  <c r="G21" i="2"/>
  <c r="H21" i="2" s="1"/>
  <c r="I21" i="2" s="1"/>
  <c r="J21" i="2" s="1"/>
  <c r="K21" i="2" s="1"/>
  <c r="L21" i="2" s="1"/>
  <c r="M21" i="2" s="1"/>
  <c r="N21" i="2" s="1"/>
  <c r="O21" i="2" s="1"/>
  <c r="P21" i="2" s="1"/>
  <c r="G164" i="2"/>
  <c r="H164" i="2" s="1"/>
  <c r="I164" i="2" s="1"/>
  <c r="J164" i="2" s="1"/>
  <c r="K164" i="2" s="1"/>
  <c r="L164" i="2" s="1"/>
  <c r="M164" i="2" s="1"/>
  <c r="N164" i="2" s="1"/>
  <c r="O164" i="2" s="1"/>
  <c r="P164" i="2" s="1"/>
  <c r="E164" i="2"/>
  <c r="D164" i="2" s="1"/>
  <c r="G68" i="2"/>
  <c r="H68" i="2" s="1"/>
  <c r="I68" i="2" s="1"/>
  <c r="J68" i="2" s="1"/>
  <c r="K68" i="2" s="1"/>
  <c r="L68" i="2" s="1"/>
  <c r="M68" i="2" s="1"/>
  <c r="N68" i="2" s="1"/>
  <c r="O68" i="2" s="1"/>
  <c r="P68" i="2" s="1"/>
  <c r="E68" i="2"/>
  <c r="D68" i="2" s="1"/>
  <c r="E143" i="2"/>
  <c r="D143" i="2" s="1"/>
  <c r="G143" i="2"/>
  <c r="H143" i="2" s="1"/>
  <c r="I143" i="2" s="1"/>
  <c r="J143" i="2" s="1"/>
  <c r="K143" i="2" s="1"/>
  <c r="L143" i="2" s="1"/>
  <c r="M143" i="2" s="1"/>
  <c r="N143" i="2" s="1"/>
  <c r="O143" i="2" s="1"/>
  <c r="P143" i="2" s="1"/>
  <c r="E81" i="2"/>
  <c r="D81" i="2" s="1"/>
  <c r="G81" i="2"/>
  <c r="H81" i="2" s="1"/>
  <c r="I81" i="2" s="1"/>
  <c r="J81" i="2" s="1"/>
  <c r="K81" i="2" s="1"/>
  <c r="L81" i="2" s="1"/>
  <c r="M81" i="2" s="1"/>
  <c r="N81" i="2" s="1"/>
  <c r="O81" i="2" s="1"/>
  <c r="P81" i="2" s="1"/>
  <c r="G216" i="2"/>
  <c r="H216" i="2" s="1"/>
  <c r="I216" i="2" s="1"/>
  <c r="J216" i="2" s="1"/>
  <c r="K216" i="2" s="1"/>
  <c r="L216" i="2" s="1"/>
  <c r="M216" i="2" s="1"/>
  <c r="N216" i="2" s="1"/>
  <c r="O216" i="2" s="1"/>
  <c r="P216" i="2" s="1"/>
  <c r="E216" i="2"/>
  <c r="D216" i="2" s="1"/>
  <c r="E163" i="2"/>
  <c r="D163" i="2" s="1"/>
  <c r="G163" i="2"/>
  <c r="H163" i="2" s="1"/>
  <c r="I163" i="2" s="1"/>
  <c r="J163" i="2" s="1"/>
  <c r="K163" i="2" s="1"/>
  <c r="L163" i="2" s="1"/>
  <c r="M163" i="2" s="1"/>
  <c r="N163" i="2" s="1"/>
  <c r="O163" i="2" s="1"/>
  <c r="P163" i="2" s="1"/>
  <c r="E165" i="2"/>
  <c r="D165" i="2" s="1"/>
  <c r="G165" i="2"/>
  <c r="H165" i="2" s="1"/>
  <c r="I165" i="2" s="1"/>
  <c r="J165" i="2" s="1"/>
  <c r="K165" i="2" s="1"/>
  <c r="L165" i="2" s="1"/>
  <c r="M165" i="2" s="1"/>
  <c r="N165" i="2" s="1"/>
  <c r="O165" i="2" s="1"/>
  <c r="P165" i="2" s="1"/>
  <c r="E39" i="2"/>
  <c r="D39" i="2" s="1"/>
  <c r="G39" i="2"/>
  <c r="H39" i="2" s="1"/>
  <c r="I39" i="2" s="1"/>
  <c r="J39" i="2" s="1"/>
  <c r="K39" i="2" s="1"/>
  <c r="L39" i="2" s="1"/>
  <c r="M39" i="2" s="1"/>
  <c r="N39" i="2" s="1"/>
  <c r="O39" i="2" s="1"/>
  <c r="P39" i="2" s="1"/>
  <c r="E129" i="2"/>
  <c r="D129" i="2" s="1"/>
  <c r="G129" i="2"/>
  <c r="H129" i="2" s="1"/>
  <c r="I129" i="2" s="1"/>
  <c r="J129" i="2" s="1"/>
  <c r="K129" i="2" s="1"/>
  <c r="L129" i="2" s="1"/>
  <c r="M129" i="2" s="1"/>
  <c r="N129" i="2" s="1"/>
  <c r="O129" i="2" s="1"/>
  <c r="P129" i="2" s="1"/>
  <c r="G52" i="2"/>
  <c r="H52" i="2" s="1"/>
  <c r="I52" i="2" s="1"/>
  <c r="J52" i="2" s="1"/>
  <c r="K52" i="2" s="1"/>
  <c r="L52" i="2" s="1"/>
  <c r="M52" i="2" s="1"/>
  <c r="N52" i="2" s="1"/>
  <c r="O52" i="2" s="1"/>
  <c r="P52" i="2" s="1"/>
  <c r="E52" i="2"/>
  <c r="D52" i="2" s="1"/>
  <c r="E157" i="2"/>
  <c r="D157" i="2" s="1"/>
  <c r="G157" i="2"/>
  <c r="H157" i="2" s="1"/>
  <c r="I157" i="2" s="1"/>
  <c r="J157" i="2" s="1"/>
  <c r="K157" i="2" s="1"/>
  <c r="L157" i="2" s="1"/>
  <c r="M157" i="2" s="1"/>
  <c r="N157" i="2" s="1"/>
  <c r="O157" i="2" s="1"/>
  <c r="P157" i="2" s="1"/>
  <c r="G110" i="2"/>
  <c r="H110" i="2" s="1"/>
  <c r="I110" i="2" s="1"/>
  <c r="J110" i="2" s="1"/>
  <c r="K110" i="2" s="1"/>
  <c r="L110" i="2" s="1"/>
  <c r="M110" i="2" s="1"/>
  <c r="N110" i="2" s="1"/>
  <c r="O110" i="2" s="1"/>
  <c r="P110" i="2" s="1"/>
  <c r="E110" i="2"/>
  <c r="D110" i="2" s="1"/>
  <c r="G200" i="2"/>
  <c r="H200" i="2" s="1"/>
  <c r="I200" i="2" s="1"/>
  <c r="J200" i="2" s="1"/>
  <c r="K200" i="2" s="1"/>
  <c r="L200" i="2" s="1"/>
  <c r="M200" i="2" s="1"/>
  <c r="N200" i="2" s="1"/>
  <c r="O200" i="2" s="1"/>
  <c r="P200" i="2" s="1"/>
  <c r="E200" i="2"/>
  <c r="D200" i="2" s="1"/>
  <c r="E93" i="2"/>
  <c r="D93" i="2" s="1"/>
  <c r="G93" i="2"/>
  <c r="H93" i="2" s="1"/>
  <c r="I93" i="2" s="1"/>
  <c r="J93" i="2" s="1"/>
  <c r="K93" i="2" s="1"/>
  <c r="L93" i="2" s="1"/>
  <c r="M93" i="2" s="1"/>
  <c r="N93" i="2" s="1"/>
  <c r="O93" i="2" s="1"/>
  <c r="P93" i="2" s="1"/>
  <c r="E183" i="2"/>
  <c r="D183" i="2" s="1"/>
  <c r="G183" i="2"/>
  <c r="H183" i="2" s="1"/>
  <c r="I183" i="2" s="1"/>
  <c r="J183" i="2" s="1"/>
  <c r="K183" i="2" s="1"/>
  <c r="L183" i="2" s="1"/>
  <c r="M183" i="2" s="1"/>
  <c r="N183" i="2" s="1"/>
  <c r="O183" i="2" s="1"/>
  <c r="P183" i="2" s="1"/>
  <c r="G211" i="2"/>
  <c r="H211" i="2" s="1"/>
  <c r="I211" i="2" s="1"/>
  <c r="J211" i="2" s="1"/>
  <c r="K211" i="2" s="1"/>
  <c r="L211" i="2" s="1"/>
  <c r="M211" i="2" s="1"/>
  <c r="N211" i="2" s="1"/>
  <c r="O211" i="2" s="1"/>
  <c r="P211" i="2" s="1"/>
  <c r="E211" i="2"/>
  <c r="D211" i="2" s="1"/>
  <c r="G62" i="2"/>
  <c r="H62" i="2" s="1"/>
  <c r="I62" i="2" s="1"/>
  <c r="J62" i="2" s="1"/>
  <c r="K62" i="2" s="1"/>
  <c r="L62" i="2" s="1"/>
  <c r="M62" i="2" s="1"/>
  <c r="N62" i="2" s="1"/>
  <c r="O62" i="2" s="1"/>
  <c r="P62" i="2" s="1"/>
  <c r="E62" i="2"/>
  <c r="D62" i="2" s="1"/>
  <c r="E137" i="2"/>
  <c r="D137" i="2" s="1"/>
  <c r="G137" i="2"/>
  <c r="H137" i="2" s="1"/>
  <c r="I137" i="2" s="1"/>
  <c r="J137" i="2" s="1"/>
  <c r="K137" i="2" s="1"/>
  <c r="L137" i="2" s="1"/>
  <c r="M137" i="2" s="1"/>
  <c r="N137" i="2" s="1"/>
  <c r="O137" i="2" s="1"/>
  <c r="P137" i="2" s="1"/>
  <c r="E86" i="2"/>
  <c r="D86" i="2" s="1"/>
  <c r="E176" i="2"/>
  <c r="D176" i="2" s="1"/>
  <c r="G44" i="2"/>
  <c r="H44" i="2" s="1"/>
  <c r="I44" i="2" s="1"/>
  <c r="J44" i="2" s="1"/>
  <c r="K44" i="2" s="1"/>
  <c r="L44" i="2" s="1"/>
  <c r="M44" i="2" s="1"/>
  <c r="N44" i="2" s="1"/>
  <c r="O44" i="2" s="1"/>
  <c r="P44" i="2" s="1"/>
  <c r="E44" i="2"/>
  <c r="D44" i="2" s="1"/>
  <c r="E119" i="2"/>
  <c r="D119" i="2" s="1"/>
  <c r="G119" i="2"/>
  <c r="H119" i="2" s="1"/>
  <c r="I119" i="2" s="1"/>
  <c r="J119" i="2" s="1"/>
  <c r="K119" i="2" s="1"/>
  <c r="L119" i="2" s="1"/>
  <c r="M119" i="2" s="1"/>
  <c r="N119" i="2" s="1"/>
  <c r="O119" i="2" s="1"/>
  <c r="P119" i="2" s="1"/>
  <c r="G38" i="2"/>
  <c r="H38" i="2" s="1"/>
  <c r="I38" i="2" s="1"/>
  <c r="J38" i="2" s="1"/>
  <c r="K38" i="2" s="1"/>
  <c r="L38" i="2" s="1"/>
  <c r="M38" i="2" s="1"/>
  <c r="N38" i="2" s="1"/>
  <c r="O38" i="2" s="1"/>
  <c r="P38" i="2" s="1"/>
  <c r="E38" i="2"/>
  <c r="D38" i="2" s="1"/>
  <c r="E203" i="2"/>
  <c r="D203" i="2" s="1"/>
  <c r="G203" i="2"/>
  <c r="H203" i="2" s="1"/>
  <c r="I203" i="2" s="1"/>
  <c r="J203" i="2" s="1"/>
  <c r="K203" i="2" s="1"/>
  <c r="L203" i="2" s="1"/>
  <c r="M203" i="2" s="1"/>
  <c r="N203" i="2" s="1"/>
  <c r="O203" i="2" s="1"/>
  <c r="P203" i="2" s="1"/>
  <c r="E111" i="2"/>
  <c r="D111" i="2" s="1"/>
  <c r="G111" i="2"/>
  <c r="H111" i="2" s="1"/>
  <c r="I111" i="2" s="1"/>
  <c r="J111" i="2" s="1"/>
  <c r="K111" i="2" s="1"/>
  <c r="L111" i="2" s="1"/>
  <c r="M111" i="2" s="1"/>
  <c r="N111" i="2" s="1"/>
  <c r="O111" i="2" s="1"/>
  <c r="P111" i="2" s="1"/>
  <c r="G118" i="2"/>
  <c r="H118" i="2" s="1"/>
  <c r="I118" i="2" s="1"/>
  <c r="J118" i="2" s="1"/>
  <c r="K118" i="2" s="1"/>
  <c r="L118" i="2" s="1"/>
  <c r="M118" i="2" s="1"/>
  <c r="N118" i="2" s="1"/>
  <c r="O118" i="2" s="1"/>
  <c r="P118" i="2" s="1"/>
  <c r="E118" i="2"/>
  <c r="D118" i="2" s="1"/>
  <c r="E45" i="2"/>
  <c r="D45" i="2" s="1"/>
  <c r="G45" i="2"/>
  <c r="H45" i="2" s="1"/>
  <c r="I45" i="2" s="1"/>
  <c r="J45" i="2" s="1"/>
  <c r="K45" i="2" s="1"/>
  <c r="L45" i="2" s="1"/>
  <c r="M45" i="2" s="1"/>
  <c r="N45" i="2" s="1"/>
  <c r="O45" i="2" s="1"/>
  <c r="P45" i="2" s="1"/>
  <c r="G120" i="2"/>
  <c r="H120" i="2" s="1"/>
  <c r="I120" i="2" s="1"/>
  <c r="J120" i="2" s="1"/>
  <c r="K120" i="2" s="1"/>
  <c r="L120" i="2" s="1"/>
  <c r="M120" i="2" s="1"/>
  <c r="N120" i="2" s="1"/>
  <c r="O120" i="2" s="1"/>
  <c r="P120" i="2" s="1"/>
  <c r="E120" i="2"/>
  <c r="D120" i="2" s="1"/>
  <c r="G24" i="2"/>
  <c r="H24" i="2" s="1"/>
  <c r="I24" i="2" s="1"/>
  <c r="J24" i="2" s="1"/>
  <c r="K24" i="2" s="1"/>
  <c r="L24" i="2" s="1"/>
  <c r="M24" i="2" s="1"/>
  <c r="N24" i="2" s="1"/>
  <c r="O24" i="2" s="1"/>
  <c r="P24" i="2" s="1"/>
  <c r="E24" i="2"/>
  <c r="D24" i="2" s="1"/>
  <c r="E159" i="2"/>
  <c r="D159" i="2" s="1"/>
  <c r="G159" i="2"/>
  <c r="H159" i="2" s="1"/>
  <c r="I159" i="2" s="1"/>
  <c r="J159" i="2" s="1"/>
  <c r="K159" i="2" s="1"/>
  <c r="L159" i="2" s="1"/>
  <c r="M159" i="2" s="1"/>
  <c r="N159" i="2" s="1"/>
  <c r="O159" i="2" s="1"/>
  <c r="P159" i="2" s="1"/>
  <c r="G82" i="2"/>
  <c r="H82" i="2" s="1"/>
  <c r="I82" i="2" s="1"/>
  <c r="J82" i="2" s="1"/>
  <c r="K82" i="2" s="1"/>
  <c r="L82" i="2" s="1"/>
  <c r="M82" i="2" s="1"/>
  <c r="N82" i="2" s="1"/>
  <c r="O82" i="2" s="1"/>
  <c r="P82" i="2" s="1"/>
  <c r="E82" i="2"/>
  <c r="D82" i="2" s="1"/>
  <c r="G217" i="2"/>
  <c r="H217" i="2" s="1"/>
  <c r="I217" i="2" s="1"/>
  <c r="J217" i="2" s="1"/>
  <c r="K217" i="2" s="1"/>
  <c r="L217" i="2" s="1"/>
  <c r="M217" i="2" s="1"/>
  <c r="N217" i="2" s="1"/>
  <c r="O217" i="2" s="1"/>
  <c r="P217" i="2" s="1"/>
  <c r="E217" i="2"/>
  <c r="D217" i="2" s="1"/>
  <c r="G65" i="2"/>
  <c r="H65" i="2" s="1"/>
  <c r="I65" i="2" s="1"/>
  <c r="J65" i="2" s="1"/>
  <c r="K65" i="2" s="1"/>
  <c r="L65" i="2" s="1"/>
  <c r="M65" i="2" s="1"/>
  <c r="N65" i="2" s="1"/>
  <c r="O65" i="2" s="1"/>
  <c r="P65" i="2" s="1"/>
  <c r="E65" i="2"/>
  <c r="D65" i="2" s="1"/>
  <c r="E185" i="2"/>
  <c r="D185" i="2" s="1"/>
  <c r="G185" i="2"/>
  <c r="H185" i="2" s="1"/>
  <c r="I185" i="2" s="1"/>
  <c r="J185" i="2" s="1"/>
  <c r="K185" i="2" s="1"/>
  <c r="L185" i="2" s="1"/>
  <c r="M185" i="2" s="1"/>
  <c r="N185" i="2" s="1"/>
  <c r="O185" i="2" s="1"/>
  <c r="P185" i="2" s="1"/>
  <c r="W25" i="1"/>
  <c r="X25" i="1" s="1"/>
  <c r="Y25" i="1" s="1"/>
  <c r="Z25" i="1" s="1"/>
  <c r="AA25" i="1" s="1"/>
  <c r="V30" i="1"/>
  <c r="V31" i="1"/>
  <c r="V35" i="1"/>
  <c r="I108" i="1"/>
  <c r="G62" i="1"/>
  <c r="H62" i="1" s="1"/>
  <c r="I62" i="1" s="1"/>
  <c r="J62" i="1" s="1"/>
  <c r="K62" i="1" s="1"/>
  <c r="F79" i="1"/>
  <c r="G44" i="1"/>
  <c r="H44" i="1" s="1"/>
  <c r="I44" i="1" s="1"/>
  <c r="J44" i="1" s="1"/>
  <c r="K44" i="1" s="1"/>
  <c r="E62" i="1"/>
  <c r="D62" i="1" s="1"/>
  <c r="F63" i="1"/>
  <c r="F64" i="1" s="1"/>
  <c r="G64" i="1" s="1"/>
  <c r="H64" i="1" s="1"/>
  <c r="I64" i="1" s="1"/>
  <c r="J64" i="1" s="1"/>
  <c r="K64" i="1" s="1"/>
  <c r="F60" i="1"/>
  <c r="F58" i="1"/>
  <c r="E56" i="1"/>
  <c r="D56" i="1" s="1"/>
  <c r="F67" i="1"/>
  <c r="F70" i="1"/>
  <c r="F68" i="1"/>
  <c r="F66" i="1"/>
  <c r="F61" i="1"/>
  <c r="F59" i="1"/>
  <c r="F57" i="1"/>
  <c r="F69" i="1"/>
  <c r="F65" i="1"/>
  <c r="F84" i="1"/>
  <c r="F86" i="1"/>
  <c r="F80" i="1"/>
  <c r="F81" i="1" s="1"/>
  <c r="E81" i="1" s="1"/>
  <c r="D81" i="1" s="1"/>
  <c r="F78" i="1"/>
  <c r="F75" i="1"/>
  <c r="F83" i="1"/>
  <c r="F85" i="1"/>
  <c r="F87" i="1"/>
  <c r="F43" i="1"/>
  <c r="G43" i="1" s="1"/>
  <c r="H43" i="1" s="1"/>
  <c r="I43" i="1" s="1"/>
  <c r="J43" i="1" s="1"/>
  <c r="K43" i="1" s="1"/>
  <c r="F52" i="1"/>
  <c r="E52" i="1" s="1"/>
  <c r="D52" i="1" s="1"/>
  <c r="F50" i="1"/>
  <c r="E50" i="1" s="1"/>
  <c r="D50" i="1" s="1"/>
  <c r="F48" i="1"/>
  <c r="E48" i="1" s="1"/>
  <c r="D48" i="1" s="1"/>
  <c r="E38" i="1"/>
  <c r="D38" i="1" s="1"/>
  <c r="F40" i="1"/>
  <c r="F42" i="1"/>
  <c r="F47" i="1"/>
  <c r="F49" i="1"/>
  <c r="F51" i="1"/>
  <c r="F45" i="1"/>
  <c r="F46" i="1" s="1"/>
  <c r="G46" i="1" s="1"/>
  <c r="H46" i="1" s="1"/>
  <c r="I46" i="1" s="1"/>
  <c r="J46" i="1" s="1"/>
  <c r="K46" i="1" s="1"/>
  <c r="F39" i="1"/>
  <c r="F41" i="1"/>
  <c r="H3" i="1"/>
  <c r="G3" i="1" s="1"/>
  <c r="F3" i="1" s="1"/>
  <c r="F17" i="1" s="1"/>
  <c r="F76" i="1" l="1"/>
  <c r="U21" i="1"/>
  <c r="T21" i="1" s="1"/>
  <c r="V22" i="1"/>
  <c r="U22" i="1" s="1"/>
  <c r="T22" i="1" s="1"/>
  <c r="F74" i="1"/>
  <c r="G74" i="1" s="1"/>
  <c r="H74" i="1" s="1"/>
  <c r="I74" i="1" s="1"/>
  <c r="J74" i="1" s="1"/>
  <c r="K74" i="1" s="1"/>
  <c r="V26" i="1"/>
  <c r="U26" i="1" s="1"/>
  <c r="T26" i="1" s="1"/>
  <c r="V24" i="1"/>
  <c r="W24" i="1" s="1"/>
  <c r="X24" i="1" s="1"/>
  <c r="Y24" i="1" s="1"/>
  <c r="Z24" i="1" s="1"/>
  <c r="AA24" i="1" s="1"/>
  <c r="G52" i="1"/>
  <c r="H52" i="1" s="1"/>
  <c r="I52" i="1" s="1"/>
  <c r="J52" i="1" s="1"/>
  <c r="K52" i="1" s="1"/>
  <c r="F77" i="1"/>
  <c r="F82" i="1"/>
  <c r="V34" i="1"/>
  <c r="W34" i="1" s="1"/>
  <c r="X34" i="1" s="1"/>
  <c r="Y34" i="1" s="1"/>
  <c r="Z34" i="1" s="1"/>
  <c r="AA34" i="1" s="1"/>
  <c r="E43" i="1"/>
  <c r="D43" i="1" s="1"/>
  <c r="V23" i="1"/>
  <c r="W23" i="1" s="1"/>
  <c r="X23" i="1" s="1"/>
  <c r="Y23" i="1" s="1"/>
  <c r="Z23" i="1" s="1"/>
  <c r="AA23" i="1" s="1"/>
  <c r="V32" i="1"/>
  <c r="U32" i="1" s="1"/>
  <c r="T32" i="1" s="1"/>
  <c r="I126" i="1"/>
  <c r="E64" i="1"/>
  <c r="D64" i="1" s="1"/>
  <c r="V28" i="1"/>
  <c r="V29" i="1" s="1"/>
  <c r="V33" i="1"/>
  <c r="W33" i="1" s="1"/>
  <c r="X33" i="1" s="1"/>
  <c r="Y33" i="1" s="1"/>
  <c r="Z33" i="1" s="1"/>
  <c r="AA33" i="1" s="1"/>
  <c r="H91" i="1"/>
  <c r="G91" i="1" s="1"/>
  <c r="F91" i="1" s="1"/>
  <c r="J91" i="1"/>
  <c r="K91" i="1" s="1"/>
  <c r="H162" i="1"/>
  <c r="G162" i="1" s="1"/>
  <c r="F162" i="1" s="1"/>
  <c r="I180" i="1"/>
  <c r="H144" i="1"/>
  <c r="G144" i="1" s="1"/>
  <c r="F144" i="1" s="1"/>
  <c r="F154" i="1" s="1"/>
  <c r="G154" i="1" s="1"/>
  <c r="J162" i="1"/>
  <c r="K162" i="1" s="1"/>
  <c r="G81" i="1"/>
  <c r="H81" i="1" s="1"/>
  <c r="I81" i="1" s="1"/>
  <c r="J81" i="1" s="1"/>
  <c r="K81" i="1" s="1"/>
  <c r="J144" i="1"/>
  <c r="K144" i="1" s="1"/>
  <c r="G50" i="1"/>
  <c r="H50" i="1" s="1"/>
  <c r="I50" i="1" s="1"/>
  <c r="J50" i="1" s="1"/>
  <c r="K50" i="1" s="1"/>
  <c r="W56" i="1"/>
  <c r="X57" i="1"/>
  <c r="Z91" i="1"/>
  <c r="Y92" i="1"/>
  <c r="X91" i="1"/>
  <c r="G79" i="1"/>
  <c r="H79" i="1" s="1"/>
  <c r="I79" i="1" s="1"/>
  <c r="J79" i="1" s="1"/>
  <c r="K79" i="1" s="1"/>
  <c r="F97" i="1"/>
  <c r="E46" i="1"/>
  <c r="D46" i="1" s="1"/>
  <c r="U23" i="1"/>
  <c r="T23" i="1" s="1"/>
  <c r="W30" i="1"/>
  <c r="X30" i="1" s="1"/>
  <c r="Y30" i="1" s="1"/>
  <c r="Z30" i="1" s="1"/>
  <c r="AA30" i="1" s="1"/>
  <c r="U30" i="1"/>
  <c r="T30" i="1" s="1"/>
  <c r="W35" i="1"/>
  <c r="X35" i="1" s="1"/>
  <c r="Y35" i="1" s="1"/>
  <c r="Z35" i="1" s="1"/>
  <c r="AA35" i="1" s="1"/>
  <c r="U35" i="1"/>
  <c r="T35" i="1" s="1"/>
  <c r="U33" i="1"/>
  <c r="T33" i="1" s="1"/>
  <c r="W31" i="1"/>
  <c r="X31" i="1" s="1"/>
  <c r="Y31" i="1" s="1"/>
  <c r="Z31" i="1" s="1"/>
  <c r="AA31" i="1" s="1"/>
  <c r="U31" i="1"/>
  <c r="T31" i="1" s="1"/>
  <c r="F156" i="1"/>
  <c r="H108" i="1"/>
  <c r="G108" i="1" s="1"/>
  <c r="F108" i="1" s="1"/>
  <c r="J108" i="1"/>
  <c r="K108" i="1" s="1"/>
  <c r="E79" i="1"/>
  <c r="D79" i="1" s="1"/>
  <c r="G61" i="1"/>
  <c r="H61" i="1" s="1"/>
  <c r="I61" i="1" s="1"/>
  <c r="J61" i="1" s="1"/>
  <c r="K61" i="1" s="1"/>
  <c r="E61" i="1"/>
  <c r="D61" i="1" s="1"/>
  <c r="G85" i="1"/>
  <c r="H85" i="1" s="1"/>
  <c r="I85" i="1" s="1"/>
  <c r="J85" i="1" s="1"/>
  <c r="K85" i="1" s="1"/>
  <c r="E85" i="1"/>
  <c r="D85" i="1" s="1"/>
  <c r="G83" i="1"/>
  <c r="H83" i="1" s="1"/>
  <c r="I83" i="1" s="1"/>
  <c r="J83" i="1" s="1"/>
  <c r="K83" i="1" s="1"/>
  <c r="E83" i="1"/>
  <c r="D83" i="1" s="1"/>
  <c r="G78" i="1"/>
  <c r="H78" i="1" s="1"/>
  <c r="I78" i="1" s="1"/>
  <c r="J78" i="1" s="1"/>
  <c r="K78" i="1" s="1"/>
  <c r="E78" i="1"/>
  <c r="D78" i="1" s="1"/>
  <c r="G87" i="1"/>
  <c r="H87" i="1" s="1"/>
  <c r="I87" i="1" s="1"/>
  <c r="J87" i="1" s="1"/>
  <c r="K87" i="1" s="1"/>
  <c r="E87" i="1"/>
  <c r="D87" i="1" s="1"/>
  <c r="G80" i="1"/>
  <c r="H80" i="1" s="1"/>
  <c r="I80" i="1" s="1"/>
  <c r="J80" i="1" s="1"/>
  <c r="K80" i="1" s="1"/>
  <c r="E80" i="1"/>
  <c r="D80" i="1" s="1"/>
  <c r="G66" i="1"/>
  <c r="H66" i="1" s="1"/>
  <c r="I66" i="1" s="1"/>
  <c r="J66" i="1" s="1"/>
  <c r="K66" i="1" s="1"/>
  <c r="E66" i="1"/>
  <c r="D66" i="1" s="1"/>
  <c r="E84" i="1"/>
  <c r="D84" i="1" s="1"/>
  <c r="G84" i="1"/>
  <c r="H84" i="1" s="1"/>
  <c r="I84" i="1" s="1"/>
  <c r="J84" i="1" s="1"/>
  <c r="K84" i="1" s="1"/>
  <c r="E77" i="1"/>
  <c r="D77" i="1" s="1"/>
  <c r="G77" i="1"/>
  <c r="H77" i="1" s="1"/>
  <c r="I77" i="1" s="1"/>
  <c r="J77" i="1" s="1"/>
  <c r="K77" i="1" s="1"/>
  <c r="E82" i="1"/>
  <c r="D82" i="1" s="1"/>
  <c r="G82" i="1"/>
  <c r="H82" i="1" s="1"/>
  <c r="I82" i="1" s="1"/>
  <c r="J82" i="1" s="1"/>
  <c r="K82" i="1" s="1"/>
  <c r="E75" i="1"/>
  <c r="D75" i="1" s="1"/>
  <c r="G75" i="1"/>
  <c r="H75" i="1" s="1"/>
  <c r="I75" i="1" s="1"/>
  <c r="J75" i="1" s="1"/>
  <c r="K75" i="1" s="1"/>
  <c r="E67" i="1"/>
  <c r="D67" i="1" s="1"/>
  <c r="G67" i="1"/>
  <c r="H67" i="1" s="1"/>
  <c r="I67" i="1" s="1"/>
  <c r="J67" i="1" s="1"/>
  <c r="K67" i="1" s="1"/>
  <c r="E69" i="1"/>
  <c r="D69" i="1" s="1"/>
  <c r="G69" i="1"/>
  <c r="H69" i="1" s="1"/>
  <c r="I69" i="1" s="1"/>
  <c r="J69" i="1" s="1"/>
  <c r="K69" i="1" s="1"/>
  <c r="G76" i="1"/>
  <c r="H76" i="1" s="1"/>
  <c r="I76" i="1" s="1"/>
  <c r="J76" i="1" s="1"/>
  <c r="K76" i="1" s="1"/>
  <c r="E76" i="1"/>
  <c r="D76" i="1" s="1"/>
  <c r="E57" i="1"/>
  <c r="D57" i="1" s="1"/>
  <c r="G57" i="1"/>
  <c r="H57" i="1" s="1"/>
  <c r="I57" i="1" s="1"/>
  <c r="J57" i="1" s="1"/>
  <c r="K57" i="1" s="1"/>
  <c r="G58" i="1"/>
  <c r="H58" i="1" s="1"/>
  <c r="I58" i="1" s="1"/>
  <c r="J58" i="1" s="1"/>
  <c r="K58" i="1" s="1"/>
  <c r="E58" i="1"/>
  <c r="D58" i="1" s="1"/>
  <c r="E63" i="1"/>
  <c r="D63" i="1" s="1"/>
  <c r="G63" i="1"/>
  <c r="H63" i="1" s="1"/>
  <c r="I63" i="1" s="1"/>
  <c r="J63" i="1" s="1"/>
  <c r="K63" i="1" s="1"/>
  <c r="E86" i="1"/>
  <c r="D86" i="1" s="1"/>
  <c r="G86" i="1"/>
  <c r="H86" i="1" s="1"/>
  <c r="I86" i="1" s="1"/>
  <c r="J86" i="1" s="1"/>
  <c r="K86" i="1" s="1"/>
  <c r="G68" i="1"/>
  <c r="H68" i="1" s="1"/>
  <c r="I68" i="1" s="1"/>
  <c r="J68" i="1" s="1"/>
  <c r="K68" i="1" s="1"/>
  <c r="E68" i="1"/>
  <c r="D68" i="1" s="1"/>
  <c r="G70" i="1"/>
  <c r="H70" i="1" s="1"/>
  <c r="I70" i="1" s="1"/>
  <c r="J70" i="1" s="1"/>
  <c r="K70" i="1" s="1"/>
  <c r="E70" i="1"/>
  <c r="D70" i="1" s="1"/>
  <c r="E65" i="1"/>
  <c r="D65" i="1" s="1"/>
  <c r="G65" i="1"/>
  <c r="H65" i="1" s="1"/>
  <c r="I65" i="1" s="1"/>
  <c r="J65" i="1" s="1"/>
  <c r="K65" i="1" s="1"/>
  <c r="E59" i="1"/>
  <c r="D59" i="1" s="1"/>
  <c r="G59" i="1"/>
  <c r="H59" i="1" s="1"/>
  <c r="I59" i="1" s="1"/>
  <c r="J59" i="1" s="1"/>
  <c r="K59" i="1" s="1"/>
  <c r="G60" i="1"/>
  <c r="H60" i="1" s="1"/>
  <c r="I60" i="1" s="1"/>
  <c r="J60" i="1" s="1"/>
  <c r="K60" i="1" s="1"/>
  <c r="E60" i="1"/>
  <c r="D60" i="1" s="1"/>
  <c r="G48" i="1"/>
  <c r="H48" i="1" s="1"/>
  <c r="I48" i="1" s="1"/>
  <c r="J48" i="1" s="1"/>
  <c r="K48" i="1" s="1"/>
  <c r="E40" i="1"/>
  <c r="D40" i="1" s="1"/>
  <c r="G40" i="1"/>
  <c r="H40" i="1" s="1"/>
  <c r="I40" i="1" s="1"/>
  <c r="J40" i="1" s="1"/>
  <c r="K40" i="1" s="1"/>
  <c r="G42" i="1"/>
  <c r="H42" i="1" s="1"/>
  <c r="I42" i="1" s="1"/>
  <c r="J42" i="1" s="1"/>
  <c r="K42" i="1" s="1"/>
  <c r="E42" i="1"/>
  <c r="D42" i="1" s="1"/>
  <c r="G41" i="1"/>
  <c r="H41" i="1" s="1"/>
  <c r="I41" i="1" s="1"/>
  <c r="J41" i="1" s="1"/>
  <c r="K41" i="1" s="1"/>
  <c r="E41" i="1"/>
  <c r="D41" i="1" s="1"/>
  <c r="G39" i="1"/>
  <c r="H39" i="1" s="1"/>
  <c r="I39" i="1" s="1"/>
  <c r="J39" i="1" s="1"/>
  <c r="K39" i="1" s="1"/>
  <c r="E39" i="1"/>
  <c r="D39" i="1" s="1"/>
  <c r="G45" i="1"/>
  <c r="H45" i="1" s="1"/>
  <c r="I45" i="1" s="1"/>
  <c r="J45" i="1" s="1"/>
  <c r="K45" i="1" s="1"/>
  <c r="E45" i="1"/>
  <c r="D45" i="1" s="1"/>
  <c r="E51" i="1"/>
  <c r="D51" i="1" s="1"/>
  <c r="G51" i="1"/>
  <c r="H51" i="1" s="1"/>
  <c r="I51" i="1" s="1"/>
  <c r="J51" i="1" s="1"/>
  <c r="K51" i="1" s="1"/>
  <c r="G47" i="1"/>
  <c r="H47" i="1" s="1"/>
  <c r="I47" i="1" s="1"/>
  <c r="J47" i="1" s="1"/>
  <c r="K47" i="1" s="1"/>
  <c r="E47" i="1"/>
  <c r="D47" i="1" s="1"/>
  <c r="E49" i="1"/>
  <c r="D49" i="1" s="1"/>
  <c r="G49" i="1"/>
  <c r="H49" i="1" s="1"/>
  <c r="I49" i="1" s="1"/>
  <c r="J49" i="1" s="1"/>
  <c r="K49" i="1" s="1"/>
  <c r="E3" i="1"/>
  <c r="D3" i="1" s="1"/>
  <c r="F10" i="1"/>
  <c r="F6" i="1"/>
  <c r="E6" i="1" s="1"/>
  <c r="D6" i="1" s="1"/>
  <c r="F12" i="1"/>
  <c r="G12" i="1" s="1"/>
  <c r="H12" i="1" s="1"/>
  <c r="I12" i="1" s="1"/>
  <c r="J12" i="1" s="1"/>
  <c r="K12" i="1" s="1"/>
  <c r="L12" i="1" s="1"/>
  <c r="M12" i="1" s="1"/>
  <c r="F13" i="1"/>
  <c r="G13" i="1" s="1"/>
  <c r="H13" i="1" s="1"/>
  <c r="I13" i="1" s="1"/>
  <c r="J13" i="1" s="1"/>
  <c r="K13" i="1" s="1"/>
  <c r="L13" i="1" s="1"/>
  <c r="M13" i="1" s="1"/>
  <c r="F5" i="1"/>
  <c r="E5" i="1" s="1"/>
  <c r="D5" i="1" s="1"/>
  <c r="F4" i="1"/>
  <c r="E4" i="1" s="1"/>
  <c r="D4" i="1" s="1"/>
  <c r="F8" i="1"/>
  <c r="G8" i="1" s="1"/>
  <c r="H8" i="1" s="1"/>
  <c r="I8" i="1" s="1"/>
  <c r="J8" i="1" s="1"/>
  <c r="K8" i="1" s="1"/>
  <c r="L8" i="1" s="1"/>
  <c r="M8" i="1" s="1"/>
  <c r="F7" i="1"/>
  <c r="E7" i="1" s="1"/>
  <c r="D7" i="1" s="1"/>
  <c r="F14" i="1"/>
  <c r="E14" i="1" s="1"/>
  <c r="D14" i="1" s="1"/>
  <c r="F16" i="1"/>
  <c r="G16" i="1" s="1"/>
  <c r="H16" i="1" s="1"/>
  <c r="I16" i="1" s="1"/>
  <c r="J16" i="1" s="1"/>
  <c r="K16" i="1" s="1"/>
  <c r="L16" i="1" s="1"/>
  <c r="M16" i="1" s="1"/>
  <c r="F15" i="1"/>
  <c r="G15" i="1" s="1"/>
  <c r="H15" i="1" s="1"/>
  <c r="I15" i="1" s="1"/>
  <c r="J15" i="1" s="1"/>
  <c r="K15" i="1" s="1"/>
  <c r="L15" i="1" s="1"/>
  <c r="M15" i="1" s="1"/>
  <c r="G17" i="1"/>
  <c r="H17" i="1" s="1"/>
  <c r="I17" i="1" s="1"/>
  <c r="J17" i="1" s="1"/>
  <c r="K17" i="1" s="1"/>
  <c r="L17" i="1" s="1"/>
  <c r="M17" i="1" s="1"/>
  <c r="E17" i="1"/>
  <c r="D17" i="1" s="1"/>
  <c r="E27" i="1"/>
  <c r="D27" i="1" s="1"/>
  <c r="F146" i="1" l="1"/>
  <c r="U24" i="1"/>
  <c r="T24" i="1" s="1"/>
  <c r="F153" i="1"/>
  <c r="G153" i="1" s="1"/>
  <c r="H153" i="1" s="1"/>
  <c r="I153" i="1" s="1"/>
  <c r="J153" i="1" s="1"/>
  <c r="K153" i="1" s="1"/>
  <c r="E74" i="1"/>
  <c r="D74" i="1" s="1"/>
  <c r="F155" i="1"/>
  <c r="W26" i="1"/>
  <c r="X26" i="1" s="1"/>
  <c r="Y26" i="1" s="1"/>
  <c r="Z26" i="1" s="1"/>
  <c r="AA26" i="1" s="1"/>
  <c r="W32" i="1"/>
  <c r="X32" i="1" s="1"/>
  <c r="Y32" i="1" s="1"/>
  <c r="Z32" i="1" s="1"/>
  <c r="AA32" i="1" s="1"/>
  <c r="F147" i="1"/>
  <c r="U34" i="1"/>
  <c r="T34" i="1" s="1"/>
  <c r="F148" i="1"/>
  <c r="E148" i="1" s="1"/>
  <c r="D148" i="1" s="1"/>
  <c r="F157" i="1"/>
  <c r="G157" i="1" s="1"/>
  <c r="H157" i="1" s="1"/>
  <c r="I157" i="1" s="1"/>
  <c r="J157" i="1" s="1"/>
  <c r="K157" i="1" s="1"/>
  <c r="F151" i="1"/>
  <c r="F152" i="1" s="1"/>
  <c r="F145" i="1"/>
  <c r="G145" i="1" s="1"/>
  <c r="H145" i="1" s="1"/>
  <c r="I145" i="1" s="1"/>
  <c r="J145" i="1" s="1"/>
  <c r="K145" i="1" s="1"/>
  <c r="F92" i="1"/>
  <c r="F101" i="1"/>
  <c r="F100" i="1"/>
  <c r="F98" i="1"/>
  <c r="F94" i="1"/>
  <c r="F96" i="1"/>
  <c r="F105" i="1"/>
  <c r="F103" i="1"/>
  <c r="F95" i="1"/>
  <c r="F93" i="1"/>
  <c r="F104" i="1"/>
  <c r="E91" i="1"/>
  <c r="D91" i="1" s="1"/>
  <c r="F102" i="1"/>
  <c r="U28" i="1"/>
  <c r="T28" i="1" s="1"/>
  <c r="G7" i="1"/>
  <c r="H7" i="1" s="1"/>
  <c r="I7" i="1" s="1"/>
  <c r="J7" i="1" s="1"/>
  <c r="K7" i="1" s="1"/>
  <c r="L7" i="1" s="1"/>
  <c r="M7" i="1" s="1"/>
  <c r="F158" i="1"/>
  <c r="G158" i="1" s="1"/>
  <c r="H158" i="1" s="1"/>
  <c r="I158" i="1" s="1"/>
  <c r="J158" i="1" s="1"/>
  <c r="K158" i="1" s="1"/>
  <c r="W28" i="1"/>
  <c r="X28" i="1" s="1"/>
  <c r="Y28" i="1" s="1"/>
  <c r="Z28" i="1" s="1"/>
  <c r="AA28" i="1" s="1"/>
  <c r="J126" i="1"/>
  <c r="K126" i="1" s="1"/>
  <c r="H126" i="1"/>
  <c r="G126" i="1" s="1"/>
  <c r="F126" i="1" s="1"/>
  <c r="W91" i="1"/>
  <c r="X92" i="1"/>
  <c r="AA91" i="1"/>
  <c r="Z92" i="1"/>
  <c r="F149" i="1"/>
  <c r="G152" i="1"/>
  <c r="H152" i="1" s="1"/>
  <c r="I152" i="1" s="1"/>
  <c r="J152" i="1" s="1"/>
  <c r="K152" i="1" s="1"/>
  <c r="E152" i="1"/>
  <c r="D152" i="1" s="1"/>
  <c r="J180" i="1"/>
  <c r="K180" i="1" s="1"/>
  <c r="H180" i="1"/>
  <c r="G180" i="1" s="1"/>
  <c r="F180" i="1" s="1"/>
  <c r="G10" i="1"/>
  <c r="H10" i="1" s="1"/>
  <c r="I10" i="1" s="1"/>
  <c r="J10" i="1" s="1"/>
  <c r="K10" i="1" s="1"/>
  <c r="L10" i="1" s="1"/>
  <c r="M10" i="1" s="1"/>
  <c r="F11" i="1"/>
  <c r="E144" i="1"/>
  <c r="D144" i="1" s="1"/>
  <c r="F150" i="1"/>
  <c r="E97" i="1"/>
  <c r="D97" i="1" s="1"/>
  <c r="F114" i="1"/>
  <c r="G97" i="1"/>
  <c r="H97" i="1" s="1"/>
  <c r="I97" i="1" s="1"/>
  <c r="J97" i="1" s="1"/>
  <c r="K97" i="1" s="1"/>
  <c r="V56" i="1"/>
  <c r="W57" i="1"/>
  <c r="F164" i="1"/>
  <c r="F163" i="1"/>
  <c r="F176" i="1"/>
  <c r="F175" i="1"/>
  <c r="F174" i="1"/>
  <c r="F173" i="1"/>
  <c r="F172" i="1"/>
  <c r="F171" i="1"/>
  <c r="E162" i="1"/>
  <c r="D162" i="1" s="1"/>
  <c r="F166" i="1"/>
  <c r="F169" i="1"/>
  <c r="F167" i="1"/>
  <c r="F165" i="1"/>
  <c r="W29" i="1"/>
  <c r="X29" i="1" s="1"/>
  <c r="Y29" i="1" s="1"/>
  <c r="Z29" i="1" s="1"/>
  <c r="AA29" i="1" s="1"/>
  <c r="U29" i="1"/>
  <c r="T29" i="1" s="1"/>
  <c r="E151" i="1"/>
  <c r="D151" i="1" s="1"/>
  <c r="G151" i="1"/>
  <c r="H151" i="1" s="1"/>
  <c r="I151" i="1" s="1"/>
  <c r="J151" i="1" s="1"/>
  <c r="K151" i="1" s="1"/>
  <c r="G155" i="1"/>
  <c r="H155" i="1" s="1"/>
  <c r="I155" i="1" s="1"/>
  <c r="J155" i="1" s="1"/>
  <c r="K155" i="1" s="1"/>
  <c r="E155" i="1"/>
  <c r="D155" i="1" s="1"/>
  <c r="G146" i="1"/>
  <c r="H146" i="1" s="1"/>
  <c r="I146" i="1" s="1"/>
  <c r="J146" i="1" s="1"/>
  <c r="K146" i="1" s="1"/>
  <c r="E146" i="1"/>
  <c r="D146" i="1" s="1"/>
  <c r="G148" i="1"/>
  <c r="H148" i="1" s="1"/>
  <c r="I148" i="1" s="1"/>
  <c r="J148" i="1" s="1"/>
  <c r="K148" i="1" s="1"/>
  <c r="H154" i="1"/>
  <c r="I154" i="1" s="1"/>
  <c r="J154" i="1" s="1"/>
  <c r="K154" i="1" s="1"/>
  <c r="E154" i="1"/>
  <c r="D154" i="1" s="1"/>
  <c r="E147" i="1"/>
  <c r="D147" i="1" s="1"/>
  <c r="G147" i="1"/>
  <c r="H147" i="1" s="1"/>
  <c r="I147" i="1" s="1"/>
  <c r="J147" i="1" s="1"/>
  <c r="K147" i="1" s="1"/>
  <c r="G156" i="1"/>
  <c r="H156" i="1" s="1"/>
  <c r="I156" i="1" s="1"/>
  <c r="J156" i="1" s="1"/>
  <c r="K156" i="1" s="1"/>
  <c r="E156" i="1"/>
  <c r="D156" i="1" s="1"/>
  <c r="E149" i="1"/>
  <c r="D149" i="1" s="1"/>
  <c r="G149" i="1"/>
  <c r="H149" i="1" s="1"/>
  <c r="I149" i="1" s="1"/>
  <c r="J149" i="1" s="1"/>
  <c r="K149" i="1" s="1"/>
  <c r="F112" i="1"/>
  <c r="F110" i="1"/>
  <c r="F122" i="1"/>
  <c r="F120" i="1"/>
  <c r="F118" i="1"/>
  <c r="E108" i="1"/>
  <c r="D108" i="1" s="1"/>
  <c r="F115" i="1"/>
  <c r="F116" i="1" s="1"/>
  <c r="F113" i="1"/>
  <c r="F111" i="1"/>
  <c r="F109" i="1"/>
  <c r="F121" i="1"/>
  <c r="F119" i="1"/>
  <c r="F117" i="1"/>
  <c r="E13" i="1"/>
  <c r="D13" i="1" s="1"/>
  <c r="G14" i="1"/>
  <c r="H14" i="1" s="1"/>
  <c r="I14" i="1" s="1"/>
  <c r="J14" i="1" s="1"/>
  <c r="K14" i="1" s="1"/>
  <c r="L14" i="1" s="1"/>
  <c r="M14" i="1" s="1"/>
  <c r="G5" i="1"/>
  <c r="H5" i="1" s="1"/>
  <c r="I5" i="1" s="1"/>
  <c r="J5" i="1" s="1"/>
  <c r="K5" i="1" s="1"/>
  <c r="L5" i="1" s="1"/>
  <c r="M5" i="1" s="1"/>
  <c r="G6" i="1"/>
  <c r="H6" i="1" s="1"/>
  <c r="I6" i="1" s="1"/>
  <c r="J6" i="1" s="1"/>
  <c r="K6" i="1" s="1"/>
  <c r="L6" i="1" s="1"/>
  <c r="M6" i="1" s="1"/>
  <c r="G4" i="1"/>
  <c r="H4" i="1" s="1"/>
  <c r="I4" i="1" s="1"/>
  <c r="J4" i="1" s="1"/>
  <c r="K4" i="1" s="1"/>
  <c r="L4" i="1" s="1"/>
  <c r="M4" i="1" s="1"/>
  <c r="E16" i="1"/>
  <c r="D16" i="1" s="1"/>
  <c r="E15" i="1"/>
  <c r="D15" i="1" s="1"/>
  <c r="E12" i="1"/>
  <c r="D12" i="1" s="1"/>
  <c r="E10" i="1"/>
  <c r="D10" i="1" s="1"/>
  <c r="E8" i="1"/>
  <c r="D8" i="1" s="1"/>
  <c r="G27" i="1"/>
  <c r="H27" i="1" s="1"/>
  <c r="E157" i="1" l="1"/>
  <c r="D157" i="1" s="1"/>
  <c r="E153" i="1"/>
  <c r="D153" i="1" s="1"/>
  <c r="E145" i="1"/>
  <c r="D145" i="1" s="1"/>
  <c r="E105" i="1"/>
  <c r="D105" i="1" s="1"/>
  <c r="G105" i="1"/>
  <c r="H105" i="1" s="1"/>
  <c r="I105" i="1" s="1"/>
  <c r="J105" i="1" s="1"/>
  <c r="K105" i="1" s="1"/>
  <c r="E96" i="1"/>
  <c r="D96" i="1" s="1"/>
  <c r="G96" i="1"/>
  <c r="H96" i="1" s="1"/>
  <c r="I96" i="1" s="1"/>
  <c r="J96" i="1" s="1"/>
  <c r="K96" i="1" s="1"/>
  <c r="E102" i="1"/>
  <c r="D102" i="1" s="1"/>
  <c r="G102" i="1"/>
  <c r="H102" i="1" s="1"/>
  <c r="I102" i="1" s="1"/>
  <c r="J102" i="1" s="1"/>
  <c r="K102" i="1" s="1"/>
  <c r="E94" i="1"/>
  <c r="D94" i="1" s="1"/>
  <c r="G94" i="1"/>
  <c r="H94" i="1" s="1"/>
  <c r="I94" i="1" s="1"/>
  <c r="J94" i="1" s="1"/>
  <c r="K94" i="1" s="1"/>
  <c r="F99" i="1"/>
  <c r="E98" i="1"/>
  <c r="D98" i="1" s="1"/>
  <c r="G98" i="1"/>
  <c r="H98" i="1" s="1"/>
  <c r="I98" i="1" s="1"/>
  <c r="J98" i="1" s="1"/>
  <c r="K98" i="1" s="1"/>
  <c r="F139" i="1"/>
  <c r="F130" i="1"/>
  <c r="F138" i="1"/>
  <c r="F136" i="1"/>
  <c r="F129" i="1"/>
  <c r="F135" i="1"/>
  <c r="F127" i="1"/>
  <c r="F128" i="1"/>
  <c r="E126" i="1"/>
  <c r="D126" i="1" s="1"/>
  <c r="F140" i="1"/>
  <c r="F131" i="1"/>
  <c r="F137" i="1"/>
  <c r="F133" i="1"/>
  <c r="E104" i="1"/>
  <c r="D104" i="1" s="1"/>
  <c r="G104" i="1"/>
  <c r="H104" i="1" s="1"/>
  <c r="I104" i="1" s="1"/>
  <c r="J104" i="1" s="1"/>
  <c r="K104" i="1" s="1"/>
  <c r="E100" i="1"/>
  <c r="D100" i="1" s="1"/>
  <c r="G100" i="1"/>
  <c r="H100" i="1" s="1"/>
  <c r="I100" i="1" s="1"/>
  <c r="J100" i="1" s="1"/>
  <c r="K100" i="1" s="1"/>
  <c r="E158" i="1"/>
  <c r="D158" i="1" s="1"/>
  <c r="E93" i="1"/>
  <c r="D93" i="1" s="1"/>
  <c r="G93" i="1"/>
  <c r="H93" i="1" s="1"/>
  <c r="I93" i="1" s="1"/>
  <c r="J93" i="1" s="1"/>
  <c r="K93" i="1" s="1"/>
  <c r="G101" i="1"/>
  <c r="H101" i="1" s="1"/>
  <c r="I101" i="1" s="1"/>
  <c r="J101" i="1" s="1"/>
  <c r="K101" i="1" s="1"/>
  <c r="E101" i="1"/>
  <c r="D101" i="1" s="1"/>
  <c r="G95" i="1"/>
  <c r="H95" i="1" s="1"/>
  <c r="I95" i="1" s="1"/>
  <c r="J95" i="1" s="1"/>
  <c r="K95" i="1" s="1"/>
  <c r="E95" i="1"/>
  <c r="D95" i="1" s="1"/>
  <c r="E92" i="1"/>
  <c r="D92" i="1" s="1"/>
  <c r="G92" i="1"/>
  <c r="H92" i="1" s="1"/>
  <c r="I92" i="1" s="1"/>
  <c r="J92" i="1" s="1"/>
  <c r="K92" i="1" s="1"/>
  <c r="G103" i="1"/>
  <c r="H103" i="1" s="1"/>
  <c r="I103" i="1" s="1"/>
  <c r="J103" i="1" s="1"/>
  <c r="K103" i="1" s="1"/>
  <c r="E103" i="1"/>
  <c r="D103" i="1" s="1"/>
  <c r="F170" i="1"/>
  <c r="G169" i="1"/>
  <c r="H169" i="1" s="1"/>
  <c r="I169" i="1" s="1"/>
  <c r="J169" i="1" s="1"/>
  <c r="K169" i="1" s="1"/>
  <c r="E169" i="1"/>
  <c r="D169" i="1" s="1"/>
  <c r="G176" i="1"/>
  <c r="H176" i="1" s="1"/>
  <c r="I176" i="1" s="1"/>
  <c r="J176" i="1" s="1"/>
  <c r="K176" i="1" s="1"/>
  <c r="E176" i="1"/>
  <c r="D176" i="1" s="1"/>
  <c r="E150" i="1"/>
  <c r="D150" i="1" s="1"/>
  <c r="F168" i="1"/>
  <c r="G150" i="1"/>
  <c r="H150" i="1" s="1"/>
  <c r="I150" i="1" s="1"/>
  <c r="J150" i="1" s="1"/>
  <c r="K150" i="1" s="1"/>
  <c r="E167" i="1"/>
  <c r="D167" i="1" s="1"/>
  <c r="G167" i="1"/>
  <c r="H167" i="1" s="1"/>
  <c r="I167" i="1" s="1"/>
  <c r="J167" i="1" s="1"/>
  <c r="K167" i="1" s="1"/>
  <c r="E175" i="1"/>
  <c r="D175" i="1" s="1"/>
  <c r="G175" i="1"/>
  <c r="H175" i="1" s="1"/>
  <c r="I175" i="1" s="1"/>
  <c r="J175" i="1" s="1"/>
  <c r="K175" i="1" s="1"/>
  <c r="G116" i="1"/>
  <c r="H116" i="1" s="1"/>
  <c r="I116" i="1" s="1"/>
  <c r="J116" i="1" s="1"/>
  <c r="K116" i="1" s="1"/>
  <c r="E116" i="1"/>
  <c r="D116" i="1" s="1"/>
  <c r="E166" i="1"/>
  <c r="D166" i="1" s="1"/>
  <c r="G166" i="1"/>
  <c r="H166" i="1" s="1"/>
  <c r="I166" i="1" s="1"/>
  <c r="J166" i="1" s="1"/>
  <c r="K166" i="1" s="1"/>
  <c r="G163" i="1"/>
  <c r="H163" i="1" s="1"/>
  <c r="I163" i="1" s="1"/>
  <c r="J163" i="1" s="1"/>
  <c r="K163" i="1" s="1"/>
  <c r="E163" i="1"/>
  <c r="D163" i="1" s="1"/>
  <c r="E164" i="1"/>
  <c r="D164" i="1" s="1"/>
  <c r="G164" i="1"/>
  <c r="H164" i="1" s="1"/>
  <c r="I164" i="1" s="1"/>
  <c r="J164" i="1" s="1"/>
  <c r="K164" i="1" s="1"/>
  <c r="G11" i="1"/>
  <c r="H11" i="1" s="1"/>
  <c r="I11" i="1" s="1"/>
  <c r="J11" i="1" s="1"/>
  <c r="K11" i="1" s="1"/>
  <c r="L11" i="1" s="1"/>
  <c r="M11" i="1" s="1"/>
  <c r="E11" i="1"/>
  <c r="D11" i="1" s="1"/>
  <c r="AA92" i="1"/>
  <c r="E171" i="1"/>
  <c r="D171" i="1" s="1"/>
  <c r="G171" i="1"/>
  <c r="H171" i="1" s="1"/>
  <c r="I171" i="1" s="1"/>
  <c r="J171" i="1" s="1"/>
  <c r="K171" i="1" s="1"/>
  <c r="G172" i="1"/>
  <c r="H172" i="1" s="1"/>
  <c r="I172" i="1" s="1"/>
  <c r="J172" i="1" s="1"/>
  <c r="K172" i="1" s="1"/>
  <c r="E172" i="1"/>
  <c r="D172" i="1" s="1"/>
  <c r="V57" i="1"/>
  <c r="U57" i="1" s="1"/>
  <c r="T57" i="1" s="1"/>
  <c r="V69" i="1"/>
  <c r="V67" i="1"/>
  <c r="U56" i="1"/>
  <c r="T56" i="1" s="1"/>
  <c r="V70" i="1"/>
  <c r="V65" i="1"/>
  <c r="V68" i="1"/>
  <c r="V63" i="1"/>
  <c r="V66" i="1"/>
  <c r="V61" i="1"/>
  <c r="V60" i="1"/>
  <c r="V59" i="1"/>
  <c r="V58" i="1"/>
  <c r="F192" i="1"/>
  <c r="F182" i="1"/>
  <c r="F190" i="1"/>
  <c r="F193" i="1"/>
  <c r="F187" i="1"/>
  <c r="F189" i="1"/>
  <c r="F181" i="1"/>
  <c r="E180" i="1"/>
  <c r="D180" i="1" s="1"/>
  <c r="F185" i="1"/>
  <c r="F183" i="1"/>
  <c r="F194" i="1"/>
  <c r="F191" i="1"/>
  <c r="F184" i="1"/>
  <c r="G173" i="1"/>
  <c r="H173" i="1" s="1"/>
  <c r="I173" i="1" s="1"/>
  <c r="J173" i="1" s="1"/>
  <c r="K173" i="1" s="1"/>
  <c r="E173" i="1"/>
  <c r="D173" i="1" s="1"/>
  <c r="E165" i="1"/>
  <c r="D165" i="1" s="1"/>
  <c r="G165" i="1"/>
  <c r="H165" i="1" s="1"/>
  <c r="I165" i="1" s="1"/>
  <c r="J165" i="1" s="1"/>
  <c r="K165" i="1" s="1"/>
  <c r="G174" i="1"/>
  <c r="H174" i="1" s="1"/>
  <c r="I174" i="1" s="1"/>
  <c r="J174" i="1" s="1"/>
  <c r="K174" i="1" s="1"/>
  <c r="E174" i="1"/>
  <c r="D174" i="1" s="1"/>
  <c r="E114" i="1"/>
  <c r="D114" i="1" s="1"/>
  <c r="F132" i="1"/>
  <c r="G114" i="1"/>
  <c r="H114" i="1" s="1"/>
  <c r="I114" i="1" s="1"/>
  <c r="J114" i="1" s="1"/>
  <c r="K114" i="1" s="1"/>
  <c r="V91" i="1"/>
  <c r="W92" i="1"/>
  <c r="G111" i="1"/>
  <c r="H111" i="1" s="1"/>
  <c r="I111" i="1" s="1"/>
  <c r="J111" i="1" s="1"/>
  <c r="K111" i="1" s="1"/>
  <c r="E111" i="1"/>
  <c r="D111" i="1" s="1"/>
  <c r="G113" i="1"/>
  <c r="H113" i="1" s="1"/>
  <c r="I113" i="1" s="1"/>
  <c r="J113" i="1" s="1"/>
  <c r="K113" i="1" s="1"/>
  <c r="E113" i="1"/>
  <c r="D113" i="1" s="1"/>
  <c r="E117" i="1"/>
  <c r="D117" i="1" s="1"/>
  <c r="G117" i="1"/>
  <c r="H117" i="1" s="1"/>
  <c r="I117" i="1" s="1"/>
  <c r="J117" i="1" s="1"/>
  <c r="K117" i="1" s="1"/>
  <c r="E112" i="1"/>
  <c r="D112" i="1" s="1"/>
  <c r="G112" i="1"/>
  <c r="H112" i="1" s="1"/>
  <c r="I112" i="1" s="1"/>
  <c r="J112" i="1" s="1"/>
  <c r="K112" i="1" s="1"/>
  <c r="G115" i="1"/>
  <c r="H115" i="1" s="1"/>
  <c r="I115" i="1" s="1"/>
  <c r="J115" i="1" s="1"/>
  <c r="K115" i="1" s="1"/>
  <c r="E115" i="1"/>
  <c r="D115" i="1" s="1"/>
  <c r="G118" i="1"/>
  <c r="H118" i="1" s="1"/>
  <c r="I118" i="1" s="1"/>
  <c r="J118" i="1" s="1"/>
  <c r="K118" i="1" s="1"/>
  <c r="E118" i="1"/>
  <c r="D118" i="1" s="1"/>
  <c r="G119" i="1"/>
  <c r="H119" i="1" s="1"/>
  <c r="I119" i="1" s="1"/>
  <c r="J119" i="1" s="1"/>
  <c r="K119" i="1" s="1"/>
  <c r="E119" i="1"/>
  <c r="D119" i="1" s="1"/>
  <c r="G120" i="1"/>
  <c r="H120" i="1" s="1"/>
  <c r="I120" i="1" s="1"/>
  <c r="J120" i="1" s="1"/>
  <c r="K120" i="1" s="1"/>
  <c r="E120" i="1"/>
  <c r="D120" i="1" s="1"/>
  <c r="E121" i="1"/>
  <c r="D121" i="1" s="1"/>
  <c r="G121" i="1"/>
  <c r="H121" i="1" s="1"/>
  <c r="I121" i="1" s="1"/>
  <c r="J121" i="1" s="1"/>
  <c r="K121" i="1" s="1"/>
  <c r="G122" i="1"/>
  <c r="H122" i="1" s="1"/>
  <c r="I122" i="1" s="1"/>
  <c r="J122" i="1" s="1"/>
  <c r="K122" i="1" s="1"/>
  <c r="E122" i="1"/>
  <c r="D122" i="1" s="1"/>
  <c r="G109" i="1"/>
  <c r="H109" i="1" s="1"/>
  <c r="I109" i="1" s="1"/>
  <c r="J109" i="1" s="1"/>
  <c r="K109" i="1" s="1"/>
  <c r="E109" i="1"/>
  <c r="D109" i="1" s="1"/>
  <c r="E110" i="1"/>
  <c r="D110" i="1" s="1"/>
  <c r="G110" i="1"/>
  <c r="H110" i="1" s="1"/>
  <c r="I110" i="1" s="1"/>
  <c r="J110" i="1" s="1"/>
  <c r="K110" i="1" s="1"/>
  <c r="I27" i="1"/>
  <c r="J27" i="1" s="1"/>
  <c r="K27" i="1" s="1"/>
  <c r="K21" i="1"/>
  <c r="F21" i="1"/>
  <c r="F25" i="1" s="1"/>
  <c r="F134" i="1" l="1"/>
  <c r="G133" i="1"/>
  <c r="H133" i="1" s="1"/>
  <c r="I133" i="1" s="1"/>
  <c r="J133" i="1" s="1"/>
  <c r="K133" i="1" s="1"/>
  <c r="E133" i="1"/>
  <c r="D133" i="1" s="1"/>
  <c r="E129" i="1"/>
  <c r="D129" i="1" s="1"/>
  <c r="G129" i="1"/>
  <c r="H129" i="1" s="1"/>
  <c r="I129" i="1" s="1"/>
  <c r="J129" i="1" s="1"/>
  <c r="K129" i="1" s="1"/>
  <c r="G137" i="1"/>
  <c r="H137" i="1" s="1"/>
  <c r="I137" i="1" s="1"/>
  <c r="J137" i="1" s="1"/>
  <c r="K137" i="1" s="1"/>
  <c r="E137" i="1"/>
  <c r="D137" i="1" s="1"/>
  <c r="G136" i="1"/>
  <c r="H136" i="1" s="1"/>
  <c r="I136" i="1" s="1"/>
  <c r="J136" i="1" s="1"/>
  <c r="K136" i="1" s="1"/>
  <c r="E136" i="1"/>
  <c r="D136" i="1" s="1"/>
  <c r="E131" i="1"/>
  <c r="D131" i="1" s="1"/>
  <c r="G131" i="1"/>
  <c r="H131" i="1" s="1"/>
  <c r="I131" i="1" s="1"/>
  <c r="J131" i="1" s="1"/>
  <c r="K131" i="1" s="1"/>
  <c r="G138" i="1"/>
  <c r="H138" i="1" s="1"/>
  <c r="I138" i="1" s="1"/>
  <c r="J138" i="1" s="1"/>
  <c r="K138" i="1" s="1"/>
  <c r="E138" i="1"/>
  <c r="D138" i="1" s="1"/>
  <c r="G140" i="1"/>
  <c r="H140" i="1" s="1"/>
  <c r="I140" i="1" s="1"/>
  <c r="J140" i="1" s="1"/>
  <c r="K140" i="1" s="1"/>
  <c r="E140" i="1"/>
  <c r="D140" i="1" s="1"/>
  <c r="G130" i="1"/>
  <c r="H130" i="1" s="1"/>
  <c r="I130" i="1" s="1"/>
  <c r="J130" i="1" s="1"/>
  <c r="K130" i="1" s="1"/>
  <c r="E130" i="1"/>
  <c r="D130" i="1" s="1"/>
  <c r="E127" i="1"/>
  <c r="D127" i="1" s="1"/>
  <c r="G127" i="1"/>
  <c r="H127" i="1" s="1"/>
  <c r="I127" i="1" s="1"/>
  <c r="J127" i="1" s="1"/>
  <c r="K127" i="1" s="1"/>
  <c r="G139" i="1"/>
  <c r="H139" i="1" s="1"/>
  <c r="I139" i="1" s="1"/>
  <c r="J139" i="1" s="1"/>
  <c r="K139" i="1" s="1"/>
  <c r="E139" i="1"/>
  <c r="D139" i="1" s="1"/>
  <c r="G128" i="1"/>
  <c r="H128" i="1" s="1"/>
  <c r="I128" i="1" s="1"/>
  <c r="J128" i="1" s="1"/>
  <c r="K128" i="1" s="1"/>
  <c r="E128" i="1"/>
  <c r="D128" i="1" s="1"/>
  <c r="G135" i="1"/>
  <c r="H135" i="1" s="1"/>
  <c r="I135" i="1" s="1"/>
  <c r="J135" i="1" s="1"/>
  <c r="K135" i="1" s="1"/>
  <c r="E135" i="1"/>
  <c r="D135" i="1" s="1"/>
  <c r="G99" i="1"/>
  <c r="H99" i="1" s="1"/>
  <c r="I99" i="1" s="1"/>
  <c r="J99" i="1" s="1"/>
  <c r="K99" i="1" s="1"/>
  <c r="E99" i="1"/>
  <c r="D99" i="1" s="1"/>
  <c r="E181" i="1"/>
  <c r="D181" i="1" s="1"/>
  <c r="G181" i="1"/>
  <c r="H181" i="1" s="1"/>
  <c r="I181" i="1" s="1"/>
  <c r="J181" i="1" s="1"/>
  <c r="K181" i="1" s="1"/>
  <c r="G132" i="1"/>
  <c r="H132" i="1" s="1"/>
  <c r="I132" i="1" s="1"/>
  <c r="J132" i="1" s="1"/>
  <c r="K132" i="1" s="1"/>
  <c r="E132" i="1"/>
  <c r="D132" i="1" s="1"/>
  <c r="E184" i="1"/>
  <c r="D184" i="1" s="1"/>
  <c r="G184" i="1"/>
  <c r="H184" i="1" s="1"/>
  <c r="I184" i="1" s="1"/>
  <c r="J184" i="1" s="1"/>
  <c r="K184" i="1" s="1"/>
  <c r="F188" i="1"/>
  <c r="E187" i="1"/>
  <c r="D187" i="1" s="1"/>
  <c r="G187" i="1"/>
  <c r="H187" i="1" s="1"/>
  <c r="I187" i="1" s="1"/>
  <c r="J187" i="1" s="1"/>
  <c r="K187" i="1" s="1"/>
  <c r="W61" i="1"/>
  <c r="X61" i="1" s="1"/>
  <c r="Y61" i="1" s="1"/>
  <c r="Z61" i="1" s="1"/>
  <c r="AA61" i="1" s="1"/>
  <c r="U61" i="1"/>
  <c r="T61" i="1" s="1"/>
  <c r="U69" i="1"/>
  <c r="T69" i="1" s="1"/>
  <c r="W69" i="1"/>
  <c r="X69" i="1" s="1"/>
  <c r="Y69" i="1" s="1"/>
  <c r="Z69" i="1" s="1"/>
  <c r="AA69" i="1" s="1"/>
  <c r="U59" i="1"/>
  <c r="T59" i="1" s="1"/>
  <c r="W59" i="1"/>
  <c r="X59" i="1" s="1"/>
  <c r="Y59" i="1" s="1"/>
  <c r="Z59" i="1" s="1"/>
  <c r="AA59" i="1" s="1"/>
  <c r="W60" i="1"/>
  <c r="X60" i="1" s="1"/>
  <c r="Y60" i="1" s="1"/>
  <c r="Z60" i="1" s="1"/>
  <c r="AA60" i="1" s="1"/>
  <c r="U60" i="1"/>
  <c r="T60" i="1" s="1"/>
  <c r="G191" i="1"/>
  <c r="H191" i="1" s="1"/>
  <c r="I191" i="1" s="1"/>
  <c r="J191" i="1" s="1"/>
  <c r="K191" i="1" s="1"/>
  <c r="E191" i="1"/>
  <c r="D191" i="1" s="1"/>
  <c r="G193" i="1"/>
  <c r="H193" i="1" s="1"/>
  <c r="I193" i="1" s="1"/>
  <c r="J193" i="1" s="1"/>
  <c r="K193" i="1" s="1"/>
  <c r="E193" i="1"/>
  <c r="D193" i="1" s="1"/>
  <c r="U66" i="1"/>
  <c r="T66" i="1" s="1"/>
  <c r="W66" i="1"/>
  <c r="X66" i="1" s="1"/>
  <c r="Y66" i="1" s="1"/>
  <c r="Z66" i="1" s="1"/>
  <c r="AA66" i="1" s="1"/>
  <c r="G194" i="1"/>
  <c r="H194" i="1" s="1"/>
  <c r="I194" i="1" s="1"/>
  <c r="J194" i="1" s="1"/>
  <c r="K194" i="1" s="1"/>
  <c r="E194" i="1"/>
  <c r="D194" i="1" s="1"/>
  <c r="G190" i="1"/>
  <c r="H190" i="1" s="1"/>
  <c r="I190" i="1" s="1"/>
  <c r="J190" i="1" s="1"/>
  <c r="K190" i="1" s="1"/>
  <c r="E190" i="1"/>
  <c r="D190" i="1" s="1"/>
  <c r="V64" i="1"/>
  <c r="U63" i="1"/>
  <c r="T63" i="1" s="1"/>
  <c r="W63" i="1"/>
  <c r="X63" i="1" s="1"/>
  <c r="Y63" i="1" s="1"/>
  <c r="Z63" i="1" s="1"/>
  <c r="AA63" i="1" s="1"/>
  <c r="G168" i="1"/>
  <c r="H168" i="1" s="1"/>
  <c r="I168" i="1" s="1"/>
  <c r="J168" i="1" s="1"/>
  <c r="K168" i="1" s="1"/>
  <c r="F186" i="1"/>
  <c r="E168" i="1"/>
  <c r="D168" i="1" s="1"/>
  <c r="G183" i="1"/>
  <c r="H183" i="1" s="1"/>
  <c r="I183" i="1" s="1"/>
  <c r="J183" i="1" s="1"/>
  <c r="K183" i="1" s="1"/>
  <c r="E183" i="1"/>
  <c r="D183" i="1" s="1"/>
  <c r="G182" i="1"/>
  <c r="H182" i="1" s="1"/>
  <c r="I182" i="1" s="1"/>
  <c r="J182" i="1" s="1"/>
  <c r="K182" i="1" s="1"/>
  <c r="E182" i="1"/>
  <c r="D182" i="1" s="1"/>
  <c r="W68" i="1"/>
  <c r="X68" i="1" s="1"/>
  <c r="Y68" i="1" s="1"/>
  <c r="Z68" i="1" s="1"/>
  <c r="AA68" i="1" s="1"/>
  <c r="U68" i="1"/>
  <c r="T68" i="1" s="1"/>
  <c r="V92" i="1"/>
  <c r="U92" i="1" s="1"/>
  <c r="T92" i="1" s="1"/>
  <c r="V101" i="1"/>
  <c r="V96" i="1"/>
  <c r="V98" i="1"/>
  <c r="V95" i="1"/>
  <c r="V94" i="1"/>
  <c r="V93" i="1"/>
  <c r="U91" i="1"/>
  <c r="T91" i="1" s="1"/>
  <c r="V104" i="1"/>
  <c r="V102" i="1"/>
  <c r="V105" i="1"/>
  <c r="V100" i="1"/>
  <c r="V103" i="1"/>
  <c r="G185" i="1"/>
  <c r="H185" i="1" s="1"/>
  <c r="I185" i="1" s="1"/>
  <c r="J185" i="1" s="1"/>
  <c r="K185" i="1" s="1"/>
  <c r="E185" i="1"/>
  <c r="D185" i="1" s="1"/>
  <c r="G192" i="1"/>
  <c r="H192" i="1" s="1"/>
  <c r="I192" i="1" s="1"/>
  <c r="J192" i="1" s="1"/>
  <c r="K192" i="1" s="1"/>
  <c r="E192" i="1"/>
  <c r="D192" i="1" s="1"/>
  <c r="W65" i="1"/>
  <c r="X65" i="1" s="1"/>
  <c r="Y65" i="1" s="1"/>
  <c r="Z65" i="1" s="1"/>
  <c r="AA65" i="1" s="1"/>
  <c r="U65" i="1"/>
  <c r="T65" i="1" s="1"/>
  <c r="G189" i="1"/>
  <c r="H189" i="1" s="1"/>
  <c r="I189" i="1" s="1"/>
  <c r="J189" i="1" s="1"/>
  <c r="K189" i="1" s="1"/>
  <c r="E189" i="1"/>
  <c r="D189" i="1" s="1"/>
  <c r="U67" i="1"/>
  <c r="T67" i="1" s="1"/>
  <c r="W67" i="1"/>
  <c r="X67" i="1" s="1"/>
  <c r="Y67" i="1" s="1"/>
  <c r="Z67" i="1" s="1"/>
  <c r="AA67" i="1" s="1"/>
  <c r="W58" i="1"/>
  <c r="X58" i="1" s="1"/>
  <c r="Y58" i="1" s="1"/>
  <c r="Z58" i="1" s="1"/>
  <c r="AA58" i="1" s="1"/>
  <c r="U58" i="1"/>
  <c r="T58" i="1" s="1"/>
  <c r="W70" i="1"/>
  <c r="X70" i="1" s="1"/>
  <c r="Y70" i="1" s="1"/>
  <c r="Z70" i="1" s="1"/>
  <c r="AA70" i="1" s="1"/>
  <c r="U70" i="1"/>
  <c r="T70" i="1" s="1"/>
  <c r="G170" i="1"/>
  <c r="H170" i="1" s="1"/>
  <c r="I170" i="1" s="1"/>
  <c r="J170" i="1" s="1"/>
  <c r="K170" i="1" s="1"/>
  <c r="E170" i="1"/>
  <c r="D170" i="1" s="1"/>
  <c r="G25" i="1"/>
  <c r="H25" i="1" s="1"/>
  <c r="E25" i="1"/>
  <c r="D25" i="1" s="1"/>
  <c r="E21" i="1"/>
  <c r="D21" i="1" s="1"/>
  <c r="F23" i="1"/>
  <c r="F34" i="1"/>
  <c r="F32" i="1"/>
  <c r="F24" i="1"/>
  <c r="F31" i="1"/>
  <c r="F26" i="1"/>
  <c r="F28" i="1"/>
  <c r="F29" i="1" s="1"/>
  <c r="F22" i="1"/>
  <c r="F33" i="1"/>
  <c r="F30" i="1"/>
  <c r="F35" i="1"/>
  <c r="E134" i="1" l="1"/>
  <c r="D134" i="1" s="1"/>
  <c r="G134" i="1"/>
  <c r="H134" i="1" s="1"/>
  <c r="I134" i="1" s="1"/>
  <c r="J134" i="1" s="1"/>
  <c r="K134" i="1" s="1"/>
  <c r="G188" i="1"/>
  <c r="H188" i="1" s="1"/>
  <c r="I188" i="1" s="1"/>
  <c r="J188" i="1" s="1"/>
  <c r="K188" i="1" s="1"/>
  <c r="E188" i="1"/>
  <c r="D188" i="1" s="1"/>
  <c r="U104" i="1"/>
  <c r="T104" i="1" s="1"/>
  <c r="W104" i="1"/>
  <c r="X104" i="1" s="1"/>
  <c r="Y104" i="1" s="1"/>
  <c r="Z104" i="1" s="1"/>
  <c r="AA104" i="1" s="1"/>
  <c r="G186" i="1"/>
  <c r="H186" i="1" s="1"/>
  <c r="I186" i="1" s="1"/>
  <c r="J186" i="1" s="1"/>
  <c r="K186" i="1" s="1"/>
  <c r="E186" i="1"/>
  <c r="D186" i="1" s="1"/>
  <c r="W93" i="1"/>
  <c r="X93" i="1" s="1"/>
  <c r="Y93" i="1" s="1"/>
  <c r="Z93" i="1" s="1"/>
  <c r="AA93" i="1" s="1"/>
  <c r="U93" i="1"/>
  <c r="T93" i="1" s="1"/>
  <c r="W94" i="1"/>
  <c r="X94" i="1" s="1"/>
  <c r="Y94" i="1" s="1"/>
  <c r="Z94" i="1" s="1"/>
  <c r="AA94" i="1" s="1"/>
  <c r="U94" i="1"/>
  <c r="T94" i="1" s="1"/>
  <c r="G29" i="1"/>
  <c r="H29" i="1" s="1"/>
  <c r="I29" i="1" s="1"/>
  <c r="J29" i="1" s="1"/>
  <c r="K29" i="1" s="1"/>
  <c r="E29" i="1"/>
  <c r="D29" i="1" s="1"/>
  <c r="W103" i="1"/>
  <c r="X103" i="1" s="1"/>
  <c r="Y103" i="1" s="1"/>
  <c r="Z103" i="1" s="1"/>
  <c r="AA103" i="1" s="1"/>
  <c r="U103" i="1"/>
  <c r="T103" i="1" s="1"/>
  <c r="W95" i="1"/>
  <c r="X95" i="1" s="1"/>
  <c r="Y95" i="1" s="1"/>
  <c r="Z95" i="1" s="1"/>
  <c r="AA95" i="1" s="1"/>
  <c r="U95" i="1"/>
  <c r="T95" i="1" s="1"/>
  <c r="W64" i="1"/>
  <c r="X64" i="1" s="1"/>
  <c r="Y64" i="1" s="1"/>
  <c r="Z64" i="1" s="1"/>
  <c r="AA64" i="1" s="1"/>
  <c r="U64" i="1"/>
  <c r="T64" i="1" s="1"/>
  <c r="W100" i="1"/>
  <c r="X100" i="1" s="1"/>
  <c r="Y100" i="1" s="1"/>
  <c r="Z100" i="1" s="1"/>
  <c r="AA100" i="1" s="1"/>
  <c r="U100" i="1"/>
  <c r="T100" i="1" s="1"/>
  <c r="V99" i="1"/>
  <c r="U98" i="1"/>
  <c r="T98" i="1" s="1"/>
  <c r="W98" i="1"/>
  <c r="X98" i="1" s="1"/>
  <c r="Y98" i="1" s="1"/>
  <c r="Z98" i="1" s="1"/>
  <c r="AA98" i="1" s="1"/>
  <c r="W105" i="1"/>
  <c r="X105" i="1" s="1"/>
  <c r="Y105" i="1" s="1"/>
  <c r="Z105" i="1" s="1"/>
  <c r="AA105" i="1" s="1"/>
  <c r="U105" i="1"/>
  <c r="T105" i="1" s="1"/>
  <c r="W96" i="1"/>
  <c r="X96" i="1" s="1"/>
  <c r="Y96" i="1" s="1"/>
  <c r="Z96" i="1" s="1"/>
  <c r="AA96" i="1" s="1"/>
  <c r="U96" i="1"/>
  <c r="T96" i="1" s="1"/>
  <c r="U102" i="1"/>
  <c r="T102" i="1" s="1"/>
  <c r="W102" i="1"/>
  <c r="X102" i="1" s="1"/>
  <c r="Y102" i="1" s="1"/>
  <c r="Z102" i="1" s="1"/>
  <c r="AA102" i="1" s="1"/>
  <c r="U101" i="1"/>
  <c r="T101" i="1" s="1"/>
  <c r="W101" i="1"/>
  <c r="X101" i="1" s="1"/>
  <c r="Y101" i="1" s="1"/>
  <c r="Z101" i="1" s="1"/>
  <c r="AA101" i="1" s="1"/>
  <c r="G28" i="1"/>
  <c r="H28" i="1" s="1"/>
  <c r="E28" i="1"/>
  <c r="D28" i="1" s="1"/>
  <c r="E24" i="1"/>
  <c r="D24" i="1" s="1"/>
  <c r="G24" i="1"/>
  <c r="H24" i="1" s="1"/>
  <c r="G33" i="1"/>
  <c r="H33" i="1" s="1"/>
  <c r="E33" i="1"/>
  <c r="D33" i="1" s="1"/>
  <c r="E22" i="1"/>
  <c r="D22" i="1" s="1"/>
  <c r="G22" i="1"/>
  <c r="H22" i="1" s="1"/>
  <c r="G30" i="1"/>
  <c r="H30" i="1" s="1"/>
  <c r="E30" i="1"/>
  <c r="D30" i="1" s="1"/>
  <c r="E32" i="1"/>
  <c r="D32" i="1" s="1"/>
  <c r="G32" i="1"/>
  <c r="H32" i="1" s="1"/>
  <c r="E34" i="1"/>
  <c r="D34" i="1" s="1"/>
  <c r="G34" i="1"/>
  <c r="H34" i="1" s="1"/>
  <c r="E35" i="1"/>
  <c r="D35" i="1" s="1"/>
  <c r="G35" i="1"/>
  <c r="H35" i="1" s="1"/>
  <c r="G23" i="1"/>
  <c r="H23" i="1" s="1"/>
  <c r="E23" i="1"/>
  <c r="D23" i="1" s="1"/>
  <c r="G26" i="1"/>
  <c r="H26" i="1" s="1"/>
  <c r="E26" i="1"/>
  <c r="D26" i="1" s="1"/>
  <c r="G31" i="1"/>
  <c r="H31" i="1" s="1"/>
  <c r="E31" i="1"/>
  <c r="D31" i="1" s="1"/>
  <c r="I25" i="1"/>
  <c r="J25" i="1" s="1"/>
  <c r="K25" i="1" s="1"/>
  <c r="W99" i="1" l="1"/>
  <c r="X99" i="1" s="1"/>
  <c r="Y99" i="1" s="1"/>
  <c r="Z99" i="1" s="1"/>
  <c r="AA99" i="1" s="1"/>
  <c r="U99" i="1"/>
  <c r="T99" i="1" s="1"/>
  <c r="I22" i="1"/>
  <c r="J22" i="1" s="1"/>
  <c r="K22" i="1" s="1"/>
  <c r="I28" i="1"/>
  <c r="J28" i="1" s="1"/>
  <c r="K28" i="1" s="1"/>
  <c r="I24" i="1"/>
  <c r="J24" i="1" s="1"/>
  <c r="K24" i="1" s="1"/>
  <c r="I32" i="1"/>
  <c r="J32" i="1" s="1"/>
  <c r="K32" i="1" s="1"/>
  <c r="I35" i="1"/>
  <c r="J35" i="1" s="1"/>
  <c r="K35" i="1" s="1"/>
  <c r="I30" i="1"/>
  <c r="J30" i="1" s="1"/>
  <c r="K30" i="1" s="1"/>
  <c r="I33" i="1"/>
  <c r="J33" i="1" s="1"/>
  <c r="K33" i="1" s="1"/>
  <c r="I34" i="1"/>
  <c r="J34" i="1" s="1"/>
  <c r="K34" i="1" s="1"/>
  <c r="I23" i="1"/>
  <c r="J23" i="1" s="1"/>
  <c r="K23" i="1" s="1"/>
  <c r="I26" i="1"/>
  <c r="J26" i="1" s="1"/>
  <c r="K26" i="1" s="1"/>
  <c r="I31" i="1"/>
  <c r="J31" i="1" s="1"/>
  <c r="K31" i="1" s="1"/>
</calcChain>
</file>

<file path=xl/sharedStrings.xml><?xml version="1.0" encoding="utf-8"?>
<sst xmlns="http://schemas.openxmlformats.org/spreadsheetml/2006/main" count="1779" uniqueCount="120">
  <si>
    <t>Tier</t>
  </si>
  <si>
    <t>Type</t>
  </si>
  <si>
    <t>Resource</t>
  </si>
  <si>
    <t>---</t>
  </si>
  <si>
    <t>A-cost</t>
  </si>
  <si>
    <t>N-cost</t>
  </si>
  <si>
    <t>E-cost</t>
  </si>
  <si>
    <t>Q-ucost</t>
  </si>
  <si>
    <t>P-cost</t>
  </si>
  <si>
    <t>ENERGY-up</t>
  </si>
  <si>
    <t>A-up</t>
  </si>
  <si>
    <t>N-up</t>
  </si>
  <si>
    <t>E-up</t>
  </si>
  <si>
    <t>Qu-up</t>
  </si>
  <si>
    <t>P-up</t>
  </si>
  <si>
    <t>(x1)</t>
  </si>
  <si>
    <t>0B</t>
  </si>
  <si>
    <t>0A</t>
  </si>
  <si>
    <t>Power</t>
  </si>
  <si>
    <t>Total (A)</t>
  </si>
  <si>
    <t>R-Cost</t>
  </si>
  <si>
    <t>SMALL</t>
  </si>
  <si>
    <t>PD</t>
  </si>
  <si>
    <r>
      <t>(</t>
    </r>
    <r>
      <rPr>
        <b/>
        <sz val="10"/>
        <color rgb="FF00B0F0"/>
        <rFont val="Calibri"/>
        <family val="2"/>
        <scheme val="minor"/>
      </rPr>
      <t>Shield</t>
    </r>
    <r>
      <rPr>
        <b/>
        <sz val="10"/>
        <color theme="1"/>
        <rFont val="Calibri"/>
        <family val="2"/>
        <scheme val="minor"/>
      </rPr>
      <t>)</t>
    </r>
  </si>
  <si>
    <t>MEDIUM</t>
  </si>
  <si>
    <t>LARGE</t>
  </si>
  <si>
    <t>BIG</t>
  </si>
  <si>
    <t>XL</t>
  </si>
  <si>
    <t>TITANIC</t>
  </si>
  <si>
    <t>COLOSSAL</t>
  </si>
  <si>
    <t>Corvette</t>
  </si>
  <si>
    <t>Destroyer</t>
  </si>
  <si>
    <t>(x2)</t>
  </si>
  <si>
    <t>Platform</t>
  </si>
  <si>
    <t>Station</t>
  </si>
  <si>
    <t>Cruiser</t>
  </si>
  <si>
    <t>(x4)</t>
  </si>
  <si>
    <t>SCruiser</t>
  </si>
  <si>
    <t>(x5)</t>
  </si>
  <si>
    <t>Fortress</t>
  </si>
  <si>
    <t>(x7)</t>
  </si>
  <si>
    <t>BCruiser</t>
  </si>
  <si>
    <t>(x6)</t>
  </si>
  <si>
    <t>Battleship</t>
  </si>
  <si>
    <t>(x8)</t>
  </si>
  <si>
    <t>Dreadnought</t>
  </si>
  <si>
    <t>(x12)</t>
  </si>
  <si>
    <t>Titan</t>
  </si>
  <si>
    <t>(x16)</t>
  </si>
  <si>
    <t>Flagship</t>
  </si>
  <si>
    <t>(x36)</t>
  </si>
  <si>
    <t>Colossus</t>
  </si>
  <si>
    <t>(x24)</t>
  </si>
  <si>
    <t>Juggernaut</t>
  </si>
  <si>
    <t>(x32)</t>
  </si>
  <si>
    <t>Starbase</t>
  </si>
  <si>
    <t>Carrier</t>
  </si>
  <si>
    <t>Compound</t>
  </si>
  <si>
    <t>Mult</t>
  </si>
  <si>
    <t>Planck</t>
  </si>
  <si>
    <t>MINERALS</t>
  </si>
  <si>
    <t>Femtomatter</t>
  </si>
  <si>
    <t>Condensics</t>
  </si>
  <si>
    <t>Quasi-Matter</t>
  </si>
  <si>
    <t>Negative Mass</t>
  </si>
  <si>
    <t>Rare Crystals</t>
  </si>
  <si>
    <t>Meta-Materials</t>
  </si>
  <si>
    <t>PRIMARY</t>
  </si>
  <si>
    <t>SECONDARY</t>
  </si>
  <si>
    <t>TERTIARY</t>
  </si>
  <si>
    <t>Resource Cost</t>
  </si>
  <si>
    <r>
      <rPr>
        <i/>
        <u/>
        <sz val="11"/>
        <color theme="1"/>
        <rFont val="Calibri"/>
        <family val="2"/>
        <scheme val="minor"/>
      </rPr>
      <t>TOTAL (</t>
    </r>
    <r>
      <rPr>
        <u/>
        <sz val="11"/>
        <color theme="1"/>
        <rFont val="Calibri"/>
        <family val="2"/>
        <scheme val="minor"/>
      </rPr>
      <t>True</t>
    </r>
    <r>
      <rPr>
        <i/>
        <u/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</si>
  <si>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TOTAL (</t>
    </r>
    <r>
      <rPr>
        <sz val="11"/>
        <color theme="1"/>
        <rFont val="Calibri"/>
        <family val="2"/>
        <scheme val="minor"/>
      </rPr>
      <t>Minerals</t>
    </r>
    <r>
      <rPr>
        <i/>
        <sz val="11"/>
        <color theme="1"/>
        <rFont val="Calibri"/>
        <family val="2"/>
        <scheme val="minor"/>
      </rPr>
      <t>)</t>
    </r>
  </si>
  <si>
    <t>Resource Upkeep</t>
  </si>
  <si>
    <t>E</t>
  </si>
  <si>
    <t>R</t>
  </si>
  <si>
    <t>T</t>
  </si>
  <si>
    <t>C</t>
  </si>
  <si>
    <t>O</t>
  </si>
  <si>
    <t>V</t>
  </si>
  <si>
    <t>KINETICS</t>
  </si>
  <si>
    <t>Planckeryons</t>
  </si>
  <si>
    <r>
      <t>(</t>
    </r>
    <r>
      <rPr>
        <sz val="11"/>
        <color theme="1"/>
        <rFont val="Calibri"/>
        <family val="2"/>
        <scheme val="minor"/>
      </rPr>
      <t>3075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</si>
  <si>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  </t>
    </r>
    <r>
      <rPr>
        <sz val="11"/>
        <color theme="1"/>
        <rFont val="Calibri"/>
        <family val="2"/>
        <scheme val="minor"/>
      </rPr>
      <t xml:space="preserve">  2 Minerals</t>
    </r>
    <r>
      <rPr>
        <b/>
        <sz val="11"/>
        <color theme="1"/>
        <rFont val="Calibri"/>
        <family val="2"/>
        <scheme val="minor"/>
      </rPr>
      <t>)</t>
    </r>
  </si>
  <si>
    <r>
      <t>(</t>
    </r>
    <r>
      <rPr>
        <sz val="11"/>
        <color theme="1"/>
        <rFont val="Calibri"/>
        <family val="2"/>
        <scheme val="minor"/>
      </rPr>
      <t xml:space="preserve">   2.3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</si>
  <si>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  </t>
    </r>
    <r>
      <rPr>
        <sz val="11"/>
        <color theme="1"/>
        <rFont val="Calibri"/>
        <family val="2"/>
        <scheme val="minor"/>
      </rPr>
      <t>10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</si>
  <si>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</t>
    </r>
    <r>
      <rPr>
        <sz val="11"/>
        <color theme="1"/>
        <rFont val="Calibri"/>
        <family val="2"/>
        <scheme val="minor"/>
      </rPr>
      <t>100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</si>
  <si>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</t>
    </r>
    <r>
      <rPr>
        <sz val="11"/>
        <color theme="1"/>
        <rFont val="Calibri"/>
        <family val="2"/>
        <scheme val="minor"/>
      </rPr>
      <t>400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</si>
  <si>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</t>
    </r>
    <r>
      <rPr>
        <sz val="11"/>
        <color theme="1"/>
        <rFont val="Calibri"/>
        <family val="2"/>
        <scheme val="minor"/>
      </rPr>
      <t>950 Minerals</t>
    </r>
    <r>
      <rPr>
        <b/>
        <sz val="11"/>
        <color theme="1"/>
        <rFont val="Calibri"/>
        <family val="2"/>
        <scheme val="minor"/>
      </rPr>
      <t>)</t>
    </r>
  </si>
  <si>
    <t>Exotic Particles</t>
  </si>
  <si>
    <t>ARMOR</t>
  </si>
  <si>
    <t>SHIELDS</t>
  </si>
  <si>
    <r>
      <t>MINERALS [</t>
    </r>
    <r>
      <rPr>
        <u/>
        <sz val="11"/>
        <color theme="1"/>
        <rFont val="Calibri"/>
        <family val="2"/>
        <scheme val="minor"/>
      </rPr>
      <t>BIG</t>
    </r>
    <r>
      <rPr>
        <i/>
        <sz val="11"/>
        <color theme="1"/>
        <rFont val="Calibri"/>
        <family val="2"/>
        <scheme val="minor"/>
      </rPr>
      <t>]</t>
    </r>
  </si>
  <si>
    <r>
      <t>POLYMERICS [</t>
    </r>
    <r>
      <rPr>
        <u/>
        <sz val="11"/>
        <color theme="1"/>
        <rFont val="Calibri"/>
        <family val="2"/>
        <scheme val="minor"/>
      </rPr>
      <t>SMALL</t>
    </r>
    <r>
      <rPr>
        <i/>
        <sz val="11"/>
        <color theme="1"/>
        <rFont val="Calibri"/>
        <family val="2"/>
        <scheme val="minor"/>
      </rPr>
      <t>]</t>
    </r>
  </si>
  <si>
    <t>META-MATERIALS [SMALL]</t>
  </si>
  <si>
    <r>
      <t>SECONDARY [</t>
    </r>
    <r>
      <rPr>
        <u/>
        <sz val="11"/>
        <color theme="1"/>
        <rFont val="Calibri"/>
        <family val="2"/>
        <scheme val="minor"/>
      </rPr>
      <t>BIG</t>
    </r>
    <r>
      <rPr>
        <i/>
        <sz val="11"/>
        <color theme="1"/>
        <rFont val="Calibri"/>
        <family val="2"/>
        <scheme val="minor"/>
      </rPr>
      <t>]</t>
    </r>
  </si>
  <si>
    <r>
      <t>AUTOMACHINE [</t>
    </r>
    <r>
      <rPr>
        <u/>
        <sz val="11"/>
        <color theme="1"/>
        <rFont val="Calibri"/>
        <family val="2"/>
        <scheme val="minor"/>
      </rPr>
      <t>BIG</t>
    </r>
    <r>
      <rPr>
        <i/>
        <sz val="11"/>
        <color theme="1"/>
        <rFont val="Calibri"/>
        <family val="2"/>
        <scheme val="minor"/>
      </rPr>
      <t>]</t>
    </r>
  </si>
  <si>
    <r>
      <t xml:space="preserve">(    </t>
    </r>
    <r>
      <rPr>
        <sz val="11"/>
        <color theme="1"/>
        <rFont val="Calibri"/>
        <family val="2"/>
        <scheme val="minor"/>
      </rPr>
      <t>20 Minerals</t>
    </r>
    <r>
      <rPr>
        <b/>
        <sz val="11"/>
        <color theme="1"/>
        <rFont val="Calibri"/>
        <family val="2"/>
        <scheme val="minor"/>
      </rPr>
      <t>)</t>
    </r>
  </si>
  <si>
    <r>
      <t xml:space="preserve">(    </t>
    </r>
    <r>
      <rPr>
        <sz val="11"/>
        <color theme="1"/>
        <rFont val="Calibri"/>
        <family val="2"/>
        <scheme val="minor"/>
      </rPr>
      <t>45 Minerals</t>
    </r>
    <r>
      <rPr>
        <b/>
        <sz val="11"/>
        <color theme="1"/>
        <rFont val="Calibri"/>
        <family val="2"/>
        <scheme val="minor"/>
      </rPr>
      <t>)</t>
    </r>
  </si>
  <si>
    <t>Automachines</t>
  </si>
  <si>
    <t>Polymerics</t>
  </si>
  <si>
    <t>S</t>
  </si>
  <si>
    <t>M</t>
  </si>
  <si>
    <t>A</t>
  </si>
  <si>
    <t>L</t>
  </si>
  <si>
    <t>P</t>
  </si>
  <si>
    <t>I</t>
  </si>
  <si>
    <t>N</t>
  </si>
  <si>
    <t>D</t>
  </si>
  <si>
    <t>F</t>
  </si>
  <si>
    <t>U</t>
  </si>
  <si>
    <t>G</t>
  </si>
  <si>
    <t>B</t>
  </si>
  <si>
    <t>X</t>
  </si>
  <si>
    <t>Y</t>
  </si>
  <si>
    <t>H</t>
  </si>
  <si>
    <t>J</t>
  </si>
  <si>
    <t>K</t>
  </si>
  <si>
    <r>
      <t xml:space="preserve">(      </t>
    </r>
    <r>
      <rPr>
        <sz val="11"/>
        <color theme="1"/>
        <rFont val="Calibri"/>
        <family val="2"/>
        <scheme val="minor"/>
      </rPr>
      <t>9 Minerals</t>
    </r>
    <r>
      <rPr>
        <b/>
        <sz val="11"/>
        <color theme="1"/>
        <rFont val="Calibri"/>
        <family val="2"/>
        <scheme val="minor"/>
      </rPr>
      <t>)</t>
    </r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</si>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</sst>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FEF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5B72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7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EEC5B0"/>
        <bgColor indexed="64"/>
      </patternFill>
    </fill>
    <fill>
      <patternFill patternType="solid">
        <fgColor rgb="FFFFA23B"/>
        <bgColor indexed="64"/>
      </patternFill>
    </fill>
    <fill>
      <patternFill patternType="solid">
        <fgColor rgb="FF67ED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3AA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2D89A"/>
        <bgColor indexed="64"/>
      </patternFill>
    </fill>
    <fill>
      <patternFill patternType="solid">
        <fgColor rgb="FFE37DFF"/>
        <bgColor indexed="64"/>
      </patternFill>
    </fill>
    <fill>
      <patternFill patternType="solid">
        <fgColor rgb="FF83BA78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15">
    <xf numFmtId="0" fontId="0" fillId="0" borderId="0" xfId="0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/>
    <xf numFmtId="2" fontId="0" fillId="0" borderId="4" xfId="0" applyNumberFormat="1" applyFill="1" applyBorder="1"/>
    <xf numFmtId="2" fontId="0" fillId="8" borderId="0" xfId="0" applyNumberFormat="1" applyFill="1" applyBorder="1"/>
    <xf numFmtId="164" fontId="1" fillId="0" borderId="0" xfId="0" applyNumberFormat="1" applyFont="1" applyFill="1" applyAlignment="1">
      <alignment horizontal="center"/>
    </xf>
    <xf numFmtId="164" fontId="1" fillId="0" borderId="3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/>
    <xf numFmtId="164" fontId="0" fillId="0" borderId="8" xfId="0" applyNumberFormat="1" applyFill="1" applyBorder="1"/>
    <xf numFmtId="164" fontId="0" fillId="0" borderId="2" xfId="0" applyNumberFormat="1" applyFill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164" fontId="0" fillId="5" borderId="0" xfId="0" applyNumberFormat="1" applyFill="1" applyBorder="1"/>
    <xf numFmtId="164" fontId="0" fillId="0" borderId="4" xfId="0" applyNumberFormat="1" applyFill="1" applyBorder="1"/>
    <xf numFmtId="164" fontId="0" fillId="0" borderId="1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1" xfId="0" applyNumberFormat="1" applyFill="1" applyBorder="1" applyAlignment="1">
      <alignment horizontal="right"/>
    </xf>
    <xf numFmtId="164" fontId="0" fillId="7" borderId="11" xfId="0" applyNumberFormat="1" applyFill="1" applyBorder="1"/>
    <xf numFmtId="164" fontId="0" fillId="0" borderId="0" xfId="0" applyNumberFormat="1" applyFill="1" applyAlignment="1">
      <alignment horizontal="right"/>
    </xf>
    <xf numFmtId="1" fontId="0" fillId="4" borderId="8" xfId="0" applyNumberFormat="1" applyFill="1" applyBorder="1"/>
    <xf numFmtId="1" fontId="0" fillId="4" borderId="8" xfId="0" applyNumberFormat="1" applyFill="1" applyBorder="1" applyAlignment="1">
      <alignment horizontal="right"/>
    </xf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4" borderId="0" xfId="0" applyNumberFormat="1" applyFill="1" applyBorder="1"/>
    <xf numFmtId="1" fontId="0" fillId="6" borderId="0" xfId="0" applyNumberFormat="1" applyFill="1" applyBorder="1"/>
    <xf numFmtId="1" fontId="0" fillId="6" borderId="0" xfId="0" applyNumberFormat="1" applyFill="1" applyBorder="1" applyAlignment="1">
      <alignment horizontal="right"/>
    </xf>
    <xf numFmtId="1" fontId="0" fillId="6" borderId="2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/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2" xfId="0" applyNumberFormat="1" applyFill="1" applyBorder="1"/>
    <xf numFmtId="2" fontId="0" fillId="3" borderId="0" xfId="0" applyNumberFormat="1" applyFill="1" applyBorder="1"/>
    <xf numFmtId="2" fontId="0" fillId="2" borderId="0" xfId="0" applyNumberFormat="1" applyFill="1" applyBorder="1"/>
    <xf numFmtId="2" fontId="0" fillId="5" borderId="0" xfId="0" applyNumberFormat="1" applyFill="1" applyBorder="1"/>
    <xf numFmtId="2" fontId="0" fillId="7" borderId="0" xfId="0" applyNumberFormat="1" applyFill="1" applyBorder="1"/>
    <xf numFmtId="2" fontId="0" fillId="9" borderId="0" xfId="0" applyNumberFormat="1" applyFill="1" applyBorder="1"/>
    <xf numFmtId="2" fontId="0" fillId="9" borderId="0" xfId="0" applyNumberFormat="1" applyFill="1" applyBorder="1" applyAlignment="1">
      <alignment horizontal="right"/>
    </xf>
    <xf numFmtId="2" fontId="0" fillId="9" borderId="2" xfId="0" applyNumberFormat="1" applyFill="1" applyBorder="1"/>
    <xf numFmtId="165" fontId="0" fillId="0" borderId="0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0" borderId="0" xfId="0" applyNumberFormat="1" applyFill="1"/>
    <xf numFmtId="1" fontId="0" fillId="4" borderId="9" xfId="0" applyNumberFormat="1" applyFill="1" applyBorder="1"/>
    <xf numFmtId="165" fontId="0" fillId="4" borderId="2" xfId="0" applyNumberFormat="1" applyFill="1" applyBorder="1"/>
    <xf numFmtId="164" fontId="0" fillId="0" borderId="12" xfId="0" applyNumberFormat="1" applyFill="1" applyBorder="1"/>
    <xf numFmtId="1" fontId="0" fillId="0" borderId="7" xfId="0" applyNumberFormat="1" applyFill="1" applyBorder="1"/>
    <xf numFmtId="1" fontId="0" fillId="4" borderId="12" xfId="0" applyNumberFormat="1" applyFill="1" applyBorder="1"/>
    <xf numFmtId="2" fontId="0" fillId="0" borderId="12" xfId="0" applyNumberFormat="1" applyFill="1" applyBorder="1"/>
    <xf numFmtId="2" fontId="0" fillId="5" borderId="12" xfId="0" applyNumberFormat="1" applyFill="1" applyBorder="1"/>
    <xf numFmtId="1" fontId="0" fillId="6" borderId="12" xfId="0" applyNumberFormat="1" applyFill="1" applyBorder="1"/>
    <xf numFmtId="2" fontId="0" fillId="8" borderId="12" xfId="0" applyNumberFormat="1" applyFill="1" applyBorder="1"/>
    <xf numFmtId="2" fontId="0" fillId="9" borderId="12" xfId="0" applyNumberFormat="1" applyFill="1" applyBorder="1"/>
    <xf numFmtId="165" fontId="0" fillId="0" borderId="12" xfId="0" applyNumberFormat="1" applyFill="1" applyBorder="1"/>
    <xf numFmtId="164" fontId="0" fillId="5" borderId="12" xfId="0" applyNumberFormat="1" applyFill="1" applyBorder="1"/>
    <xf numFmtId="164" fontId="0" fillId="0" borderId="13" xfId="0" applyNumberFormat="1" applyFill="1" applyBorder="1"/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/>
    </xf>
    <xf numFmtId="1" fontId="1" fillId="0" borderId="15" xfId="0" applyNumberFormat="1" applyFont="1" applyFill="1" applyBorder="1" applyAlignment="1">
      <alignment horizontal="left"/>
    </xf>
    <xf numFmtId="1" fontId="1" fillId="0" borderId="16" xfId="0" applyNumberFormat="1" applyFont="1" applyFill="1" applyBorder="1" applyAlignment="1">
      <alignment horizontal="center"/>
    </xf>
    <xf numFmtId="1" fontId="1" fillId="0" borderId="17" xfId="0" applyNumberFormat="1" applyFont="1" applyFill="1" applyBorder="1" applyAlignment="1">
      <alignment horizontal="center"/>
    </xf>
    <xf numFmtId="1" fontId="1" fillId="0" borderId="18" xfId="0" applyNumberFormat="1" applyFont="1" applyFill="1" applyBorder="1" applyAlignment="1">
      <alignment horizontal="center"/>
    </xf>
    <xf numFmtId="1" fontId="1" fillId="0" borderId="19" xfId="0" applyNumberFormat="1" applyFont="1" applyFill="1" applyBorder="1" applyAlignment="1">
      <alignment horizontal="center"/>
    </xf>
    <xf numFmtId="164" fontId="1" fillId="0" borderId="20" xfId="0" applyNumberFormat="1" applyFont="1" applyFill="1" applyBorder="1"/>
    <xf numFmtId="164" fontId="0" fillId="0" borderId="21" xfId="0" applyNumberFormat="1" applyFill="1" applyBorder="1"/>
    <xf numFmtId="164" fontId="0" fillId="0" borderId="22" xfId="0" applyNumberFormat="1" applyFill="1" applyBorder="1"/>
    <xf numFmtId="1" fontId="0" fillId="0" borderId="23" xfId="0" applyNumberFormat="1" applyFill="1" applyBorder="1"/>
    <xf numFmtId="164" fontId="0" fillId="0" borderId="24" xfId="0" applyNumberFormat="1" applyFill="1" applyBorder="1"/>
    <xf numFmtId="1" fontId="0" fillId="4" borderId="4" xfId="0" applyNumberFormat="1" applyFill="1" applyBorder="1"/>
    <xf numFmtId="2" fontId="0" fillId="0" borderId="24" xfId="0" applyNumberFormat="1" applyFill="1" applyBorder="1"/>
    <xf numFmtId="2" fontId="0" fillId="7" borderId="4" xfId="0" applyNumberFormat="1" applyFill="1" applyBorder="1"/>
    <xf numFmtId="164" fontId="0" fillId="0" borderId="25" xfId="0" quotePrefix="1" applyNumberFormat="1" applyFill="1" applyBorder="1"/>
    <xf numFmtId="1" fontId="0" fillId="6" borderId="4" xfId="0" applyNumberFormat="1" applyFill="1" applyBorder="1"/>
    <xf numFmtId="2" fontId="0" fillId="8" borderId="4" xfId="0" applyNumberFormat="1" applyFill="1" applyBorder="1"/>
    <xf numFmtId="2" fontId="0" fillId="9" borderId="4" xfId="0" applyNumberFormat="1" applyFill="1" applyBorder="1"/>
    <xf numFmtId="165" fontId="0" fillId="0" borderId="24" xfId="0" applyNumberFormat="1" applyFill="1" applyBorder="1"/>
    <xf numFmtId="165" fontId="0" fillId="0" borderId="4" xfId="0" applyNumberFormat="1" applyFill="1" applyBorder="1"/>
    <xf numFmtId="164" fontId="0" fillId="0" borderId="26" xfId="0" applyNumberFormat="1" applyFill="1" applyBorder="1"/>
    <xf numFmtId="164" fontId="0" fillId="7" borderId="5" xfId="0" applyNumberFormat="1" applyFill="1" applyBorder="1"/>
    <xf numFmtId="1" fontId="1" fillId="0" borderId="0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center" vertical="center"/>
    </xf>
    <xf numFmtId="164" fontId="0" fillId="0" borderId="25" xfId="0" applyNumberFormat="1" applyFill="1" applyBorder="1"/>
    <xf numFmtId="2" fontId="0" fillId="0" borderId="25" xfId="0" applyNumberFormat="1" applyFill="1" applyBorder="1"/>
    <xf numFmtId="164" fontId="1" fillId="0" borderId="0" xfId="0" applyNumberFormat="1" applyFont="1" applyFill="1" applyBorder="1"/>
    <xf numFmtId="2" fontId="0" fillId="10" borderId="0" xfId="0" applyNumberFormat="1" applyFill="1" applyBorder="1"/>
    <xf numFmtId="2" fontId="0" fillId="10" borderId="12" xfId="0" applyNumberFormat="1" applyFill="1" applyBorder="1"/>
    <xf numFmtId="2" fontId="0" fillId="10" borderId="4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34" xfId="0" applyNumberFormat="1" applyFont="1" applyBorder="1" applyAlignment="1">
      <alignment horizontal="center"/>
    </xf>
    <xf numFmtId="1" fontId="1" fillId="0" borderId="35" xfId="0" applyNumberFormat="1" applyFont="1" applyBorder="1" applyAlignment="1">
      <alignment horizontal="center"/>
    </xf>
    <xf numFmtId="1" fontId="1" fillId="0" borderId="36" xfId="0" applyNumberFormat="1" applyFont="1" applyBorder="1" applyAlignment="1">
      <alignment horizontal="center"/>
    </xf>
    <xf numFmtId="1" fontId="1" fillId="0" borderId="37" xfId="0" applyNumberFormat="1" applyFont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164" fontId="1" fillId="0" borderId="39" xfId="0" applyNumberFormat="1" applyFont="1" applyBorder="1"/>
    <xf numFmtId="164" fontId="1" fillId="0" borderId="3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164" fontId="0" fillId="0" borderId="4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8" xfId="0" applyNumberFormat="1" applyBorder="1"/>
    <xf numFmtId="1" fontId="0" fillId="0" borderId="43" xfId="0" applyNumberFormat="1" applyBorder="1"/>
    <xf numFmtId="1" fontId="0" fillId="0" borderId="44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4" borderId="44" xfId="0" applyNumberFormat="1" applyFill="1" applyBorder="1"/>
    <xf numFmtId="1" fontId="0" fillId="4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3" borderId="44" xfId="0" applyNumberFormat="1" applyFill="1" applyBorder="1"/>
    <xf numFmtId="2" fontId="0" fillId="0" borderId="44" xfId="0" applyNumberFormat="1" applyBorder="1"/>
    <xf numFmtId="2" fontId="0" fillId="2" borderId="44" xfId="0" applyNumberFormat="1" applyFill="1" applyBorder="1"/>
    <xf numFmtId="2" fontId="0" fillId="7" borderId="2" xfId="0" applyNumberFormat="1" applyFill="1" applyBorder="1"/>
    <xf numFmtId="164" fontId="0" fillId="0" borderId="0" xfId="0" quotePrefix="1" applyNumberFormat="1"/>
    <xf numFmtId="164" fontId="0" fillId="0" borderId="6" xfId="0" applyNumberFormat="1" applyBorder="1"/>
    <xf numFmtId="1" fontId="0" fillId="6" borderId="0" xfId="0" applyNumberFormat="1" applyFill="1"/>
    <xf numFmtId="1" fontId="0" fillId="6" borderId="0" xfId="0" applyNumberFormat="1" applyFill="1" applyAlignment="1">
      <alignment horizontal="right"/>
    </xf>
    <xf numFmtId="1" fontId="0" fillId="6" borderId="44" xfId="0" applyNumberFormat="1" applyFill="1" applyBorder="1"/>
    <xf numFmtId="164" fontId="0" fillId="0" borderId="4" xfId="0" applyNumberFormat="1" applyBorder="1"/>
    <xf numFmtId="2" fontId="0" fillId="8" borderId="44" xfId="0" applyNumberFormat="1" applyFill="1" applyBorder="1"/>
    <xf numFmtId="2" fontId="0" fillId="8" borderId="2" xfId="0" applyNumberFormat="1" applyFill="1" applyBorder="1"/>
    <xf numFmtId="164" fontId="0" fillId="0" borderId="5" xfId="0" applyNumberFormat="1" applyBorder="1"/>
    <xf numFmtId="164" fontId="0" fillId="0" borderId="44" xfId="0" applyNumberFormat="1" applyBorder="1"/>
    <xf numFmtId="2" fontId="0" fillId="9" borderId="0" xfId="0" applyNumberFormat="1" applyFill="1"/>
    <xf numFmtId="2" fontId="0" fillId="9" borderId="0" xfId="0" applyNumberFormat="1" applyFill="1" applyAlignment="1">
      <alignment horizontal="right"/>
    </xf>
    <xf numFmtId="2" fontId="0" fillId="9" borderId="44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65" fontId="0" fillId="4" borderId="0" xfId="0" applyNumberFormat="1" applyFill="1"/>
    <xf numFmtId="165" fontId="0" fillId="4" borderId="0" xfId="0" applyNumberFormat="1" applyFill="1" applyAlignment="1">
      <alignment horizontal="right"/>
    </xf>
    <xf numFmtId="165" fontId="0" fillId="0" borderId="44" xfId="0" applyNumberFormat="1" applyBorder="1"/>
    <xf numFmtId="164" fontId="0" fillId="3" borderId="44" xfId="0" applyNumberFormat="1" applyFill="1" applyBorder="1"/>
    <xf numFmtId="164" fontId="0" fillId="2" borderId="44" xfId="0" applyNumberFormat="1" applyFill="1" applyBorder="1"/>
    <xf numFmtId="164" fontId="0" fillId="0" borderId="43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1" fontId="0" fillId="4" borderId="48" xfId="0" applyNumberFormat="1" applyFill="1" applyBorder="1"/>
    <xf numFmtId="1" fontId="0" fillId="4" borderId="49" xfId="0" applyNumberFormat="1" applyFill="1" applyBorder="1"/>
    <xf numFmtId="1" fontId="0" fillId="4" borderId="48" xfId="0" applyNumberFormat="1" applyFill="1" applyBorder="1" applyAlignment="1">
      <alignment horizontal="right"/>
    </xf>
    <xf numFmtId="164" fontId="0" fillId="0" borderId="39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39" xfId="0" applyNumberFormat="1" applyBorder="1"/>
    <xf numFmtId="1" fontId="0" fillId="0" borderId="1" xfId="0" applyNumberFormat="1" applyBorder="1" applyAlignment="1">
      <alignment horizontal="right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1" xfId="0" applyNumberFormat="1" applyBorder="1" applyAlignment="1">
      <alignment horizontal="right"/>
    </xf>
    <xf numFmtId="1" fontId="0" fillId="4" borderId="0" xfId="0" applyNumberFormat="1" applyFill="1"/>
    <xf numFmtId="1" fontId="0" fillId="4" borderId="0" xfId="0" applyNumberFormat="1" applyFill="1" applyAlignment="1">
      <alignment horizontal="right"/>
    </xf>
    <xf numFmtId="2" fontId="0" fillId="0" borderId="0" xfId="0" quotePrefix="1" applyNumberFormat="1"/>
    <xf numFmtId="2" fontId="0" fillId="0" borderId="4" xfId="0" applyNumberFormat="1" applyBorder="1"/>
    <xf numFmtId="1" fontId="0" fillId="0" borderId="0" xfId="0" quotePrefix="1" applyNumberFormat="1"/>
    <xf numFmtId="1" fontId="0" fillId="0" borderId="6" xfId="0" applyNumberFormat="1" applyBorder="1"/>
    <xf numFmtId="1" fontId="0" fillId="0" borderId="47" xfId="0" applyNumberFormat="1" applyBorder="1"/>
    <xf numFmtId="1" fontId="0" fillId="0" borderId="48" xfId="0" applyNumberFormat="1" applyBorder="1"/>
    <xf numFmtId="1" fontId="0" fillId="4" borderId="33" xfId="0" applyNumberFormat="1" applyFill="1" applyBorder="1" applyAlignment="1">
      <alignment horizontal="right"/>
    </xf>
    <xf numFmtId="164" fontId="0" fillId="0" borderId="50" xfId="0" applyNumberFormat="1" applyBorder="1"/>
    <xf numFmtId="1" fontId="1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" fontId="0" fillId="4" borderId="42" xfId="0" applyNumberFormat="1" applyFill="1" applyBorder="1"/>
    <xf numFmtId="165" fontId="0" fillId="4" borderId="44" xfId="0" applyNumberFormat="1" applyFill="1" applyBorder="1"/>
    <xf numFmtId="1" fontId="0" fillId="4" borderId="47" xfId="0" applyNumberFormat="1" applyFill="1" applyBorder="1"/>
    <xf numFmtId="1" fontId="0" fillId="0" borderId="3" xfId="0" applyNumberFormat="1" applyBorder="1"/>
    <xf numFmtId="0" fontId="0" fillId="0" borderId="12" xfId="0" applyBorder="1"/>
    <xf numFmtId="1" fontId="1" fillId="0" borderId="36" xfId="0" applyNumberFormat="1" applyFont="1" applyFill="1" applyBorder="1" applyAlignment="1">
      <alignment horizontal="center"/>
    </xf>
    <xf numFmtId="1" fontId="1" fillId="0" borderId="34" xfId="0" applyNumberFormat="1" applyFont="1" applyFill="1" applyBorder="1" applyAlignment="1">
      <alignment horizontal="center"/>
    </xf>
    <xf numFmtId="1" fontId="1" fillId="0" borderId="38" xfId="0" applyNumberFormat="1" applyFont="1" applyFill="1" applyBorder="1" applyAlignment="1">
      <alignment horizontal="center"/>
    </xf>
    <xf numFmtId="164" fontId="0" fillId="0" borderId="53" xfId="0" applyNumberFormat="1" applyFill="1" applyBorder="1"/>
    <xf numFmtId="1" fontId="0" fillId="0" borderId="9" xfId="0" applyNumberFormat="1" applyFill="1" applyBorder="1"/>
    <xf numFmtId="2" fontId="0" fillId="10" borderId="2" xfId="0" applyNumberFormat="1" applyFill="1" applyBorder="1"/>
    <xf numFmtId="165" fontId="0" fillId="0" borderId="2" xfId="0" applyNumberFormat="1" applyFill="1" applyBorder="1"/>
    <xf numFmtId="164" fontId="0" fillId="0" borderId="45" xfId="0" applyNumberFormat="1" applyFill="1" applyBorder="1"/>
    <xf numFmtId="164" fontId="0" fillId="0" borderId="33" xfId="0" applyNumberFormat="1" applyFill="1" applyBorder="1"/>
    <xf numFmtId="164" fontId="0" fillId="7" borderId="33" xfId="0" applyNumberFormat="1" applyFill="1" applyBorder="1"/>
    <xf numFmtId="164" fontId="0" fillId="7" borderId="46" xfId="0" applyNumberFormat="1" applyFill="1" applyBorder="1"/>
    <xf numFmtId="164" fontId="0" fillId="0" borderId="54" xfId="0" applyNumberFormat="1" applyBorder="1"/>
    <xf numFmtId="164" fontId="0" fillId="0" borderId="0" xfId="0" applyNumberFormat="1" applyBorder="1"/>
    <xf numFmtId="1" fontId="1" fillId="0" borderId="55" xfId="0" applyNumberFormat="1" applyFont="1" applyBorder="1" applyAlignment="1">
      <alignment horizontal="center"/>
    </xf>
    <xf numFmtId="0" fontId="0" fillId="0" borderId="28" xfId="0" applyBorder="1"/>
    <xf numFmtId="1" fontId="0" fillId="0" borderId="56" xfId="0" applyNumberFormat="1" applyFill="1" applyBorder="1"/>
    <xf numFmtId="1" fontId="0" fillId="4" borderId="28" xfId="0" applyNumberFormat="1" applyFill="1" applyBorder="1"/>
    <xf numFmtId="2" fontId="0" fillId="0" borderId="28" xfId="0" applyNumberFormat="1" applyFill="1" applyBorder="1"/>
    <xf numFmtId="2" fontId="0" fillId="5" borderId="28" xfId="0" applyNumberFormat="1" applyFill="1" applyBorder="1"/>
    <xf numFmtId="1" fontId="0" fillId="6" borderId="28" xfId="0" applyNumberFormat="1" applyFill="1" applyBorder="1"/>
    <xf numFmtId="2" fontId="0" fillId="8" borderId="28" xfId="0" applyNumberFormat="1" applyFill="1" applyBorder="1"/>
    <xf numFmtId="2" fontId="0" fillId="10" borderId="28" xfId="0" applyNumberFormat="1" applyFill="1" applyBorder="1"/>
    <xf numFmtId="2" fontId="0" fillId="9" borderId="28" xfId="0" applyNumberFormat="1" applyFill="1" applyBorder="1"/>
    <xf numFmtId="165" fontId="0" fillId="0" borderId="28" xfId="0" applyNumberFormat="1" applyFill="1" applyBorder="1"/>
    <xf numFmtId="164" fontId="0" fillId="0" borderId="28" xfId="0" applyNumberFormat="1" applyFill="1" applyBorder="1"/>
    <xf numFmtId="164" fontId="0" fillId="5" borderId="28" xfId="0" applyNumberFormat="1" applyFill="1" applyBorder="1"/>
    <xf numFmtId="164" fontId="0" fillId="0" borderId="29" xfId="0" applyNumberFormat="1" applyFill="1" applyBorder="1"/>
    <xf numFmtId="164" fontId="0" fillId="0" borderId="57" xfId="0" applyNumberFormat="1" applyFill="1" applyBorder="1"/>
    <xf numFmtId="1" fontId="1" fillId="0" borderId="55" xfId="0" applyNumberFormat="1" applyFont="1" applyFill="1" applyBorder="1" applyAlignment="1">
      <alignment horizontal="center"/>
    </xf>
    <xf numFmtId="2" fontId="0" fillId="8" borderId="0" xfId="0" applyNumberFormat="1" applyFill="1" applyAlignment="1">
      <alignment horizontal="right"/>
    </xf>
    <xf numFmtId="2" fontId="0" fillId="8" borderId="0" xfId="0" applyNumberFormat="1" applyFill="1"/>
    <xf numFmtId="2" fontId="0" fillId="10" borderId="0" xfId="0" applyNumberFormat="1" applyFill="1" applyAlignment="1">
      <alignment horizontal="right"/>
    </xf>
    <xf numFmtId="2" fontId="0" fillId="10" borderId="0" xfId="0" applyNumberFormat="1" applyFill="1"/>
    <xf numFmtId="2" fontId="0" fillId="10" borderId="44" xfId="0" applyNumberFormat="1" applyFill="1" applyBorder="1"/>
    <xf numFmtId="1" fontId="0" fillId="11" borderId="8" xfId="0" applyNumberFormat="1" applyFill="1" applyBorder="1"/>
    <xf numFmtId="164" fontId="0" fillId="0" borderId="58" xfId="0" applyNumberFormat="1" applyBorder="1"/>
    <xf numFmtId="1" fontId="0" fillId="12" borderId="7" xfId="0" applyNumberFormat="1" applyFill="1" applyBorder="1" applyAlignment="1">
      <alignment horizontal="right"/>
    </xf>
    <xf numFmtId="1" fontId="0" fillId="12" borderId="8" xfId="0" applyNumberFormat="1" applyFill="1" applyBorder="1"/>
    <xf numFmtId="1" fontId="0" fillId="0" borderId="59" xfId="0" applyNumberFormat="1" applyFill="1" applyBorder="1"/>
    <xf numFmtId="1" fontId="0" fillId="0" borderId="1" xfId="0" applyNumberFormat="1" applyFill="1" applyBorder="1"/>
    <xf numFmtId="1" fontId="0" fillId="0" borderId="60" xfId="0" applyNumberFormat="1" applyFill="1" applyBorder="1"/>
    <xf numFmtId="1" fontId="0" fillId="12" borderId="8" xfId="0" applyNumberFormat="1" applyFill="1" applyBorder="1" applyAlignment="1">
      <alignment horizontal="right"/>
    </xf>
    <xf numFmtId="1" fontId="0" fillId="4" borderId="39" xfId="0" applyNumberFormat="1" applyFill="1" applyBorder="1"/>
    <xf numFmtId="0" fontId="0" fillId="14" borderId="42" xfId="0" applyFill="1" applyBorder="1"/>
    <xf numFmtId="1" fontId="7" fillId="15" borderId="42" xfId="0" applyNumberFormat="1" applyFont="1" applyFill="1" applyBorder="1"/>
    <xf numFmtId="0" fontId="1" fillId="14" borderId="7" xfId="0" applyFont="1" applyFill="1" applyBorder="1"/>
    <xf numFmtId="0" fontId="1" fillId="0" borderId="9" xfId="0" applyFont="1" applyBorder="1"/>
    <xf numFmtId="0" fontId="1" fillId="2" borderId="7" xfId="0" applyFont="1" applyFill="1" applyBorder="1"/>
    <xf numFmtId="0" fontId="1" fillId="16" borderId="7" xfId="0" applyFont="1" applyFill="1" applyBorder="1"/>
    <xf numFmtId="0" fontId="1" fillId="17" borderId="7" xfId="0" applyFont="1" applyFill="1" applyBorder="1"/>
    <xf numFmtId="0" fontId="1" fillId="13" borderId="7" xfId="0" applyFont="1" applyFill="1" applyBorder="1"/>
    <xf numFmtId="0" fontId="1" fillId="12" borderId="7" xfId="0" applyFont="1" applyFill="1" applyBorder="1"/>
    <xf numFmtId="0" fontId="1" fillId="4" borderId="7" xfId="0" applyFont="1" applyFill="1" applyBorder="1"/>
    <xf numFmtId="0" fontId="0" fillId="0" borderId="8" xfId="0" applyBorder="1"/>
    <xf numFmtId="1" fontId="1" fillId="0" borderId="7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left"/>
    </xf>
    <xf numFmtId="1" fontId="0" fillId="0" borderId="47" xfId="0" applyNumberFormat="1" applyFill="1" applyBorder="1"/>
    <xf numFmtId="1" fontId="0" fillId="0" borderId="48" xfId="0" applyNumberFormat="1" applyFill="1" applyBorder="1"/>
    <xf numFmtId="1" fontId="0" fillId="0" borderId="62" xfId="0" applyNumberFormat="1" applyFill="1" applyBorder="1"/>
    <xf numFmtId="1" fontId="0" fillId="0" borderId="63" xfId="0" applyNumberFormat="1" applyFill="1" applyBorder="1"/>
    <xf numFmtId="0" fontId="0" fillId="0" borderId="23" xfId="0" applyBorder="1"/>
    <xf numFmtId="0" fontId="0" fillId="0" borderId="1" xfId="0" applyBorder="1"/>
    <xf numFmtId="0" fontId="1" fillId="19" borderId="44" xfId="0" applyFont="1" applyFill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0" fontId="0" fillId="16" borderId="56" xfId="0" applyFill="1" applyBorder="1"/>
    <xf numFmtId="1" fontId="0" fillId="12" borderId="56" xfId="0" applyNumberFormat="1" applyFill="1" applyBorder="1"/>
    <xf numFmtId="1" fontId="0" fillId="0" borderId="61" xfId="0" applyNumberFormat="1" applyFill="1" applyBorder="1" applyAlignment="1">
      <alignment horizontal="right"/>
    </xf>
    <xf numFmtId="1" fontId="7" fillId="15" borderId="22" xfId="0" applyNumberFormat="1" applyFont="1" applyFill="1" applyBorder="1" applyAlignment="1">
      <alignment horizontal="right"/>
    </xf>
    <xf numFmtId="1" fontId="0" fillId="11" borderId="68" xfId="0" applyNumberFormat="1" applyFill="1" applyBorder="1" applyAlignment="1">
      <alignment horizontal="right"/>
    </xf>
    <xf numFmtId="1" fontId="0" fillId="4" borderId="68" xfId="0" applyNumberFormat="1" applyFill="1" applyBorder="1" applyAlignment="1">
      <alignment horizontal="right"/>
    </xf>
    <xf numFmtId="0" fontId="0" fillId="0" borderId="70" xfId="0" applyBorder="1"/>
    <xf numFmtId="0" fontId="0" fillId="0" borderId="71" xfId="0" applyBorder="1"/>
    <xf numFmtId="0" fontId="0" fillId="20" borderId="8" xfId="0" applyFill="1" applyBorder="1"/>
    <xf numFmtId="0" fontId="0" fillId="20" borderId="23" xfId="0" applyFill="1" applyBorder="1"/>
    <xf numFmtId="1" fontId="0" fillId="15" borderId="3" xfId="0" applyNumberFormat="1" applyFill="1" applyBorder="1"/>
    <xf numFmtId="0" fontId="0" fillId="15" borderId="45" xfId="0" applyFill="1" applyBorder="1"/>
    <xf numFmtId="2" fontId="0" fillId="16" borderId="45" xfId="0" applyNumberFormat="1" applyFill="1" applyBorder="1"/>
    <xf numFmtId="1" fontId="0" fillId="0" borderId="7" xfId="0" applyNumberFormat="1" applyBorder="1"/>
    <xf numFmtId="165" fontId="0" fillId="0" borderId="61" xfId="0" applyNumberFormat="1" applyFill="1" applyBorder="1" applyAlignment="1">
      <alignment horizontal="right"/>
    </xf>
    <xf numFmtId="165" fontId="0" fillId="0" borderId="47" xfId="0" applyNumberFormat="1" applyFill="1" applyBorder="1"/>
    <xf numFmtId="165" fontId="0" fillId="0" borderId="47" xfId="0" applyNumberFormat="1" applyBorder="1"/>
    <xf numFmtId="165" fontId="0" fillId="0" borderId="48" xfId="0" applyNumberFormat="1" applyFill="1" applyBorder="1"/>
    <xf numFmtId="165" fontId="0" fillId="0" borderId="62" xfId="0" applyNumberFormat="1" applyFill="1" applyBorder="1"/>
    <xf numFmtId="165" fontId="0" fillId="0" borderId="63" xfId="0" applyNumberFormat="1" applyFill="1" applyBorder="1"/>
    <xf numFmtId="165" fontId="0" fillId="11" borderId="68" xfId="0" applyNumberFormat="1" applyFill="1" applyBorder="1" applyAlignment="1">
      <alignment horizontal="right"/>
    </xf>
    <xf numFmtId="165" fontId="0" fillId="11" borderId="8" xfId="0" applyNumberFormat="1" applyFill="1" applyBorder="1"/>
    <xf numFmtId="165" fontId="0" fillId="4" borderId="68" xfId="0" applyNumberFormat="1" applyFill="1" applyBorder="1" applyAlignment="1">
      <alignment horizontal="right"/>
    </xf>
    <xf numFmtId="165" fontId="0" fillId="4" borderId="8" xfId="0" applyNumberFormat="1" applyFill="1" applyBorder="1"/>
    <xf numFmtId="165" fontId="0" fillId="12" borderId="7" xfId="0" applyNumberFormat="1" applyFill="1" applyBorder="1" applyAlignment="1">
      <alignment horizontal="right"/>
    </xf>
    <xf numFmtId="165" fontId="0" fillId="12" borderId="56" xfId="0" applyNumberFormat="1" applyFill="1" applyBorder="1"/>
    <xf numFmtId="165" fontId="0" fillId="13" borderId="59" xfId="0" applyNumberFormat="1" applyFill="1" applyBorder="1"/>
    <xf numFmtId="165" fontId="0" fillId="21" borderId="60" xfId="0" applyNumberFormat="1" applyFill="1" applyBorder="1"/>
    <xf numFmtId="165" fontId="0" fillId="2" borderId="1" xfId="0" applyNumberFormat="1" applyFill="1" applyBorder="1"/>
    <xf numFmtId="165" fontId="0" fillId="2" borderId="71" xfId="0" applyNumberFormat="1" applyFill="1" applyBorder="1"/>
    <xf numFmtId="0" fontId="0" fillId="0" borderId="72" xfId="0" applyBorder="1"/>
    <xf numFmtId="0" fontId="0" fillId="0" borderId="11" xfId="0" applyBorder="1"/>
    <xf numFmtId="165" fontId="0" fillId="0" borderId="11" xfId="0" applyNumberFormat="1" applyFill="1" applyBorder="1" applyAlignment="1">
      <alignment horizontal="right"/>
    </xf>
    <xf numFmtId="165" fontId="0" fillId="0" borderId="11" xfId="0" applyNumberFormat="1" applyFill="1" applyBorder="1"/>
    <xf numFmtId="165" fontId="0" fillId="0" borderId="57" xfId="0" applyNumberFormat="1" applyFill="1" applyBorder="1"/>
    <xf numFmtId="165" fontId="0" fillId="4" borderId="9" xfId="0" applyNumberFormat="1" applyFill="1" applyBorder="1"/>
    <xf numFmtId="0" fontId="1" fillId="20" borderId="7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15" borderId="8" xfId="0" applyNumberFormat="1" applyFill="1" applyBorder="1"/>
    <xf numFmtId="2" fontId="0" fillId="15" borderId="23" xfId="0" applyNumberFormat="1" applyFill="1" applyBorder="1"/>
    <xf numFmtId="2" fontId="0" fillId="15" borderId="3" xfId="0" applyNumberFormat="1" applyFill="1" applyBorder="1"/>
    <xf numFmtId="2" fontId="0" fillId="15" borderId="56" xfId="0" applyNumberFormat="1" applyFill="1" applyBorder="1"/>
    <xf numFmtId="0" fontId="1" fillId="0" borderId="35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48" xfId="0" applyBorder="1"/>
    <xf numFmtId="0" fontId="0" fillId="0" borderId="63" xfId="0" applyBorder="1"/>
    <xf numFmtId="165" fontId="0" fillId="0" borderId="5" xfId="0" applyNumberFormat="1" applyFill="1" applyBorder="1"/>
    <xf numFmtId="0" fontId="0" fillId="0" borderId="0" xfId="0" applyFill="1" applyBorder="1"/>
    <xf numFmtId="0" fontId="0" fillId="0" borderId="0" xfId="0" applyBorder="1"/>
    <xf numFmtId="165" fontId="0" fillId="11" borderId="73" xfId="0" applyNumberFormat="1" applyFill="1" applyBorder="1" applyAlignment="1">
      <alignment horizontal="right"/>
    </xf>
    <xf numFmtId="165" fontId="0" fillId="11" borderId="48" xfId="0" applyNumberFormat="1" applyFill="1" applyBorder="1"/>
    <xf numFmtId="0" fontId="0" fillId="0" borderId="15" xfId="0" applyFill="1" applyBorder="1"/>
    <xf numFmtId="2" fontId="0" fillId="0" borderId="15" xfId="0" applyNumberFormat="1" applyFill="1" applyBorder="1"/>
    <xf numFmtId="0" fontId="0" fillId="0" borderId="15" xfId="0" applyBorder="1"/>
    <xf numFmtId="0" fontId="0" fillId="0" borderId="6" xfId="0" applyBorder="1"/>
    <xf numFmtId="0" fontId="0" fillId="0" borderId="4" xfId="0" applyBorder="1"/>
    <xf numFmtId="0" fontId="0" fillId="0" borderId="27" xfId="0" applyFill="1" applyBorder="1"/>
    <xf numFmtId="0" fontId="0" fillId="0" borderId="28" xfId="0" applyFill="1" applyBorder="1"/>
    <xf numFmtId="1" fontId="0" fillId="0" borderId="71" xfId="0" applyNumberFormat="1" applyFill="1" applyBorder="1"/>
    <xf numFmtId="165" fontId="0" fillId="12" borderId="23" xfId="0" applyNumberFormat="1" applyFill="1" applyBorder="1"/>
    <xf numFmtId="165" fontId="0" fillId="11" borderId="49" xfId="0" applyNumberFormat="1" applyFill="1" applyBorder="1"/>
    <xf numFmtId="2" fontId="0" fillId="0" borderId="6" xfId="0" applyNumberFormat="1" applyFill="1" applyBorder="1"/>
    <xf numFmtId="165" fontId="0" fillId="12" borderId="76" xfId="0" applyNumberFormat="1" applyFill="1" applyBorder="1" applyAlignment="1">
      <alignment horizontal="right"/>
    </xf>
    <xf numFmtId="2" fontId="0" fillId="15" borderId="71" xfId="0" applyNumberFormat="1" applyFill="1" applyBorder="1"/>
    <xf numFmtId="165" fontId="7" fillId="15" borderId="22" xfId="0" applyNumberFormat="1" applyFont="1" applyFill="1" applyBorder="1" applyAlignment="1">
      <alignment horizontal="right"/>
    </xf>
    <xf numFmtId="165" fontId="7" fillId="15" borderId="42" xfId="0" applyNumberFormat="1" applyFont="1" applyFill="1" applyBorder="1"/>
    <xf numFmtId="165" fontId="7" fillId="15" borderId="3" xfId="0" applyNumberFormat="1" applyFont="1" applyFill="1" applyBorder="1"/>
    <xf numFmtId="165" fontId="0" fillId="15" borderId="3" xfId="0" applyNumberFormat="1" applyFill="1" applyBorder="1"/>
    <xf numFmtId="165" fontId="0" fillId="15" borderId="71" xfId="0" applyNumberFormat="1" applyFill="1" applyBorder="1"/>
    <xf numFmtId="165" fontId="0" fillId="15" borderId="56" xfId="0" applyNumberFormat="1" applyFill="1" applyBorder="1"/>
    <xf numFmtId="165" fontId="0" fillId="15" borderId="8" xfId="0" applyNumberFormat="1" applyFill="1" applyBorder="1"/>
    <xf numFmtId="165" fontId="0" fillId="15" borderId="23" xfId="0" applyNumberFormat="1" applyFill="1" applyBorder="1"/>
    <xf numFmtId="0" fontId="1" fillId="19" borderId="0" xfId="0" applyFont="1" applyFill="1" applyBorder="1" applyAlignment="1">
      <alignment horizontal="center"/>
    </xf>
    <xf numFmtId="164" fontId="1" fillId="19" borderId="0" xfId="0" applyNumberFormat="1" applyFont="1" applyFill="1" applyBorder="1" applyAlignment="1">
      <alignment horizontal="center"/>
    </xf>
    <xf numFmtId="164" fontId="6" fillId="0" borderId="56" xfId="0" applyNumberFormat="1" applyFont="1" applyBorder="1"/>
    <xf numFmtId="164" fontId="5" fillId="0" borderId="56" xfId="0" applyNumberFormat="1" applyFont="1" applyBorder="1"/>
    <xf numFmtId="0" fontId="1" fillId="0" borderId="77" xfId="0" applyFont="1" applyBorder="1" applyAlignment="1">
      <alignment horizontal="center"/>
    </xf>
    <xf numFmtId="164" fontId="5" fillId="0" borderId="78" xfId="0" applyNumberFormat="1" applyFont="1" applyBorder="1"/>
    <xf numFmtId="164" fontId="0" fillId="0" borderId="29" xfId="0" applyNumberFormat="1" applyFont="1" applyBorder="1"/>
    <xf numFmtId="164" fontId="1" fillId="0" borderId="79" xfId="0" applyNumberFormat="1" applyFont="1" applyBorder="1"/>
    <xf numFmtId="164" fontId="1" fillId="0" borderId="37" xfId="0" applyNumberFormat="1" applyFont="1" applyBorder="1"/>
    <xf numFmtId="164" fontId="1" fillId="19" borderId="1" xfId="0" applyNumberFormat="1" applyFont="1" applyFill="1" applyBorder="1" applyAlignment="1">
      <alignment horizontal="center"/>
    </xf>
    <xf numFmtId="164" fontId="5" fillId="0" borderId="60" xfId="0" applyNumberFormat="1" applyFont="1" applyBorder="1"/>
    <xf numFmtId="164" fontId="1" fillId="19" borderId="75" xfId="0" applyNumberFormat="1" applyFont="1" applyFill="1" applyBorder="1" applyAlignment="1">
      <alignment horizontal="center"/>
    </xf>
    <xf numFmtId="164" fontId="1" fillId="19" borderId="31" xfId="0" applyNumberFormat="1" applyFont="1" applyFill="1" applyBorder="1" applyAlignment="1">
      <alignment horizontal="center"/>
    </xf>
    <xf numFmtId="0" fontId="1" fillId="19" borderId="32" xfId="0" applyFont="1" applyFill="1" applyBorder="1" applyAlignment="1">
      <alignment horizontal="center"/>
    </xf>
    <xf numFmtId="2" fontId="0" fillId="13" borderId="39" xfId="0" applyNumberFormat="1" applyFill="1" applyBorder="1"/>
    <xf numFmtId="2" fontId="0" fillId="18" borderId="60" xfId="0" applyNumberFormat="1" applyFill="1" applyBorder="1"/>
    <xf numFmtId="1" fontId="0" fillId="0" borderId="72" xfId="0" applyNumberFormat="1" applyFill="1" applyBorder="1" applyAlignment="1">
      <alignment horizontal="right"/>
    </xf>
    <xf numFmtId="1" fontId="0" fillId="0" borderId="11" xfId="0" applyNumberFormat="1" applyFill="1" applyBorder="1"/>
    <xf numFmtId="1" fontId="1" fillId="0" borderId="27" xfId="0" applyNumberFormat="1" applyFont="1" applyFill="1" applyBorder="1" applyAlignment="1">
      <alignment horizontal="center"/>
    </xf>
    <xf numFmtId="164" fontId="0" fillId="0" borderId="27" xfId="0" applyNumberFormat="1" applyFill="1" applyBorder="1"/>
    <xf numFmtId="2" fontId="0" fillId="13" borderId="1" xfId="0" applyNumberFormat="1" applyFill="1" applyBorder="1"/>
    <xf numFmtId="0" fontId="0" fillId="0" borderId="2" xfId="0" applyBorder="1"/>
    <xf numFmtId="2" fontId="0" fillId="16" borderId="74" xfId="0" applyNumberFormat="1" applyFill="1" applyBorder="1"/>
    <xf numFmtId="1" fontId="0" fillId="12" borderId="23" xfId="0" applyNumberFormat="1" applyFill="1" applyBorder="1"/>
    <xf numFmtId="0" fontId="0" fillId="0" borderId="25" xfId="0" applyBorder="1"/>
    <xf numFmtId="2" fontId="0" fillId="18" borderId="75" xfId="0" applyNumberFormat="1" applyFill="1" applyBorder="1"/>
    <xf numFmtId="0" fontId="1" fillId="21" borderId="7" xfId="0" applyFont="1" applyFill="1" applyBorder="1"/>
    <xf numFmtId="165" fontId="0" fillId="13" borderId="1" xfId="0" applyNumberFormat="1" applyFill="1" applyBorder="1"/>
    <xf numFmtId="165" fontId="0" fillId="21" borderId="71" xfId="0" applyNumberFormat="1" applyFill="1" applyBorder="1"/>
    <xf numFmtId="165" fontId="0" fillId="12" borderId="1" xfId="0" applyNumberFormat="1" applyFill="1" applyBorder="1" applyAlignment="1">
      <alignment horizontal="right"/>
    </xf>
    <xf numFmtId="165" fontId="0" fillId="12" borderId="1" xfId="0" applyNumberFormat="1" applyFill="1" applyBorder="1"/>
    <xf numFmtId="165" fontId="0" fillId="21" borderId="7" xfId="0" applyNumberFormat="1" applyFill="1" applyBorder="1"/>
    <xf numFmtId="165" fontId="0" fillId="21" borderId="8" xfId="0" applyNumberFormat="1" applyFill="1" applyBorder="1"/>
    <xf numFmtId="0" fontId="0" fillId="0" borderId="14" xfId="0" applyBorder="1"/>
    <xf numFmtId="1" fontId="0" fillId="12" borderId="48" xfId="0" applyNumberFormat="1" applyFill="1" applyBorder="1" applyAlignment="1">
      <alignment horizontal="right"/>
    </xf>
    <xf numFmtId="1" fontId="0" fillId="12" borderId="48" xfId="0" applyNumberFormat="1" applyFill="1" applyBorder="1"/>
    <xf numFmtId="1" fontId="0" fillId="12" borderId="63" xfId="0" applyNumberFormat="1" applyFill="1" applyBorder="1"/>
    <xf numFmtId="1" fontId="0" fillId="12" borderId="62" xfId="0" applyNumberFormat="1" applyFill="1" applyBorder="1"/>
    <xf numFmtId="2" fontId="0" fillId="22" borderId="64" xfId="0" applyNumberFormat="1" applyFill="1" applyBorder="1"/>
    <xf numFmtId="2" fontId="0" fillId="22" borderId="65" xfId="0" applyNumberFormat="1" applyFill="1" applyBorder="1"/>
    <xf numFmtId="2" fontId="0" fillId="22" borderId="66" xfId="0" applyNumberFormat="1" applyFill="1" applyBorder="1"/>
    <xf numFmtId="2" fontId="0" fillId="22" borderId="67" xfId="0" applyNumberFormat="1" applyFill="1" applyBorder="1"/>
    <xf numFmtId="165" fontId="0" fillId="22" borderId="64" xfId="0" applyNumberFormat="1" applyFill="1" applyBorder="1"/>
    <xf numFmtId="165" fontId="0" fillId="22" borderId="65" xfId="0" applyNumberFormat="1" applyFill="1" applyBorder="1"/>
    <xf numFmtId="165" fontId="0" fillId="22" borderId="66" xfId="0" applyNumberFormat="1" applyFill="1" applyBorder="1"/>
    <xf numFmtId="165" fontId="0" fillId="22" borderId="67" xfId="0" applyNumberFormat="1" applyFill="1" applyBorder="1"/>
    <xf numFmtId="164" fontId="1" fillId="19" borderId="60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0" borderId="11" xfId="0" applyNumberFormat="1" applyFill="1" applyBorder="1"/>
    <xf numFmtId="2" fontId="0" fillId="0" borderId="10" xfId="0" applyNumberFormat="1" applyFill="1" applyBorder="1"/>
    <xf numFmtId="2" fontId="0" fillId="21" borderId="65" xfId="0" applyNumberFormat="1" applyFill="1" applyBorder="1"/>
    <xf numFmtId="2" fontId="0" fillId="21" borderId="66" xfId="0" applyNumberFormat="1" applyFill="1" applyBorder="1"/>
    <xf numFmtId="0" fontId="1" fillId="22" borderId="7" xfId="0" applyFont="1" applyFill="1" applyBorder="1"/>
    <xf numFmtId="1" fontId="0" fillId="0" borderId="2" xfId="0" applyNumberFormat="1" applyFill="1" applyBorder="1" applyAlignment="1">
      <alignment horizontal="right"/>
    </xf>
    <xf numFmtId="1" fontId="0" fillId="12" borderId="33" xfId="0" applyNumberFormat="1" applyFill="1" applyBorder="1" applyAlignment="1">
      <alignment horizontal="right"/>
    </xf>
    <xf numFmtId="1" fontId="0" fillId="12" borderId="33" xfId="0" applyNumberFormat="1" applyFill="1" applyBorder="1"/>
    <xf numFmtId="1" fontId="0" fillId="12" borderId="74" xfId="0" applyNumberFormat="1" applyFill="1" applyBorder="1"/>
    <xf numFmtId="2" fontId="0" fillId="21" borderId="69" xfId="0" applyNumberFormat="1" applyFill="1" applyBorder="1"/>
    <xf numFmtId="1" fontId="0" fillId="12" borderId="73" xfId="0" applyNumberFormat="1" applyFill="1" applyBorder="1"/>
    <xf numFmtId="2" fontId="0" fillId="0" borderId="72" xfId="0" applyNumberFormat="1" applyFill="1" applyBorder="1"/>
    <xf numFmtId="2" fontId="0" fillId="0" borderId="5" xfId="0" applyNumberFormat="1" applyFill="1" applyBorder="1"/>
    <xf numFmtId="165" fontId="0" fillId="22" borderId="11" xfId="0" applyNumberFormat="1" applyFill="1" applyBorder="1"/>
    <xf numFmtId="2" fontId="0" fillId="22" borderId="11" xfId="0" applyNumberFormat="1" applyFill="1" applyBorder="1"/>
    <xf numFmtId="1" fontId="0" fillId="0" borderId="49" xfId="0" applyNumberFormat="1" applyFill="1" applyBorder="1" applyAlignment="1">
      <alignment horizontal="right"/>
    </xf>
    <xf numFmtId="166" fontId="0" fillId="12" borderId="48" xfId="0" applyNumberFormat="1" applyFill="1" applyBorder="1" applyAlignment="1">
      <alignment horizontal="right"/>
    </xf>
    <xf numFmtId="166" fontId="0" fillId="12" borderId="48" xfId="0" applyNumberFormat="1" applyFill="1" applyBorder="1"/>
    <xf numFmtId="166" fontId="0" fillId="12" borderId="33" xfId="0" applyNumberFormat="1" applyFill="1" applyBorder="1" applyAlignment="1">
      <alignment horizontal="right"/>
    </xf>
    <xf numFmtId="166" fontId="0" fillId="12" borderId="33" xfId="0" applyNumberFormat="1" applyFill="1" applyBorder="1"/>
    <xf numFmtId="2" fontId="0" fillId="14" borderId="42" xfId="0" applyNumberFormat="1" applyFill="1" applyBorder="1"/>
    <xf numFmtId="2" fontId="0" fillId="15" borderId="45" xfId="0" applyNumberFormat="1" applyFill="1" applyBorder="1"/>
    <xf numFmtId="2" fontId="0" fillId="16" borderId="56" xfId="0" applyNumberFormat="1" applyFill="1" applyBorder="1"/>
    <xf numFmtId="2" fontId="0" fillId="20" borderId="8" xfId="0" applyNumberFormat="1" applyFill="1" applyBorder="1"/>
    <xf numFmtId="2" fontId="0" fillId="20" borderId="23" xfId="0" applyNumberFormat="1" applyFill="1" applyBorder="1"/>
    <xf numFmtId="166" fontId="0" fillId="4" borderId="68" xfId="0" applyNumberFormat="1" applyFill="1" applyBorder="1" applyAlignment="1">
      <alignment horizontal="right"/>
    </xf>
    <xf numFmtId="2" fontId="0" fillId="21" borderId="64" xfId="0" applyNumberFormat="1" applyFill="1" applyBorder="1"/>
    <xf numFmtId="164" fontId="5" fillId="0" borderId="80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1" xfId="0" applyNumberFormat="1" applyFont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BA78"/>
      <color rgb="FFE37DFF"/>
      <color rgb="FF529747"/>
      <color rgb="FF77CC66"/>
      <color rgb="FF62D89A"/>
      <color rgb="FF66FF99"/>
      <color rgb="FFFF5757"/>
      <color rgb="FFEEC5B0"/>
      <color rgb="FFE5A687"/>
      <color rgb="FFFFA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11A6-056B-4EED-BC01-0D9EDB84AB6A}">
  <dimension ref="A1:Q273"/>
  <sheetViews>
    <sheetView topLeftCell="A220" zoomScale="85" zoomScaleNormal="85" workbookViewId="0">
      <selection activeCell="I163" sqref="I163"/>
    </sheetView>
  </sheetViews>
  <sheetFormatPr defaultRowHeight="14.4" x14ac:dyDescent="0.3"/>
  <cols>
    <col min="1" max="1" width="8.88671875" style="285"/>
    <col min="2" max="2" width="24.33203125" bestFit="1" customWidth="1"/>
    <col min="16" max="16" width="14.77734375" bestFit="1" customWidth="1"/>
    <col min="17" max="17" width="14.44140625" bestFit="1" customWidth="1"/>
  </cols>
  <sheetData>
    <row r="1" spans="1:17" ht="15" thickBot="1" x14ac:dyDescent="0.35">
      <c r="A1" s="293"/>
      <c r="B1" s="238"/>
      <c r="C1" s="239" t="s">
        <v>0</v>
      </c>
      <c r="D1" s="100">
        <v>1</v>
      </c>
      <c r="E1" s="98">
        <v>2</v>
      </c>
      <c r="F1" s="98">
        <v>3</v>
      </c>
      <c r="G1" s="98">
        <v>4</v>
      </c>
      <c r="H1" s="101">
        <v>5</v>
      </c>
      <c r="I1" s="101">
        <v>6</v>
      </c>
      <c r="J1" s="184">
        <v>7</v>
      </c>
      <c r="K1" s="185">
        <v>8</v>
      </c>
      <c r="L1" s="341" t="s">
        <v>59</v>
      </c>
      <c r="M1" s="185">
        <v>9</v>
      </c>
      <c r="N1" s="186">
        <v>10</v>
      </c>
      <c r="P1" s="236" t="s">
        <v>100</v>
      </c>
      <c r="Q1" s="230" t="s">
        <v>83</v>
      </c>
    </row>
    <row r="2" spans="1:17" ht="15.6" thickTop="1" thickBot="1" x14ac:dyDescent="0.35">
      <c r="A2" s="291" t="s">
        <v>58</v>
      </c>
      <c r="B2" s="331" t="s">
        <v>70</v>
      </c>
      <c r="C2" s="104" t="s">
        <v>1</v>
      </c>
      <c r="D2" s="107"/>
      <c r="E2" s="105"/>
      <c r="F2" s="105"/>
      <c r="G2" s="105"/>
      <c r="H2" s="219"/>
      <c r="I2" s="219"/>
      <c r="J2" s="50"/>
      <c r="K2" s="8"/>
      <c r="L2" s="342"/>
      <c r="M2" s="8"/>
      <c r="N2" s="187"/>
      <c r="P2" s="235" t="s">
        <v>66</v>
      </c>
      <c r="Q2" s="230" t="s">
        <v>84</v>
      </c>
    </row>
    <row r="3" spans="1:17" ht="15.6" thickTop="1" thickBot="1" x14ac:dyDescent="0.35">
      <c r="A3" s="327">
        <v>1</v>
      </c>
      <c r="B3" s="329" t="s">
        <v>72</v>
      </c>
      <c r="C3" s="332"/>
      <c r="D3" s="250">
        <f>20*A3</f>
        <v>20</v>
      </c>
      <c r="E3" s="240">
        <f t="shared" ref="E3:H3" si="0">D3*1.3</f>
        <v>26</v>
      </c>
      <c r="F3" s="240">
        <f t="shared" si="0"/>
        <v>33.800000000000004</v>
      </c>
      <c r="G3" s="240">
        <f t="shared" si="0"/>
        <v>43.940000000000005</v>
      </c>
      <c r="H3" s="240">
        <f t="shared" si="0"/>
        <v>57.122000000000007</v>
      </c>
      <c r="I3" s="166">
        <f t="shared" ref="I3" si="1">H3*1.35</f>
        <v>77.114700000000013</v>
      </c>
      <c r="J3" s="240">
        <f t="shared" ref="J3" si="2">I3*1.4</f>
        <v>107.96058000000001</v>
      </c>
      <c r="K3" s="243">
        <f t="shared" ref="K3" si="3">J3*1.45</f>
        <v>156.54284100000001</v>
      </c>
      <c r="L3" s="242">
        <f>K3*1.45</f>
        <v>226.98711944999999</v>
      </c>
      <c r="M3" s="241">
        <f>L3*1.5</f>
        <v>340.48067917499998</v>
      </c>
      <c r="N3" s="243">
        <f t="shared" ref="N3" si="4">M3*1.55</f>
        <v>527.74505272124998</v>
      </c>
      <c r="P3" s="234" t="s">
        <v>65</v>
      </c>
      <c r="Q3" s="230" t="s">
        <v>85</v>
      </c>
    </row>
    <row r="4" spans="1:17" ht="15" thickTop="1" x14ac:dyDescent="0.3">
      <c r="A4" s="285">
        <f>A3</f>
        <v>1</v>
      </c>
      <c r="B4" s="325" t="s">
        <v>71</v>
      </c>
      <c r="C4" s="324"/>
      <c r="D4" s="251">
        <f>20*A4</f>
        <v>20</v>
      </c>
      <c r="E4" s="228">
        <f>26*A4</f>
        <v>26</v>
      </c>
      <c r="F4" s="228">
        <f>33*A4</f>
        <v>33</v>
      </c>
      <c r="G4" s="228">
        <f>43*A4</f>
        <v>43</v>
      </c>
      <c r="H4" s="228">
        <f>55*A4</f>
        <v>55</v>
      </c>
      <c r="I4" s="258">
        <f>74*A4</f>
        <v>74</v>
      </c>
      <c r="J4" s="289">
        <f>104.3*A4</f>
        <v>104.3</v>
      </c>
      <c r="K4" s="314">
        <f>149.3*A4</f>
        <v>149.30000000000001</v>
      </c>
      <c r="L4" s="290">
        <f>219.3*A4</f>
        <v>219.3</v>
      </c>
      <c r="M4" s="287">
        <f>338.25*A4</f>
        <v>338.25</v>
      </c>
      <c r="N4" s="288">
        <f>522.75*A4</f>
        <v>522.75</v>
      </c>
      <c r="P4" s="375" t="s">
        <v>99</v>
      </c>
      <c r="Q4" s="230" t="s">
        <v>97</v>
      </c>
    </row>
    <row r="5" spans="1:17" x14ac:dyDescent="0.3">
      <c r="A5" s="285">
        <f>A3</f>
        <v>1</v>
      </c>
      <c r="B5" s="326" t="s">
        <v>60</v>
      </c>
      <c r="C5" s="324"/>
      <c r="D5" s="252">
        <f>10*A5</f>
        <v>10</v>
      </c>
      <c r="E5" s="218">
        <f>10*A5</f>
        <v>10</v>
      </c>
      <c r="F5" s="218">
        <f>8*A5</f>
        <v>8</v>
      </c>
      <c r="G5" s="218">
        <f>8*A5</f>
        <v>8</v>
      </c>
      <c r="H5" s="218">
        <f>6*A5</f>
        <v>6</v>
      </c>
      <c r="I5" s="261"/>
      <c r="J5" s="25"/>
      <c r="K5" s="72"/>
      <c r="L5" s="224"/>
      <c r="M5" s="25"/>
      <c r="N5" s="72"/>
      <c r="P5" s="349" t="s">
        <v>89</v>
      </c>
      <c r="Q5" s="230" t="s">
        <v>118</v>
      </c>
    </row>
    <row r="6" spans="1:17" x14ac:dyDescent="0.3">
      <c r="A6" s="285">
        <f>A3</f>
        <v>1</v>
      </c>
      <c r="B6" s="326" t="s">
        <v>67</v>
      </c>
      <c r="C6" s="324"/>
      <c r="D6" s="253">
        <f>5*A6</f>
        <v>5</v>
      </c>
      <c r="E6" s="23">
        <f>8*A6</f>
        <v>8</v>
      </c>
      <c r="F6" s="23">
        <f>10*A6</f>
        <v>10</v>
      </c>
      <c r="G6" s="226">
        <f>8*A6</f>
        <v>8</v>
      </c>
      <c r="H6" s="391">
        <f>0.35*A6</f>
        <v>0.35</v>
      </c>
      <c r="I6" s="392">
        <f>0.15*A6</f>
        <v>0.15</v>
      </c>
      <c r="J6" s="260">
        <f>0.1*A6</f>
        <v>0.1</v>
      </c>
      <c r="K6" s="345">
        <f>0.1*A6</f>
        <v>0.1</v>
      </c>
      <c r="L6" s="393">
        <f>0.15*A6</f>
        <v>0.15</v>
      </c>
      <c r="M6" s="394">
        <f>0.11*A6</f>
        <v>0.11</v>
      </c>
      <c r="N6" s="395">
        <f>0.16*A6</f>
        <v>0.16</v>
      </c>
      <c r="P6" s="229" t="s">
        <v>61</v>
      </c>
      <c r="Q6" s="230" t="s">
        <v>86</v>
      </c>
    </row>
    <row r="7" spans="1:17" x14ac:dyDescent="0.3">
      <c r="A7" s="285">
        <f>A3</f>
        <v>1</v>
      </c>
      <c r="B7" s="326" t="s">
        <v>68</v>
      </c>
      <c r="C7" s="324" t="s">
        <v>77</v>
      </c>
      <c r="D7" s="254"/>
      <c r="E7" s="245"/>
      <c r="F7" s="237"/>
      <c r="G7" s="220">
        <f>6*A7</f>
        <v>6</v>
      </c>
      <c r="H7" s="225">
        <f>6*A7</f>
        <v>6</v>
      </c>
      <c r="I7" s="221">
        <f>6*A7</f>
        <v>6</v>
      </c>
      <c r="J7" s="221">
        <f>4*A7</f>
        <v>4</v>
      </c>
      <c r="K7" s="346">
        <f>4*A7</f>
        <v>4</v>
      </c>
      <c r="L7" s="249">
        <f>4*A7</f>
        <v>4</v>
      </c>
      <c r="M7" s="237"/>
      <c r="N7" s="244"/>
      <c r="P7" s="231" t="s">
        <v>62</v>
      </c>
      <c r="Q7" s="230" t="s">
        <v>87</v>
      </c>
    </row>
    <row r="8" spans="1:17" ht="15" thickBot="1" x14ac:dyDescent="0.35">
      <c r="A8" s="285">
        <f>A3</f>
        <v>1</v>
      </c>
      <c r="B8" s="333" t="s">
        <v>69</v>
      </c>
      <c r="C8" s="324" t="s">
        <v>78</v>
      </c>
      <c r="D8" s="347"/>
      <c r="E8" s="344"/>
      <c r="F8" s="343">
        <f>0.5*A8</f>
        <v>0.5</v>
      </c>
      <c r="G8" s="337">
        <f>0.5*A8</f>
        <v>0.5</v>
      </c>
      <c r="H8" s="245"/>
      <c r="I8" s="245"/>
      <c r="J8" s="245"/>
      <c r="K8" s="348">
        <f>1*A8</f>
        <v>1</v>
      </c>
      <c r="L8" s="338">
        <f>1.5*A8</f>
        <v>1.5</v>
      </c>
      <c r="M8" s="245"/>
      <c r="N8" s="255"/>
      <c r="P8" s="232" t="s">
        <v>63</v>
      </c>
      <c r="Q8" s="230" t="s">
        <v>88</v>
      </c>
    </row>
    <row r="9" spans="1:17" x14ac:dyDescent="0.3">
      <c r="A9" s="285">
        <f>A3</f>
        <v>1</v>
      </c>
      <c r="B9" s="401" t="s">
        <v>90</v>
      </c>
      <c r="C9" s="369" t="s">
        <v>75</v>
      </c>
      <c r="D9" s="356"/>
      <c r="E9" s="304"/>
      <c r="F9" s="295"/>
      <c r="G9" s="386"/>
      <c r="H9" s="357">
        <f>3*A9</f>
        <v>3</v>
      </c>
      <c r="I9" s="358">
        <f>3*A9</f>
        <v>3</v>
      </c>
      <c r="J9" s="358">
        <f>2*A9</f>
        <v>2</v>
      </c>
      <c r="K9" s="359">
        <f>2*A9</f>
        <v>2</v>
      </c>
      <c r="L9" s="360">
        <f>2*A9</f>
        <v>2</v>
      </c>
      <c r="M9" s="295"/>
      <c r="N9" s="296"/>
      <c r="P9" s="233" t="s">
        <v>64</v>
      </c>
      <c r="Q9" s="230" t="s">
        <v>98</v>
      </c>
    </row>
    <row r="10" spans="1:17" ht="15" thickBot="1" x14ac:dyDescent="0.35">
      <c r="A10" s="285">
        <f>A3</f>
        <v>1</v>
      </c>
      <c r="B10" s="402"/>
      <c r="C10" s="370" t="s">
        <v>79</v>
      </c>
      <c r="D10" s="339"/>
      <c r="E10" s="340"/>
      <c r="F10" s="361">
        <f>0.25*A10</f>
        <v>0.25</v>
      </c>
      <c r="G10" s="385">
        <f>0.25*A10</f>
        <v>0.25</v>
      </c>
      <c r="H10" s="362">
        <f>0.35*A10</f>
        <v>0.35</v>
      </c>
      <c r="I10" s="362">
        <f>0.35*A10</f>
        <v>0.35</v>
      </c>
      <c r="J10" s="362">
        <f>0.45*A10</f>
        <v>0.45</v>
      </c>
      <c r="K10" s="363">
        <f>0.45*A10</f>
        <v>0.45</v>
      </c>
      <c r="L10" s="364">
        <f>0.45*A10</f>
        <v>0.45</v>
      </c>
      <c r="M10" s="362">
        <f>0.45*A10</f>
        <v>0.45</v>
      </c>
      <c r="N10" s="363">
        <f>0.45*A10</f>
        <v>0.45</v>
      </c>
      <c r="P10" s="284" t="s">
        <v>81</v>
      </c>
      <c r="Q10" s="230" t="s">
        <v>82</v>
      </c>
    </row>
    <row r="11" spans="1:17" x14ac:dyDescent="0.3">
      <c r="A11" s="285">
        <f>A3</f>
        <v>1</v>
      </c>
      <c r="B11" s="401" t="s">
        <v>91</v>
      </c>
      <c r="C11" s="369" t="s">
        <v>74</v>
      </c>
      <c r="D11" s="347"/>
      <c r="E11" s="299"/>
      <c r="F11" s="299"/>
      <c r="G11" s="376"/>
      <c r="H11" s="377">
        <f>3*A11</f>
        <v>3</v>
      </c>
      <c r="I11" s="378">
        <f>3*A11</f>
        <v>3</v>
      </c>
      <c r="J11" s="378">
        <f>2*A11</f>
        <v>2</v>
      </c>
      <c r="K11" s="379">
        <f>2*A11</f>
        <v>2</v>
      </c>
      <c r="L11" s="381">
        <f>2*A11</f>
        <v>2</v>
      </c>
      <c r="M11" s="356"/>
      <c r="N11" s="305"/>
    </row>
    <row r="12" spans="1:17" ht="15" thickBot="1" x14ac:dyDescent="0.35">
      <c r="A12" s="285">
        <f>A3</f>
        <v>1</v>
      </c>
      <c r="B12" s="403"/>
      <c r="C12" s="370" t="s">
        <v>76</v>
      </c>
      <c r="D12" s="339"/>
      <c r="E12" s="340"/>
      <c r="F12" s="371"/>
      <c r="G12" s="397">
        <f>0.5*A12</f>
        <v>0.5</v>
      </c>
      <c r="H12" s="373">
        <f>0.75*A12</f>
        <v>0.75</v>
      </c>
      <c r="I12" s="373">
        <f>0.75*A12</f>
        <v>0.75</v>
      </c>
      <c r="J12" s="373">
        <f>1*A12</f>
        <v>1</v>
      </c>
      <c r="K12" s="374">
        <f>1*A12</f>
        <v>1</v>
      </c>
      <c r="L12" s="380">
        <f>1*A12</f>
        <v>1</v>
      </c>
      <c r="M12" s="382"/>
      <c r="N12" s="383"/>
    </row>
    <row r="13" spans="1:17" ht="15.6" thickTop="1" thickBot="1" x14ac:dyDescent="0.35">
      <c r="A13" s="285">
        <f>A3</f>
        <v>1</v>
      </c>
      <c r="B13" s="330" t="s">
        <v>73</v>
      </c>
      <c r="C13" s="246" t="s">
        <v>76</v>
      </c>
      <c r="D13" s="247"/>
      <c r="E13" s="196"/>
      <c r="F13" s="196"/>
      <c r="G13" s="196"/>
      <c r="H13" s="196"/>
      <c r="I13" s="196"/>
      <c r="J13" s="8"/>
      <c r="K13" s="8"/>
      <c r="L13" s="8"/>
      <c r="M13" s="8"/>
      <c r="N13" s="12"/>
    </row>
    <row r="14" spans="1:17" ht="15" thickTop="1" x14ac:dyDescent="0.3">
      <c r="A14" s="285">
        <f>A3</f>
        <v>1</v>
      </c>
      <c r="B14" s="329" t="s">
        <v>72</v>
      </c>
      <c r="C14" s="323" t="s">
        <v>74</v>
      </c>
      <c r="D14" s="262">
        <f>0.12*A14</f>
        <v>0.12</v>
      </c>
      <c r="E14" s="263">
        <f>D14*1.2</f>
        <v>0.14399999999999999</v>
      </c>
      <c r="F14" s="263">
        <f>E14*1.2</f>
        <v>0.17279999999999998</v>
      </c>
      <c r="G14" s="263">
        <f>F14*1.2</f>
        <v>0.20735999999999996</v>
      </c>
      <c r="H14" s="263">
        <f>G14*1.2</f>
        <v>0.24883199999999994</v>
      </c>
      <c r="I14" s="264">
        <f>H14*1.25</f>
        <v>0.31103999999999993</v>
      </c>
      <c r="J14" s="263">
        <f>I14*1.3</f>
        <v>0.40435199999999993</v>
      </c>
      <c r="K14" s="267">
        <f>J14*1.35</f>
        <v>0.54587519999999989</v>
      </c>
      <c r="L14" s="266">
        <f>K14*1.35</f>
        <v>0.73693151999999995</v>
      </c>
      <c r="M14" s="265">
        <f>L14*1.4</f>
        <v>1.0317041279999999</v>
      </c>
      <c r="N14" s="267">
        <f>M14*1.45</f>
        <v>1.4959709855999999</v>
      </c>
    </row>
    <row r="15" spans="1:17" x14ac:dyDescent="0.3">
      <c r="A15" s="285">
        <f>A3</f>
        <v>1</v>
      </c>
      <c r="B15" s="325" t="s">
        <v>71</v>
      </c>
      <c r="C15" s="324"/>
      <c r="D15" s="315">
        <f>0.12*A15</f>
        <v>0.12</v>
      </c>
      <c r="E15" s="316">
        <f>0.144*A15</f>
        <v>0.14399999999999999</v>
      </c>
      <c r="F15" s="316">
        <f>0.18*A15</f>
        <v>0.18</v>
      </c>
      <c r="G15" s="316">
        <f>0.216*A15</f>
        <v>0.216</v>
      </c>
      <c r="H15" s="317">
        <f>0.246*A15</f>
        <v>0.246</v>
      </c>
      <c r="I15" s="318">
        <f>0.297*A15</f>
        <v>0.29699999999999999</v>
      </c>
      <c r="J15" s="318">
        <f>0.395*A15</f>
        <v>0.39500000000000002</v>
      </c>
      <c r="K15" s="319">
        <f>0.543*A15</f>
        <v>0.54300000000000004</v>
      </c>
      <c r="L15" s="320">
        <f>0.739*A15</f>
        <v>0.73899999999999999</v>
      </c>
      <c r="M15" s="321">
        <f>0.945*A15</f>
        <v>0.94499999999999995</v>
      </c>
      <c r="N15" s="322">
        <f>1.35*A15</f>
        <v>1.35</v>
      </c>
    </row>
    <row r="16" spans="1:17" x14ac:dyDescent="0.3">
      <c r="A16" s="285">
        <f>A3</f>
        <v>1</v>
      </c>
      <c r="B16" s="326" t="s">
        <v>92</v>
      </c>
      <c r="C16" s="324"/>
      <c r="D16" s="268">
        <f>0.1*A16</f>
        <v>0.1</v>
      </c>
      <c r="E16" s="269">
        <f>0.12*A16</f>
        <v>0.12</v>
      </c>
      <c r="F16" s="269">
        <f>0.15*A16</f>
        <v>0.15</v>
      </c>
      <c r="G16" s="269">
        <f>0.18*A16</f>
        <v>0.18</v>
      </c>
      <c r="H16" s="222"/>
      <c r="I16" s="154"/>
      <c r="J16" s="223"/>
      <c r="K16" s="309"/>
      <c r="L16" s="224"/>
      <c r="M16" s="25"/>
      <c r="N16" s="72"/>
    </row>
    <row r="17" spans="1:14" x14ac:dyDescent="0.3">
      <c r="A17" s="285">
        <f>A3</f>
        <v>1</v>
      </c>
      <c r="B17" s="326" t="s">
        <v>93</v>
      </c>
      <c r="C17" s="324"/>
      <c r="D17" s="270">
        <f>0.01*A17</f>
        <v>0.01</v>
      </c>
      <c r="E17" s="271">
        <f>0.012*A17</f>
        <v>1.2E-2</v>
      </c>
      <c r="F17" s="271">
        <f>0.015*A17</f>
        <v>1.4999999999999999E-2</v>
      </c>
      <c r="G17" s="283">
        <f>0.01*A17</f>
        <v>0.01</v>
      </c>
      <c r="H17" s="298"/>
      <c r="I17" s="298"/>
      <c r="J17" s="1"/>
      <c r="K17" s="4"/>
      <c r="L17" s="308"/>
      <c r="M17" s="237"/>
      <c r="N17" s="244"/>
    </row>
    <row r="18" spans="1:14" x14ac:dyDescent="0.3">
      <c r="A18" s="285">
        <f>A3</f>
        <v>1</v>
      </c>
      <c r="B18" s="326" t="s">
        <v>94</v>
      </c>
      <c r="C18" s="323"/>
      <c r="D18" s="254"/>
      <c r="E18" s="245"/>
      <c r="F18" s="245"/>
      <c r="G18" s="272">
        <f>0.007*A18</f>
        <v>7.0000000000000001E-3</v>
      </c>
      <c r="H18" s="352">
        <f>0.018*A18</f>
        <v>1.7999999999999999E-2</v>
      </c>
      <c r="I18" s="353">
        <f>0.023*A18</f>
        <v>2.3E-2</v>
      </c>
      <c r="J18" s="353">
        <f>0.03*A18</f>
        <v>0.03</v>
      </c>
      <c r="K18" s="310">
        <f>0.041*A18</f>
        <v>4.1000000000000002E-2</v>
      </c>
      <c r="L18" s="273">
        <f>0.055*A18</f>
        <v>5.5E-2</v>
      </c>
      <c r="M18" s="245"/>
      <c r="N18" s="255"/>
    </row>
    <row r="19" spans="1:14" x14ac:dyDescent="0.3">
      <c r="A19" s="285">
        <f>A3</f>
        <v>1</v>
      </c>
      <c r="B19" s="333" t="s">
        <v>95</v>
      </c>
      <c r="C19" s="324"/>
      <c r="D19" s="254"/>
      <c r="E19" s="245"/>
      <c r="F19" s="274">
        <f>0.015*A19</f>
        <v>1.4999999999999999E-2</v>
      </c>
      <c r="G19" s="350">
        <f>0.018*A19</f>
        <v>1.7999999999999999E-2</v>
      </c>
      <c r="H19" s="354">
        <f>0.025*A19</f>
        <v>2.5000000000000001E-2</v>
      </c>
      <c r="I19" s="355">
        <f>0.03*A19</f>
        <v>0.03</v>
      </c>
      <c r="J19" s="355">
        <f>0.04*A19</f>
        <v>0.04</v>
      </c>
      <c r="K19" s="351">
        <f>0.055*A19</f>
        <v>5.5E-2</v>
      </c>
      <c r="L19" s="275">
        <f>0.075*A19</f>
        <v>7.4999999999999997E-2</v>
      </c>
      <c r="M19" s="276">
        <f>0.021*A19</f>
        <v>2.1000000000000001E-2</v>
      </c>
      <c r="N19" s="277">
        <f>0.03*A19</f>
        <v>0.03</v>
      </c>
    </row>
    <row r="20" spans="1:14" ht="15" thickBot="1" x14ac:dyDescent="0.35">
      <c r="A20" s="285">
        <f>A3</f>
        <v>1</v>
      </c>
      <c r="B20" s="328" t="s">
        <v>96</v>
      </c>
      <c r="C20" s="286"/>
      <c r="D20" s="339"/>
      <c r="E20" s="340"/>
      <c r="F20" s="365">
        <f>0.007*A20</f>
        <v>7.0000000000000001E-3</v>
      </c>
      <c r="G20" s="366">
        <f>0.009*A20</f>
        <v>8.9999999999999993E-3</v>
      </c>
      <c r="H20" s="384">
        <f>0.011*A20</f>
        <v>1.0999999999999999E-2</v>
      </c>
      <c r="I20" s="384">
        <f>0.014*A20</f>
        <v>1.4E-2</v>
      </c>
      <c r="J20" s="384">
        <f>0.018*A20</f>
        <v>1.7999999999999999E-2</v>
      </c>
      <c r="K20" s="367">
        <f>0.025*A20</f>
        <v>2.5000000000000001E-2</v>
      </c>
      <c r="L20" s="368">
        <f>0.034*A20</f>
        <v>3.4000000000000002E-2</v>
      </c>
      <c r="M20" s="366">
        <f>0.047*A20</f>
        <v>4.7E-2</v>
      </c>
      <c r="N20" s="367">
        <f>0.067*A20</f>
        <v>6.7000000000000004E-2</v>
      </c>
    </row>
    <row r="21" spans="1:14" ht="15" thickTop="1" x14ac:dyDescent="0.3">
      <c r="A21" s="285">
        <f>A3</f>
        <v>1</v>
      </c>
      <c r="B21" s="398" t="s">
        <v>80</v>
      </c>
      <c r="C21" s="334"/>
      <c r="D21" s="300">
        <f>0.02*A21</f>
        <v>0.02</v>
      </c>
      <c r="E21" s="301">
        <f>0.024*A21</f>
        <v>2.4E-2</v>
      </c>
      <c r="F21" s="301">
        <f>0.03*A21</f>
        <v>0.03</v>
      </c>
      <c r="G21" s="311">
        <f>0.014*A21</f>
        <v>1.4E-2</v>
      </c>
      <c r="H21" s="302"/>
      <c r="I21" s="302"/>
      <c r="J21" s="303"/>
      <c r="K21" s="312"/>
      <c r="L21" s="307"/>
      <c r="M21" s="304"/>
      <c r="N21" s="305"/>
    </row>
    <row r="22" spans="1:14" x14ac:dyDescent="0.3">
      <c r="A22" s="285">
        <f>A3</f>
        <v>1</v>
      </c>
      <c r="B22" s="399"/>
      <c r="C22" s="335"/>
      <c r="D22" s="270">
        <f>0.05*A22</f>
        <v>0.05</v>
      </c>
      <c r="E22" s="271">
        <f>0.06*A22</f>
        <v>0.06</v>
      </c>
      <c r="F22" s="271">
        <f>0.075*A22</f>
        <v>7.4999999999999997E-2</v>
      </c>
      <c r="G22" s="283">
        <f>0.01*A22</f>
        <v>0.01</v>
      </c>
      <c r="H22" s="298"/>
      <c r="I22" s="298"/>
      <c r="J22" s="1"/>
      <c r="K22" s="4"/>
      <c r="L22" s="308"/>
      <c r="M22" s="299"/>
      <c r="N22" s="306"/>
    </row>
    <row r="23" spans="1:14" ht="15" thickBot="1" x14ac:dyDescent="0.35">
      <c r="A23" s="292">
        <f>A3</f>
        <v>1</v>
      </c>
      <c r="B23" s="400"/>
      <c r="C23" s="336"/>
      <c r="D23" s="278"/>
      <c r="E23" s="279"/>
      <c r="F23" s="279"/>
      <c r="G23" s="313">
        <f>0.077*A23</f>
        <v>7.6999999999999999E-2</v>
      </c>
      <c r="H23" s="280"/>
      <c r="I23" s="281"/>
      <c r="J23" s="281"/>
      <c r="K23" s="297"/>
      <c r="L23" s="282"/>
      <c r="M23" s="279"/>
      <c r="N23" s="294"/>
    </row>
    <row r="25" spans="1:14" ht="15" thickBot="1" x14ac:dyDescent="0.35"/>
    <row r="26" spans="1:14" ht="15" thickBot="1" x14ac:dyDescent="0.35">
      <c r="A26" s="293"/>
      <c r="B26" s="238"/>
      <c r="C26" s="239" t="s">
        <v>0</v>
      </c>
      <c r="D26" s="100">
        <v>1</v>
      </c>
      <c r="E26" s="98">
        <v>2</v>
      </c>
      <c r="F26" s="98">
        <v>3</v>
      </c>
      <c r="G26" s="98">
        <v>4</v>
      </c>
      <c r="H26" s="101">
        <v>5</v>
      </c>
      <c r="I26" s="101">
        <v>6</v>
      </c>
      <c r="J26" s="184">
        <v>7</v>
      </c>
      <c r="K26" s="185">
        <v>8</v>
      </c>
      <c r="L26" s="341" t="s">
        <v>59</v>
      </c>
      <c r="M26" s="185">
        <v>9</v>
      </c>
      <c r="N26" s="186">
        <v>10</v>
      </c>
    </row>
    <row r="27" spans="1:14" ht="15.6" thickTop="1" thickBot="1" x14ac:dyDescent="0.35">
      <c r="A27" s="291" t="s">
        <v>58</v>
      </c>
      <c r="B27" s="331" t="s">
        <v>70</v>
      </c>
      <c r="C27" s="104" t="s">
        <v>1</v>
      </c>
      <c r="D27" s="107"/>
      <c r="E27" s="105"/>
      <c r="F27" s="105"/>
      <c r="G27" s="105"/>
      <c r="H27" s="219"/>
      <c r="I27" s="219"/>
      <c r="J27" s="50"/>
      <c r="K27" s="8"/>
      <c r="L27" s="342"/>
      <c r="M27" s="8"/>
      <c r="N27" s="187"/>
    </row>
    <row r="28" spans="1:14" ht="15.6" thickTop="1" thickBot="1" x14ac:dyDescent="0.35">
      <c r="A28" s="327">
        <v>2</v>
      </c>
      <c r="B28" s="329" t="s">
        <v>72</v>
      </c>
      <c r="C28" s="332"/>
      <c r="D28" s="250">
        <f>20*A28</f>
        <v>40</v>
      </c>
      <c r="E28" s="240">
        <f t="shared" ref="E28" si="5">D28*1.3</f>
        <v>52</v>
      </c>
      <c r="F28" s="240">
        <f t="shared" ref="F28" si="6">E28*1.3</f>
        <v>67.600000000000009</v>
      </c>
      <c r="G28" s="240">
        <f t="shared" ref="G28" si="7">F28*1.3</f>
        <v>87.88000000000001</v>
      </c>
      <c r="H28" s="240">
        <f t="shared" ref="H28" si="8">G28*1.3</f>
        <v>114.24400000000001</v>
      </c>
      <c r="I28" s="166">
        <f t="shared" ref="I28" si="9">H28*1.35</f>
        <v>154.22940000000003</v>
      </c>
      <c r="J28" s="240">
        <f t="shared" ref="J28" si="10">I28*1.4</f>
        <v>215.92116000000001</v>
      </c>
      <c r="K28" s="243">
        <f t="shared" ref="K28" si="11">J28*1.45</f>
        <v>313.08568200000002</v>
      </c>
      <c r="L28" s="242">
        <f>K28*1.45</f>
        <v>453.97423889999999</v>
      </c>
      <c r="M28" s="241">
        <f>L28*1.5</f>
        <v>680.96135834999995</v>
      </c>
      <c r="N28" s="243">
        <f t="shared" ref="N28" si="12">M28*1.55</f>
        <v>1055.4901054425</v>
      </c>
    </row>
    <row r="29" spans="1:14" ht="15" thickTop="1" x14ac:dyDescent="0.3">
      <c r="A29" s="285">
        <f>A28</f>
        <v>2</v>
      </c>
      <c r="B29" s="325" t="s">
        <v>71</v>
      </c>
      <c r="C29" s="324"/>
      <c r="D29" s="251">
        <f>20*A29</f>
        <v>40</v>
      </c>
      <c r="E29" s="228">
        <f>26*A29</f>
        <v>52</v>
      </c>
      <c r="F29" s="228">
        <f>33*A29</f>
        <v>66</v>
      </c>
      <c r="G29" s="228">
        <f>43*A29</f>
        <v>86</v>
      </c>
      <c r="H29" s="228">
        <f>55*A29</f>
        <v>110</v>
      </c>
      <c r="I29" s="258">
        <f>74*A29</f>
        <v>148</v>
      </c>
      <c r="J29" s="289">
        <f>104.3*A29</f>
        <v>208.6</v>
      </c>
      <c r="K29" s="314">
        <f>149.3*A29</f>
        <v>298.60000000000002</v>
      </c>
      <c r="L29" s="290">
        <f>219.3*A29</f>
        <v>438.6</v>
      </c>
      <c r="M29" s="287">
        <f>338.25*A29</f>
        <v>676.5</v>
      </c>
      <c r="N29" s="288">
        <f>522.75*A29</f>
        <v>1045.5</v>
      </c>
    </row>
    <row r="30" spans="1:14" x14ac:dyDescent="0.3">
      <c r="A30" s="285">
        <f>A28</f>
        <v>2</v>
      </c>
      <c r="B30" s="326" t="s">
        <v>60</v>
      </c>
      <c r="C30" s="324"/>
      <c r="D30" s="252">
        <f>10*A30</f>
        <v>20</v>
      </c>
      <c r="E30" s="218">
        <f>10*A30</f>
        <v>20</v>
      </c>
      <c r="F30" s="218">
        <f>8*A30</f>
        <v>16</v>
      </c>
      <c r="G30" s="218">
        <f>8*A30</f>
        <v>16</v>
      </c>
      <c r="H30" s="218">
        <f>6*A30</f>
        <v>12</v>
      </c>
      <c r="I30" s="261"/>
      <c r="J30" s="25"/>
      <c r="K30" s="72"/>
      <c r="L30" s="224"/>
      <c r="M30" s="25"/>
      <c r="N30" s="72"/>
    </row>
    <row r="31" spans="1:14" x14ac:dyDescent="0.3">
      <c r="A31" s="285">
        <f>A28</f>
        <v>2</v>
      </c>
      <c r="B31" s="326" t="s">
        <v>67</v>
      </c>
      <c r="C31" s="324"/>
      <c r="D31" s="253">
        <f>5*A31</f>
        <v>10</v>
      </c>
      <c r="E31" s="23">
        <f>8*A31</f>
        <v>16</v>
      </c>
      <c r="F31" s="23">
        <f>10*A31</f>
        <v>20</v>
      </c>
      <c r="G31" s="226">
        <f>8*A31</f>
        <v>16</v>
      </c>
      <c r="H31" s="391">
        <f>0.35*A31</f>
        <v>0.7</v>
      </c>
      <c r="I31" s="392">
        <f>0.15*A31</f>
        <v>0.3</v>
      </c>
      <c r="J31" s="260">
        <f>0.1*A31</f>
        <v>0.2</v>
      </c>
      <c r="K31" s="345">
        <f>0.1*A31</f>
        <v>0.2</v>
      </c>
      <c r="L31" s="393">
        <f>0.15*A31</f>
        <v>0.3</v>
      </c>
      <c r="M31" s="394">
        <f>0.11*A31</f>
        <v>0.22</v>
      </c>
      <c r="N31" s="395">
        <f>0.16*A31</f>
        <v>0.32</v>
      </c>
    </row>
    <row r="32" spans="1:14" x14ac:dyDescent="0.3">
      <c r="A32" s="285">
        <f>A28</f>
        <v>2</v>
      </c>
      <c r="B32" s="326" t="s">
        <v>68</v>
      </c>
      <c r="C32" s="324" t="s">
        <v>108</v>
      </c>
      <c r="D32" s="254"/>
      <c r="E32" s="245"/>
      <c r="F32" s="237"/>
      <c r="G32" s="220">
        <f>6*A32</f>
        <v>12</v>
      </c>
      <c r="H32" s="225">
        <f>6*A32</f>
        <v>12</v>
      </c>
      <c r="I32" s="221">
        <f>6*A32</f>
        <v>12</v>
      </c>
      <c r="J32" s="221">
        <f>4*A32</f>
        <v>8</v>
      </c>
      <c r="K32" s="346">
        <f>4*A32</f>
        <v>8</v>
      </c>
      <c r="L32" s="249">
        <f>4*A32</f>
        <v>8</v>
      </c>
      <c r="M32" s="237"/>
      <c r="N32" s="244"/>
    </row>
    <row r="33" spans="1:14" ht="15" thickBot="1" x14ac:dyDescent="0.35">
      <c r="A33" s="285">
        <f>A28</f>
        <v>2</v>
      </c>
      <c r="B33" s="333" t="s">
        <v>69</v>
      </c>
      <c r="C33" s="324" t="s">
        <v>74</v>
      </c>
      <c r="D33" s="347"/>
      <c r="E33" s="344"/>
      <c r="F33" s="343">
        <f>0.5*A33</f>
        <v>1</v>
      </c>
      <c r="G33" s="337">
        <f>0.5*A33</f>
        <v>1</v>
      </c>
      <c r="H33" s="245"/>
      <c r="I33" s="245"/>
      <c r="J33" s="245"/>
      <c r="K33" s="348">
        <f>1*A33</f>
        <v>2</v>
      </c>
      <c r="L33" s="338">
        <f>1.5*A33</f>
        <v>3</v>
      </c>
      <c r="M33" s="245"/>
      <c r="N33" s="255"/>
    </row>
    <row r="34" spans="1:14" x14ac:dyDescent="0.3">
      <c r="A34" s="285">
        <f>A28</f>
        <v>2</v>
      </c>
      <c r="B34" s="401" t="s">
        <v>90</v>
      </c>
      <c r="C34" s="369" t="s">
        <v>101</v>
      </c>
      <c r="D34" s="356"/>
      <c r="E34" s="304"/>
      <c r="F34" s="295"/>
      <c r="G34" s="386"/>
      <c r="H34" s="357">
        <f>3*A34</f>
        <v>6</v>
      </c>
      <c r="I34" s="358">
        <f>3*A34</f>
        <v>6</v>
      </c>
      <c r="J34" s="358">
        <f>2*A34</f>
        <v>4</v>
      </c>
      <c r="K34" s="359">
        <f>2*A34</f>
        <v>4</v>
      </c>
      <c r="L34" s="360">
        <f>2*A34</f>
        <v>4</v>
      </c>
      <c r="M34" s="295"/>
      <c r="N34" s="296"/>
    </row>
    <row r="35" spans="1:14" ht="15" thickBot="1" x14ac:dyDescent="0.35">
      <c r="A35" s="285">
        <f>A28</f>
        <v>2</v>
      </c>
      <c r="B35" s="402"/>
      <c r="C35" s="370" t="s">
        <v>76</v>
      </c>
      <c r="D35" s="339"/>
      <c r="E35" s="340"/>
      <c r="F35" s="361">
        <f>0.25*A35</f>
        <v>0.5</v>
      </c>
      <c r="G35" s="385">
        <f>0.25*A35</f>
        <v>0.5</v>
      </c>
      <c r="H35" s="362">
        <f>0.35*A35</f>
        <v>0.7</v>
      </c>
      <c r="I35" s="362">
        <f>0.35*A35</f>
        <v>0.7</v>
      </c>
      <c r="J35" s="362">
        <f>0.45*A35</f>
        <v>0.9</v>
      </c>
      <c r="K35" s="363">
        <f>0.45*A35</f>
        <v>0.9</v>
      </c>
      <c r="L35" s="364">
        <f>0.45*A35</f>
        <v>0.9</v>
      </c>
      <c r="M35" s="362">
        <f>0.45*A35</f>
        <v>0.9</v>
      </c>
      <c r="N35" s="363">
        <f>0.45*A35</f>
        <v>0.9</v>
      </c>
    </row>
    <row r="36" spans="1:14" x14ac:dyDescent="0.3">
      <c r="A36" s="285">
        <f>A28</f>
        <v>2</v>
      </c>
      <c r="B36" s="401" t="s">
        <v>91</v>
      </c>
      <c r="C36" s="369" t="s">
        <v>75</v>
      </c>
      <c r="D36" s="347"/>
      <c r="E36" s="299"/>
      <c r="F36" s="299"/>
      <c r="G36" s="376"/>
      <c r="H36" s="377">
        <f>3*A36</f>
        <v>6</v>
      </c>
      <c r="I36" s="378">
        <f>3*A36</f>
        <v>6</v>
      </c>
      <c r="J36" s="378">
        <f>2*A36</f>
        <v>4</v>
      </c>
      <c r="K36" s="379">
        <f>2*A36</f>
        <v>4</v>
      </c>
      <c r="L36" s="381">
        <f>2*A36</f>
        <v>4</v>
      </c>
      <c r="M36" s="356"/>
      <c r="N36" s="305"/>
    </row>
    <row r="37" spans="1:14" ht="15" thickBot="1" x14ac:dyDescent="0.35">
      <c r="A37" s="285">
        <f>A28</f>
        <v>2</v>
      </c>
      <c r="B37" s="403"/>
      <c r="C37" s="370" t="s">
        <v>78</v>
      </c>
      <c r="D37" s="339"/>
      <c r="E37" s="340"/>
      <c r="F37" s="371"/>
      <c r="G37" s="372"/>
      <c r="H37" s="373">
        <f>0.75*A37</f>
        <v>1.5</v>
      </c>
      <c r="I37" s="373">
        <f>0.75*A37</f>
        <v>1.5</v>
      </c>
      <c r="J37" s="373">
        <f>1*A37</f>
        <v>2</v>
      </c>
      <c r="K37" s="374">
        <f>1*A37</f>
        <v>2</v>
      </c>
      <c r="L37" s="380">
        <f>1*A37</f>
        <v>2</v>
      </c>
      <c r="M37" s="382"/>
      <c r="N37" s="383"/>
    </row>
    <row r="38" spans="1:14" ht="15.6" thickTop="1" thickBot="1" x14ac:dyDescent="0.35">
      <c r="A38" s="285">
        <f>A28</f>
        <v>2</v>
      </c>
      <c r="B38" s="330" t="s">
        <v>73</v>
      </c>
      <c r="C38" s="246" t="s">
        <v>114</v>
      </c>
      <c r="D38" s="247"/>
      <c r="E38" s="196"/>
      <c r="F38" s="196"/>
      <c r="G38" s="196"/>
      <c r="H38" s="196"/>
      <c r="I38" s="196"/>
      <c r="J38" s="8"/>
      <c r="K38" s="8"/>
      <c r="L38" s="8"/>
      <c r="M38" s="8"/>
      <c r="N38" s="12"/>
    </row>
    <row r="39" spans="1:14" ht="15" thickTop="1" x14ac:dyDescent="0.3">
      <c r="A39" s="285">
        <f>A28</f>
        <v>2</v>
      </c>
      <c r="B39" s="329" t="s">
        <v>72</v>
      </c>
      <c r="C39" s="323" t="s">
        <v>74</v>
      </c>
      <c r="D39" s="262">
        <f>0.12*A39</f>
        <v>0.24</v>
      </c>
      <c r="E39" s="263">
        <f>D39*1.2</f>
        <v>0.28799999999999998</v>
      </c>
      <c r="F39" s="263">
        <f>E39*1.2</f>
        <v>0.34559999999999996</v>
      </c>
      <c r="G39" s="263">
        <f>F39*1.2</f>
        <v>0.41471999999999992</v>
      </c>
      <c r="H39" s="263">
        <f>G39*1.2</f>
        <v>0.49766399999999988</v>
      </c>
      <c r="I39" s="264">
        <f>H39*1.25</f>
        <v>0.62207999999999986</v>
      </c>
      <c r="J39" s="263">
        <f>I39*1.3</f>
        <v>0.80870399999999987</v>
      </c>
      <c r="K39" s="267">
        <f>J39*1.35</f>
        <v>1.0917503999999998</v>
      </c>
      <c r="L39" s="266">
        <f>K39*1.35</f>
        <v>1.4738630399999999</v>
      </c>
      <c r="M39" s="265">
        <f>L39*1.4</f>
        <v>2.0634082559999998</v>
      </c>
      <c r="N39" s="267">
        <f>M39*1.45</f>
        <v>2.9919419711999997</v>
      </c>
    </row>
    <row r="40" spans="1:14" x14ac:dyDescent="0.3">
      <c r="A40" s="285">
        <f>A28</f>
        <v>2</v>
      </c>
      <c r="B40" s="325" t="s">
        <v>71</v>
      </c>
      <c r="C40" s="324" t="s">
        <v>75</v>
      </c>
      <c r="D40" s="315">
        <f>0.12*A40</f>
        <v>0.24</v>
      </c>
      <c r="E40" s="316">
        <f>0.144*A40</f>
        <v>0.28799999999999998</v>
      </c>
      <c r="F40" s="316">
        <f>0.18*A40</f>
        <v>0.36</v>
      </c>
      <c r="G40" s="316">
        <f>0.216*A40</f>
        <v>0.432</v>
      </c>
      <c r="H40" s="317">
        <f>0.246*A40</f>
        <v>0.49199999999999999</v>
      </c>
      <c r="I40" s="318">
        <f>0.297*A40</f>
        <v>0.59399999999999997</v>
      </c>
      <c r="J40" s="318">
        <f>0.395*A40</f>
        <v>0.79</v>
      </c>
      <c r="K40" s="319">
        <f>0.543*A40</f>
        <v>1.0860000000000001</v>
      </c>
      <c r="L40" s="320">
        <f>0.739*A40</f>
        <v>1.478</v>
      </c>
      <c r="M40" s="321">
        <f>0.945*A40</f>
        <v>1.89</v>
      </c>
      <c r="N40" s="322">
        <f>1.35*A40</f>
        <v>2.7</v>
      </c>
    </row>
    <row r="41" spans="1:14" x14ac:dyDescent="0.3">
      <c r="A41" s="285">
        <f>A28</f>
        <v>2</v>
      </c>
      <c r="B41" s="326" t="s">
        <v>92</v>
      </c>
      <c r="C41" s="324"/>
      <c r="D41" s="268">
        <f>0.1*A41</f>
        <v>0.2</v>
      </c>
      <c r="E41" s="269">
        <f>0.12*A41</f>
        <v>0.24</v>
      </c>
      <c r="F41" s="269">
        <f>0.15*A41</f>
        <v>0.3</v>
      </c>
      <c r="G41" s="269">
        <f>0.18*A41</f>
        <v>0.36</v>
      </c>
      <c r="H41" s="222"/>
      <c r="I41" s="154"/>
      <c r="J41" s="223"/>
      <c r="K41" s="309"/>
      <c r="L41" s="224"/>
      <c r="M41" s="25"/>
      <c r="N41" s="72"/>
    </row>
    <row r="42" spans="1:14" x14ac:dyDescent="0.3">
      <c r="A42" s="285">
        <f>A28</f>
        <v>2</v>
      </c>
      <c r="B42" s="326" t="s">
        <v>93</v>
      </c>
      <c r="C42" s="324"/>
      <c r="D42" s="270">
        <f>0.01*A42</f>
        <v>0.02</v>
      </c>
      <c r="E42" s="271">
        <f>0.012*A42</f>
        <v>2.4E-2</v>
      </c>
      <c r="F42" s="271">
        <f>0.015*A42</f>
        <v>0.03</v>
      </c>
      <c r="G42" s="283">
        <f>0.01*A42</f>
        <v>0.02</v>
      </c>
      <c r="H42" s="298"/>
      <c r="I42" s="298"/>
      <c r="J42" s="1"/>
      <c r="K42" s="4"/>
      <c r="L42" s="308"/>
      <c r="M42" s="237"/>
      <c r="N42" s="244"/>
    </row>
    <row r="43" spans="1:14" x14ac:dyDescent="0.3">
      <c r="A43" s="285">
        <f>A28</f>
        <v>2</v>
      </c>
      <c r="B43" s="326" t="s">
        <v>94</v>
      </c>
      <c r="C43" s="323"/>
      <c r="D43" s="254"/>
      <c r="E43" s="245"/>
      <c r="F43" s="245"/>
      <c r="G43" s="272">
        <f>0.007*A43</f>
        <v>1.4E-2</v>
      </c>
      <c r="H43" s="352">
        <f>0.018*A43</f>
        <v>3.5999999999999997E-2</v>
      </c>
      <c r="I43" s="353">
        <f>0.023*A43</f>
        <v>4.5999999999999999E-2</v>
      </c>
      <c r="J43" s="353">
        <f>0.03*A43</f>
        <v>0.06</v>
      </c>
      <c r="K43" s="310">
        <f>0.041*A43</f>
        <v>8.2000000000000003E-2</v>
      </c>
      <c r="L43" s="273">
        <f>0.055*A43</f>
        <v>0.11</v>
      </c>
      <c r="M43" s="245"/>
      <c r="N43" s="255"/>
    </row>
    <row r="44" spans="1:14" x14ac:dyDescent="0.3">
      <c r="A44" s="285">
        <f>A28</f>
        <v>2</v>
      </c>
      <c r="B44" s="333" t="s">
        <v>95</v>
      </c>
      <c r="C44" s="324"/>
      <c r="D44" s="254"/>
      <c r="E44" s="245"/>
      <c r="F44" s="274">
        <f>0.015*A44</f>
        <v>0.03</v>
      </c>
      <c r="G44" s="350">
        <f>0.018*A44</f>
        <v>3.5999999999999997E-2</v>
      </c>
      <c r="H44" s="354">
        <f>0.025*A44</f>
        <v>0.05</v>
      </c>
      <c r="I44" s="355">
        <f>0.03*A44</f>
        <v>0.06</v>
      </c>
      <c r="J44" s="355">
        <f>0.04*A44</f>
        <v>0.08</v>
      </c>
      <c r="K44" s="351">
        <f>0.055*A44</f>
        <v>0.11</v>
      </c>
      <c r="L44" s="275">
        <f>0.075*A44</f>
        <v>0.15</v>
      </c>
      <c r="M44" s="276">
        <f>0.021*A44</f>
        <v>4.2000000000000003E-2</v>
      </c>
      <c r="N44" s="277">
        <f>0.03*A44</f>
        <v>0.06</v>
      </c>
    </row>
    <row r="45" spans="1:14" ht="15" thickBot="1" x14ac:dyDescent="0.35">
      <c r="A45" s="285">
        <f>A28</f>
        <v>2</v>
      </c>
      <c r="B45" s="328" t="s">
        <v>96</v>
      </c>
      <c r="C45" s="286"/>
      <c r="D45" s="339"/>
      <c r="E45" s="340"/>
      <c r="F45" s="365">
        <f>0.007*A45</f>
        <v>1.4E-2</v>
      </c>
      <c r="G45" s="366">
        <f>0.009*A45</f>
        <v>1.7999999999999999E-2</v>
      </c>
      <c r="H45" s="384">
        <f>0.011*A45</f>
        <v>2.1999999999999999E-2</v>
      </c>
      <c r="I45" s="384">
        <f>0.014*A45</f>
        <v>2.8000000000000001E-2</v>
      </c>
      <c r="J45" s="384">
        <f>0.018*A45</f>
        <v>3.5999999999999997E-2</v>
      </c>
      <c r="K45" s="367">
        <f>0.025*A45</f>
        <v>0.05</v>
      </c>
      <c r="L45" s="368">
        <f>0.034*A45</f>
        <v>6.8000000000000005E-2</v>
      </c>
      <c r="M45" s="366">
        <f>0.047*A45</f>
        <v>9.4E-2</v>
      </c>
      <c r="N45" s="367">
        <f>0.067*A45</f>
        <v>0.13400000000000001</v>
      </c>
    </row>
    <row r="46" spans="1:14" ht="15" thickTop="1" x14ac:dyDescent="0.3">
      <c r="A46" s="285">
        <f>A28</f>
        <v>2</v>
      </c>
      <c r="B46" s="398" t="s">
        <v>80</v>
      </c>
      <c r="C46" s="334"/>
      <c r="D46" s="300">
        <f>0.02*A46</f>
        <v>0.04</v>
      </c>
      <c r="E46" s="301">
        <f>0.024*A46</f>
        <v>4.8000000000000001E-2</v>
      </c>
      <c r="F46" s="301">
        <f>0.03*A46</f>
        <v>0.06</v>
      </c>
      <c r="G46" s="311">
        <f>0.014*A46</f>
        <v>2.8000000000000001E-2</v>
      </c>
      <c r="H46" s="302"/>
      <c r="I46" s="302"/>
      <c r="J46" s="303"/>
      <c r="K46" s="312"/>
      <c r="L46" s="307"/>
      <c r="M46" s="304"/>
      <c r="N46" s="305"/>
    </row>
    <row r="47" spans="1:14" x14ac:dyDescent="0.3">
      <c r="A47" s="285">
        <f>A28</f>
        <v>2</v>
      </c>
      <c r="B47" s="399"/>
      <c r="C47" s="335"/>
      <c r="D47" s="270">
        <f>0.05*A47</f>
        <v>0.1</v>
      </c>
      <c r="E47" s="271">
        <f>0.06*A47</f>
        <v>0.12</v>
      </c>
      <c r="F47" s="271">
        <f>0.075*A47</f>
        <v>0.15</v>
      </c>
      <c r="G47" s="283">
        <f>0.01*A47</f>
        <v>0.02</v>
      </c>
      <c r="H47" s="298"/>
      <c r="I47" s="298"/>
      <c r="J47" s="1"/>
      <c r="K47" s="4"/>
      <c r="L47" s="308"/>
      <c r="M47" s="299"/>
      <c r="N47" s="306"/>
    </row>
    <row r="48" spans="1:14" ht="15" thickBot="1" x14ac:dyDescent="0.35">
      <c r="A48" s="292">
        <f>A28</f>
        <v>2</v>
      </c>
      <c r="B48" s="400"/>
      <c r="C48" s="336"/>
      <c r="D48" s="278"/>
      <c r="E48" s="279"/>
      <c r="F48" s="279"/>
      <c r="G48" s="313">
        <f>0.077*A48</f>
        <v>0.154</v>
      </c>
      <c r="H48" s="280"/>
      <c r="I48" s="281"/>
      <c r="J48" s="281"/>
      <c r="K48" s="297"/>
      <c r="L48" s="282"/>
      <c r="M48" s="279"/>
      <c r="N48" s="294"/>
    </row>
    <row r="50" spans="1:14" ht="15" thickBot="1" x14ac:dyDescent="0.35"/>
    <row r="51" spans="1:14" ht="15" thickBot="1" x14ac:dyDescent="0.35">
      <c r="A51" s="293"/>
      <c r="B51" s="238"/>
      <c r="C51" s="239" t="s">
        <v>0</v>
      </c>
      <c r="D51" s="100">
        <v>1</v>
      </c>
      <c r="E51" s="98">
        <v>2</v>
      </c>
      <c r="F51" s="98">
        <v>3</v>
      </c>
      <c r="G51" s="98">
        <v>4</v>
      </c>
      <c r="H51" s="101">
        <v>5</v>
      </c>
      <c r="I51" s="101">
        <v>6</v>
      </c>
      <c r="J51" s="184">
        <v>7</v>
      </c>
      <c r="K51" s="185">
        <v>8</v>
      </c>
      <c r="L51" s="341" t="s">
        <v>59</v>
      </c>
      <c r="M51" s="185">
        <v>9</v>
      </c>
      <c r="N51" s="186">
        <v>10</v>
      </c>
    </row>
    <row r="52" spans="1:14" ht="15.6" thickTop="1" thickBot="1" x14ac:dyDescent="0.35">
      <c r="A52" s="291" t="s">
        <v>58</v>
      </c>
      <c r="B52" s="331" t="s">
        <v>70</v>
      </c>
      <c r="C52" s="104" t="s">
        <v>1</v>
      </c>
      <c r="D52" s="107"/>
      <c r="E52" s="105"/>
      <c r="F52" s="105"/>
      <c r="G52" s="105"/>
      <c r="H52" s="219"/>
      <c r="I52" s="219"/>
      <c r="J52" s="50"/>
      <c r="K52" s="8"/>
      <c r="L52" s="342"/>
      <c r="M52" s="8"/>
      <c r="N52" s="187"/>
    </row>
    <row r="53" spans="1:14" ht="15.6" thickTop="1" thickBot="1" x14ac:dyDescent="0.35">
      <c r="A53" s="327">
        <v>4</v>
      </c>
      <c r="B53" s="329" t="s">
        <v>72</v>
      </c>
      <c r="C53" s="332"/>
      <c r="D53" s="250">
        <f>20*A53</f>
        <v>80</v>
      </c>
      <c r="E53" s="240">
        <f t="shared" ref="E53" si="13">D53*1.3</f>
        <v>104</v>
      </c>
      <c r="F53" s="240">
        <f t="shared" ref="F53" si="14">E53*1.3</f>
        <v>135.20000000000002</v>
      </c>
      <c r="G53" s="240">
        <f t="shared" ref="G53" si="15">F53*1.3</f>
        <v>175.76000000000002</v>
      </c>
      <c r="H53" s="240">
        <f t="shared" ref="H53" si="16">G53*1.3</f>
        <v>228.48800000000003</v>
      </c>
      <c r="I53" s="166">
        <f t="shared" ref="I53" si="17">H53*1.35</f>
        <v>308.45880000000005</v>
      </c>
      <c r="J53" s="240">
        <f t="shared" ref="J53" si="18">I53*1.4</f>
        <v>431.84232000000003</v>
      </c>
      <c r="K53" s="243">
        <f t="shared" ref="K53" si="19">J53*1.45</f>
        <v>626.17136400000004</v>
      </c>
      <c r="L53" s="242">
        <f>K53*1.45</f>
        <v>907.94847779999998</v>
      </c>
      <c r="M53" s="241">
        <f>L53*1.5</f>
        <v>1361.9227166999999</v>
      </c>
      <c r="N53" s="243">
        <f t="shared" ref="N53" si="20">M53*1.55</f>
        <v>2110.9802108849999</v>
      </c>
    </row>
    <row r="54" spans="1:14" ht="15" thickTop="1" x14ac:dyDescent="0.3">
      <c r="A54" s="285">
        <f>A53</f>
        <v>4</v>
      </c>
      <c r="B54" s="325" t="s">
        <v>71</v>
      </c>
      <c r="C54" s="324"/>
      <c r="D54" s="251">
        <f>20*A54</f>
        <v>80</v>
      </c>
      <c r="E54" s="228">
        <f>26*A54</f>
        <v>104</v>
      </c>
      <c r="F54" s="228">
        <f>33*A54</f>
        <v>132</v>
      </c>
      <c r="G54" s="228">
        <f>43*A54</f>
        <v>172</v>
      </c>
      <c r="H54" s="228">
        <f>55*A54</f>
        <v>220</v>
      </c>
      <c r="I54" s="258">
        <f>74*A54</f>
        <v>296</v>
      </c>
      <c r="J54" s="289">
        <f>104.3*A54</f>
        <v>417.2</v>
      </c>
      <c r="K54" s="314">
        <f>149.3*A54</f>
        <v>597.20000000000005</v>
      </c>
      <c r="L54" s="290">
        <f>219.3*A54</f>
        <v>877.2</v>
      </c>
      <c r="M54" s="287">
        <f>338.25*A54</f>
        <v>1353</v>
      </c>
      <c r="N54" s="288">
        <f>522.75*A54</f>
        <v>2091</v>
      </c>
    </row>
    <row r="55" spans="1:14" x14ac:dyDescent="0.3">
      <c r="A55" s="285">
        <f>A53</f>
        <v>4</v>
      </c>
      <c r="B55" s="326" t="s">
        <v>60</v>
      </c>
      <c r="C55" s="324"/>
      <c r="D55" s="252">
        <f>10*A55</f>
        <v>40</v>
      </c>
      <c r="E55" s="218">
        <f>10*A55</f>
        <v>40</v>
      </c>
      <c r="F55" s="218">
        <f>8*A55</f>
        <v>32</v>
      </c>
      <c r="G55" s="218">
        <f>8*A55</f>
        <v>32</v>
      </c>
      <c r="H55" s="218">
        <f>6*A55</f>
        <v>24</v>
      </c>
      <c r="I55" s="261"/>
      <c r="J55" s="25"/>
      <c r="K55" s="72"/>
      <c r="L55" s="224"/>
      <c r="M55" s="25"/>
      <c r="N55" s="72"/>
    </row>
    <row r="56" spans="1:14" x14ac:dyDescent="0.3">
      <c r="A56" s="285">
        <f>A53</f>
        <v>4</v>
      </c>
      <c r="B56" s="326" t="s">
        <v>67</v>
      </c>
      <c r="C56" s="324"/>
      <c r="D56" s="253">
        <f>5*A56</f>
        <v>20</v>
      </c>
      <c r="E56" s="23">
        <f>8*A56</f>
        <v>32</v>
      </c>
      <c r="F56" s="23">
        <f>10*A56</f>
        <v>40</v>
      </c>
      <c r="G56" s="226">
        <f>8*A56</f>
        <v>32</v>
      </c>
      <c r="H56" s="391">
        <f>0.35*A56</f>
        <v>1.4</v>
      </c>
      <c r="I56" s="392">
        <f>0.15*A56</f>
        <v>0.6</v>
      </c>
      <c r="J56" s="260">
        <f>0.1*A56</f>
        <v>0.4</v>
      </c>
      <c r="K56" s="345">
        <f>0.1*A56</f>
        <v>0.4</v>
      </c>
      <c r="L56" s="393">
        <f>0.15*A56</f>
        <v>0.6</v>
      </c>
      <c r="M56" s="394">
        <f>0.11*A56</f>
        <v>0.44</v>
      </c>
      <c r="N56" s="395">
        <f>0.16*A56</f>
        <v>0.64</v>
      </c>
    </row>
    <row r="57" spans="1:14" x14ac:dyDescent="0.3">
      <c r="A57" s="285">
        <f>A53</f>
        <v>4</v>
      </c>
      <c r="B57" s="326" t="s">
        <v>68</v>
      </c>
      <c r="C57" s="324" t="s">
        <v>77</v>
      </c>
      <c r="D57" s="254"/>
      <c r="E57" s="245"/>
      <c r="F57" s="237"/>
      <c r="G57" s="220">
        <f>6*A57</f>
        <v>24</v>
      </c>
      <c r="H57" s="225">
        <f>6*A57</f>
        <v>24</v>
      </c>
      <c r="I57" s="221">
        <f>6*A57</f>
        <v>24</v>
      </c>
      <c r="J57" s="221">
        <f>4*A57</f>
        <v>16</v>
      </c>
      <c r="K57" s="346">
        <f>4*A57</f>
        <v>16</v>
      </c>
      <c r="L57" s="249">
        <f>4*A57</f>
        <v>16</v>
      </c>
      <c r="M57" s="237"/>
      <c r="N57" s="244"/>
    </row>
    <row r="58" spans="1:14" ht="15" thickBot="1" x14ac:dyDescent="0.35">
      <c r="A58" s="285">
        <f>A53</f>
        <v>4</v>
      </c>
      <c r="B58" s="333" t="s">
        <v>69</v>
      </c>
      <c r="C58" s="324" t="s">
        <v>75</v>
      </c>
      <c r="D58" s="347"/>
      <c r="E58" s="344"/>
      <c r="F58" s="343">
        <f>0.5*A58</f>
        <v>2</v>
      </c>
      <c r="G58" s="337">
        <f>0.5*A58</f>
        <v>2</v>
      </c>
      <c r="H58" s="245"/>
      <c r="I58" s="245"/>
      <c r="J58" s="245"/>
      <c r="K58" s="348">
        <f>1*A58</f>
        <v>4</v>
      </c>
      <c r="L58" s="338">
        <f>1.5*A58</f>
        <v>6</v>
      </c>
      <c r="M58" s="245"/>
      <c r="N58" s="255"/>
    </row>
    <row r="59" spans="1:14" x14ac:dyDescent="0.3">
      <c r="A59" s="285">
        <f>A53</f>
        <v>4</v>
      </c>
      <c r="B59" s="401" t="s">
        <v>90</v>
      </c>
      <c r="C59" s="369" t="s">
        <v>110</v>
      </c>
      <c r="D59" s="356"/>
      <c r="E59" s="304"/>
      <c r="F59" s="295"/>
      <c r="G59" s="386"/>
      <c r="H59" s="357">
        <f>3*A59</f>
        <v>12</v>
      </c>
      <c r="I59" s="358">
        <f>3*A59</f>
        <v>12</v>
      </c>
      <c r="J59" s="358">
        <f>2*A59</f>
        <v>8</v>
      </c>
      <c r="K59" s="359">
        <f>2*A59</f>
        <v>8</v>
      </c>
      <c r="L59" s="360">
        <f>2*A59</f>
        <v>8</v>
      </c>
      <c r="M59" s="295"/>
      <c r="N59" s="296"/>
    </row>
    <row r="60" spans="1:14" ht="15" thickBot="1" x14ac:dyDescent="0.35">
      <c r="A60" s="285">
        <f>A53</f>
        <v>4</v>
      </c>
      <c r="B60" s="402"/>
      <c r="C60" s="370" t="s">
        <v>106</v>
      </c>
      <c r="D60" s="339"/>
      <c r="E60" s="340"/>
      <c r="F60" s="361">
        <f>0.25*A60</f>
        <v>1</v>
      </c>
      <c r="G60" s="385">
        <f>0.25*A60</f>
        <v>1</v>
      </c>
      <c r="H60" s="362">
        <f>0.35*A60</f>
        <v>1.4</v>
      </c>
      <c r="I60" s="362">
        <f>0.35*A60</f>
        <v>1.4</v>
      </c>
      <c r="J60" s="362">
        <f>0.45*A60</f>
        <v>1.8</v>
      </c>
      <c r="K60" s="363">
        <f>0.45*A60</f>
        <v>1.8</v>
      </c>
      <c r="L60" s="364">
        <f>0.45*A60</f>
        <v>1.8</v>
      </c>
      <c r="M60" s="362">
        <f>0.45*A60</f>
        <v>1.8</v>
      </c>
      <c r="N60" s="363">
        <f>0.45*A60</f>
        <v>1.8</v>
      </c>
    </row>
    <row r="61" spans="1:14" x14ac:dyDescent="0.3">
      <c r="A61" s="285">
        <f>A53</f>
        <v>4</v>
      </c>
      <c r="B61" s="401" t="s">
        <v>91</v>
      </c>
      <c r="C61" s="369" t="s">
        <v>101</v>
      </c>
      <c r="D61" s="347"/>
      <c r="E61" s="299"/>
      <c r="F61" s="299"/>
      <c r="G61" s="376"/>
      <c r="H61" s="377">
        <f>3*A61</f>
        <v>12</v>
      </c>
      <c r="I61" s="378">
        <f>3*A61</f>
        <v>12</v>
      </c>
      <c r="J61" s="378">
        <f>2*A61</f>
        <v>8</v>
      </c>
      <c r="K61" s="379">
        <f>2*A61</f>
        <v>8</v>
      </c>
      <c r="L61" s="381">
        <f>2*A61</f>
        <v>8</v>
      </c>
      <c r="M61" s="356"/>
      <c r="N61" s="305"/>
    </row>
    <row r="62" spans="1:14" ht="15" thickBot="1" x14ac:dyDescent="0.35">
      <c r="A62" s="285">
        <f>A53</f>
        <v>4</v>
      </c>
      <c r="B62" s="403"/>
      <c r="C62" s="370" t="s">
        <v>74</v>
      </c>
      <c r="D62" s="339"/>
      <c r="E62" s="340"/>
      <c r="F62" s="371"/>
      <c r="G62" s="372"/>
      <c r="H62" s="373">
        <f>0.75*A62</f>
        <v>3</v>
      </c>
      <c r="I62" s="373">
        <f>0.75*A62</f>
        <v>3</v>
      </c>
      <c r="J62" s="373">
        <f>1*A62</f>
        <v>4</v>
      </c>
      <c r="K62" s="374">
        <f>1*A62</f>
        <v>4</v>
      </c>
      <c r="L62" s="380">
        <f>1*A62</f>
        <v>4</v>
      </c>
      <c r="M62" s="382"/>
      <c r="N62" s="383"/>
    </row>
    <row r="63" spans="1:14" ht="15.6" thickTop="1" thickBot="1" x14ac:dyDescent="0.35">
      <c r="A63" s="285">
        <f>A53</f>
        <v>4</v>
      </c>
      <c r="B63" s="330" t="s">
        <v>73</v>
      </c>
      <c r="C63" s="246" t="s">
        <v>75</v>
      </c>
      <c r="D63" s="247"/>
      <c r="E63" s="196"/>
      <c r="F63" s="196"/>
      <c r="G63" s="196"/>
      <c r="H63" s="196"/>
      <c r="I63" s="196"/>
      <c r="J63" s="8"/>
      <c r="K63" s="8"/>
      <c r="L63" s="8"/>
      <c r="M63" s="8"/>
      <c r="N63" s="12"/>
    </row>
    <row r="64" spans="1:14" ht="15" thickTop="1" x14ac:dyDescent="0.3">
      <c r="A64" s="285">
        <f>A53</f>
        <v>4</v>
      </c>
      <c r="B64" s="329" t="s">
        <v>72</v>
      </c>
      <c r="C64" s="323"/>
      <c r="D64" s="262">
        <f>0.12*A64</f>
        <v>0.48</v>
      </c>
      <c r="E64" s="263">
        <f>D64*1.2</f>
        <v>0.57599999999999996</v>
      </c>
      <c r="F64" s="263">
        <f>E64*1.2</f>
        <v>0.69119999999999993</v>
      </c>
      <c r="G64" s="263">
        <f>F64*1.2</f>
        <v>0.82943999999999984</v>
      </c>
      <c r="H64" s="263">
        <f>G64*1.2</f>
        <v>0.99532799999999977</v>
      </c>
      <c r="I64" s="264">
        <f>H64*1.25</f>
        <v>1.2441599999999997</v>
      </c>
      <c r="J64" s="263">
        <f>I64*1.3</f>
        <v>1.6174079999999997</v>
      </c>
      <c r="K64" s="267">
        <f>J64*1.35</f>
        <v>2.1835007999999996</v>
      </c>
      <c r="L64" s="266">
        <f>K64*1.35</f>
        <v>2.9477260799999998</v>
      </c>
      <c r="M64" s="265">
        <f>L64*1.4</f>
        <v>4.1268165119999995</v>
      </c>
      <c r="N64" s="267">
        <f>M64*1.45</f>
        <v>5.9838839423999994</v>
      </c>
    </row>
    <row r="65" spans="1:14" x14ac:dyDescent="0.3">
      <c r="A65" s="285">
        <f>A53</f>
        <v>4</v>
      </c>
      <c r="B65" s="325" t="s">
        <v>71</v>
      </c>
      <c r="C65" s="324"/>
      <c r="D65" s="315">
        <f>0.12*A65</f>
        <v>0.48</v>
      </c>
      <c r="E65" s="316">
        <f>0.144*A65</f>
        <v>0.57599999999999996</v>
      </c>
      <c r="F65" s="316">
        <f>0.18*A65</f>
        <v>0.72</v>
      </c>
      <c r="G65" s="316">
        <f>0.216*A65</f>
        <v>0.86399999999999999</v>
      </c>
      <c r="H65" s="317">
        <f>0.246*A65</f>
        <v>0.98399999999999999</v>
      </c>
      <c r="I65" s="318">
        <f>0.297*A65</f>
        <v>1.1879999999999999</v>
      </c>
      <c r="J65" s="318">
        <f>0.395*A65</f>
        <v>1.58</v>
      </c>
      <c r="K65" s="319">
        <f>0.543*A65</f>
        <v>2.1720000000000002</v>
      </c>
      <c r="L65" s="320">
        <f>0.739*A65</f>
        <v>2.956</v>
      </c>
      <c r="M65" s="321">
        <f>0.945*A65</f>
        <v>3.78</v>
      </c>
      <c r="N65" s="322">
        <f>1.35*A65</f>
        <v>5.4</v>
      </c>
    </row>
    <row r="66" spans="1:14" x14ac:dyDescent="0.3">
      <c r="A66" s="285">
        <f>A53</f>
        <v>4</v>
      </c>
      <c r="B66" s="326" t="s">
        <v>92</v>
      </c>
      <c r="C66" s="324"/>
      <c r="D66" s="268">
        <f>0.1*A66</f>
        <v>0.4</v>
      </c>
      <c r="E66" s="269">
        <f>0.12*A66</f>
        <v>0.48</v>
      </c>
      <c r="F66" s="269">
        <f>0.15*A66</f>
        <v>0.6</v>
      </c>
      <c r="G66" s="269">
        <f>0.18*A66</f>
        <v>0.72</v>
      </c>
      <c r="H66" s="222"/>
      <c r="I66" s="154"/>
      <c r="J66" s="223"/>
      <c r="K66" s="309"/>
      <c r="L66" s="224"/>
      <c r="M66" s="25"/>
      <c r="N66" s="72"/>
    </row>
    <row r="67" spans="1:14" x14ac:dyDescent="0.3">
      <c r="A67" s="285">
        <f>A53</f>
        <v>4</v>
      </c>
      <c r="B67" s="326" t="s">
        <v>93</v>
      </c>
      <c r="C67" s="324"/>
      <c r="D67" s="270">
        <f>0.01*A67</f>
        <v>0.04</v>
      </c>
      <c r="E67" s="271">
        <f>0.012*A67</f>
        <v>4.8000000000000001E-2</v>
      </c>
      <c r="F67" s="271">
        <f>0.015*A67</f>
        <v>0.06</v>
      </c>
      <c r="G67" s="283">
        <f>0.01*A67</f>
        <v>0.04</v>
      </c>
      <c r="H67" s="298"/>
      <c r="I67" s="298"/>
      <c r="J67" s="1"/>
      <c r="K67" s="4"/>
      <c r="L67" s="308"/>
      <c r="M67" s="237"/>
      <c r="N67" s="244"/>
    </row>
    <row r="68" spans="1:14" x14ac:dyDescent="0.3">
      <c r="A68" s="285">
        <f>A53</f>
        <v>4</v>
      </c>
      <c r="B68" s="326" t="s">
        <v>94</v>
      </c>
      <c r="C68" s="323"/>
      <c r="D68" s="254"/>
      <c r="E68" s="245"/>
      <c r="F68" s="245"/>
      <c r="G68" s="272">
        <f>0.007*A68</f>
        <v>2.8000000000000001E-2</v>
      </c>
      <c r="H68" s="352">
        <f>0.018*A68</f>
        <v>7.1999999999999995E-2</v>
      </c>
      <c r="I68" s="353">
        <f>0.023*A68</f>
        <v>9.1999999999999998E-2</v>
      </c>
      <c r="J68" s="353">
        <f>0.03*A68</f>
        <v>0.12</v>
      </c>
      <c r="K68" s="310">
        <f>0.041*A68</f>
        <v>0.16400000000000001</v>
      </c>
      <c r="L68" s="273">
        <f>0.055*A68</f>
        <v>0.22</v>
      </c>
      <c r="M68" s="245"/>
      <c r="N68" s="255"/>
    </row>
    <row r="69" spans="1:14" x14ac:dyDescent="0.3">
      <c r="A69" s="285">
        <f>A53</f>
        <v>4</v>
      </c>
      <c r="B69" s="333" t="s">
        <v>95</v>
      </c>
      <c r="C69" s="324"/>
      <c r="D69" s="254"/>
      <c r="E69" s="245"/>
      <c r="F69" s="274">
        <f>0.015*A69</f>
        <v>0.06</v>
      </c>
      <c r="G69" s="350">
        <f>0.018*A69</f>
        <v>7.1999999999999995E-2</v>
      </c>
      <c r="H69" s="354">
        <f>0.025*A69</f>
        <v>0.1</v>
      </c>
      <c r="I69" s="355">
        <f>0.03*A69</f>
        <v>0.12</v>
      </c>
      <c r="J69" s="355">
        <f>0.04*A69</f>
        <v>0.16</v>
      </c>
      <c r="K69" s="351">
        <f>0.055*A69</f>
        <v>0.22</v>
      </c>
      <c r="L69" s="275">
        <f>0.075*A69</f>
        <v>0.3</v>
      </c>
      <c r="M69" s="276">
        <f>0.021*A69</f>
        <v>8.4000000000000005E-2</v>
      </c>
      <c r="N69" s="277">
        <f>0.03*A69</f>
        <v>0.12</v>
      </c>
    </row>
    <row r="70" spans="1:14" ht="15" thickBot="1" x14ac:dyDescent="0.35">
      <c r="A70" s="285">
        <f>A53</f>
        <v>4</v>
      </c>
      <c r="B70" s="328" t="s">
        <v>96</v>
      </c>
      <c r="C70" s="286"/>
      <c r="D70" s="339"/>
      <c r="E70" s="340"/>
      <c r="F70" s="365">
        <f>0.007*A70</f>
        <v>2.8000000000000001E-2</v>
      </c>
      <c r="G70" s="366">
        <f>0.009*A70</f>
        <v>3.5999999999999997E-2</v>
      </c>
      <c r="H70" s="384">
        <f>0.011*A70</f>
        <v>4.3999999999999997E-2</v>
      </c>
      <c r="I70" s="384">
        <f>0.014*A70</f>
        <v>5.6000000000000001E-2</v>
      </c>
      <c r="J70" s="384">
        <f>0.018*A70</f>
        <v>7.1999999999999995E-2</v>
      </c>
      <c r="K70" s="367">
        <f>0.025*A70</f>
        <v>0.1</v>
      </c>
      <c r="L70" s="368">
        <f>0.034*A70</f>
        <v>0.13600000000000001</v>
      </c>
      <c r="M70" s="366">
        <f>0.047*A70</f>
        <v>0.188</v>
      </c>
      <c r="N70" s="367">
        <f>0.067*A70</f>
        <v>0.26800000000000002</v>
      </c>
    </row>
    <row r="71" spans="1:14" ht="15" thickTop="1" x14ac:dyDescent="0.3">
      <c r="A71" s="285">
        <f>A53</f>
        <v>4</v>
      </c>
      <c r="B71" s="398" t="s">
        <v>80</v>
      </c>
      <c r="C71" s="334"/>
      <c r="D71" s="300">
        <f>0.02*A71</f>
        <v>0.08</v>
      </c>
      <c r="E71" s="301">
        <f>0.024*A71</f>
        <v>9.6000000000000002E-2</v>
      </c>
      <c r="F71" s="301">
        <f>0.03*A71</f>
        <v>0.12</v>
      </c>
      <c r="G71" s="311">
        <f>0.014*A71</f>
        <v>5.6000000000000001E-2</v>
      </c>
      <c r="H71" s="302"/>
      <c r="I71" s="302"/>
      <c r="J71" s="303"/>
      <c r="K71" s="312"/>
      <c r="L71" s="307"/>
      <c r="M71" s="304"/>
      <c r="N71" s="305"/>
    </row>
    <row r="72" spans="1:14" x14ac:dyDescent="0.3">
      <c r="A72" s="285">
        <f>A53</f>
        <v>4</v>
      </c>
      <c r="B72" s="399"/>
      <c r="C72" s="335"/>
      <c r="D72" s="270">
        <f>0.05*A72</f>
        <v>0.2</v>
      </c>
      <c r="E72" s="271">
        <f>0.06*A72</f>
        <v>0.24</v>
      </c>
      <c r="F72" s="271">
        <f>0.075*A72</f>
        <v>0.3</v>
      </c>
      <c r="G72" s="283">
        <f>0.01*A72</f>
        <v>0.04</v>
      </c>
      <c r="H72" s="298"/>
      <c r="I72" s="298"/>
      <c r="J72" s="1"/>
      <c r="K72" s="4"/>
      <c r="L72" s="308"/>
      <c r="M72" s="299"/>
      <c r="N72" s="306"/>
    </row>
    <row r="73" spans="1:14" ht="15" thickBot="1" x14ac:dyDescent="0.35">
      <c r="A73" s="292">
        <f>A53</f>
        <v>4</v>
      </c>
      <c r="B73" s="400"/>
      <c r="C73" s="336"/>
      <c r="D73" s="278"/>
      <c r="E73" s="279"/>
      <c r="F73" s="279"/>
      <c r="G73" s="313">
        <f>0.077*A73</f>
        <v>0.308</v>
      </c>
      <c r="H73" s="280"/>
      <c r="I73" s="281"/>
      <c r="J73" s="281"/>
      <c r="K73" s="297"/>
      <c r="L73" s="282"/>
      <c r="M73" s="279"/>
      <c r="N73" s="294"/>
    </row>
    <row r="75" spans="1:14" ht="15" thickBot="1" x14ac:dyDescent="0.35"/>
    <row r="76" spans="1:14" ht="15" thickBot="1" x14ac:dyDescent="0.35">
      <c r="A76" s="293"/>
      <c r="B76" s="238"/>
      <c r="C76" s="239" t="s">
        <v>0</v>
      </c>
      <c r="D76" s="100">
        <v>1</v>
      </c>
      <c r="E76" s="98">
        <v>2</v>
      </c>
      <c r="F76" s="98">
        <v>3</v>
      </c>
      <c r="G76" s="98">
        <v>4</v>
      </c>
      <c r="H76" s="101">
        <v>5</v>
      </c>
      <c r="I76" s="101">
        <v>6</v>
      </c>
      <c r="J76" s="184">
        <v>7</v>
      </c>
      <c r="K76" s="185">
        <v>8</v>
      </c>
      <c r="L76" s="341" t="s">
        <v>59</v>
      </c>
      <c r="M76" s="185">
        <v>9</v>
      </c>
      <c r="N76" s="186">
        <v>10</v>
      </c>
    </row>
    <row r="77" spans="1:14" ht="15.6" thickTop="1" thickBot="1" x14ac:dyDescent="0.35">
      <c r="A77" s="291" t="s">
        <v>58</v>
      </c>
      <c r="B77" s="331" t="s">
        <v>70</v>
      </c>
      <c r="C77" s="104" t="s">
        <v>1</v>
      </c>
      <c r="D77" s="107"/>
      <c r="E77" s="105"/>
      <c r="F77" s="105"/>
      <c r="G77" s="105"/>
      <c r="H77" s="219"/>
      <c r="I77" s="219"/>
      <c r="J77" s="50"/>
      <c r="K77" s="8"/>
      <c r="L77" s="342"/>
      <c r="M77" s="8"/>
      <c r="N77" s="187"/>
    </row>
    <row r="78" spans="1:14" ht="15.6" thickTop="1" thickBot="1" x14ac:dyDescent="0.35">
      <c r="A78" s="327">
        <v>8</v>
      </c>
      <c r="B78" s="329" t="s">
        <v>72</v>
      </c>
      <c r="C78" s="332"/>
      <c r="D78" s="250">
        <f>20*A78</f>
        <v>160</v>
      </c>
      <c r="E78" s="240">
        <f t="shared" ref="E78" si="21">D78*1.3</f>
        <v>208</v>
      </c>
      <c r="F78" s="240">
        <f t="shared" ref="F78" si="22">E78*1.3</f>
        <v>270.40000000000003</v>
      </c>
      <c r="G78" s="240">
        <f t="shared" ref="G78" si="23">F78*1.3</f>
        <v>351.52000000000004</v>
      </c>
      <c r="H78" s="240">
        <f t="shared" ref="H78" si="24">G78*1.3</f>
        <v>456.97600000000006</v>
      </c>
      <c r="I78" s="166">
        <f t="shared" ref="I78" si="25">H78*1.35</f>
        <v>616.91760000000011</v>
      </c>
      <c r="J78" s="240">
        <f t="shared" ref="J78" si="26">I78*1.4</f>
        <v>863.68464000000006</v>
      </c>
      <c r="K78" s="243">
        <f t="shared" ref="K78" si="27">J78*1.45</f>
        <v>1252.3427280000001</v>
      </c>
      <c r="L78" s="242">
        <f>K78*1.45</f>
        <v>1815.8969556</v>
      </c>
      <c r="M78" s="241">
        <f>L78*1.5</f>
        <v>2723.8454333999998</v>
      </c>
      <c r="N78" s="243">
        <f t="shared" ref="N78" si="28">M78*1.55</f>
        <v>4221.9604217699998</v>
      </c>
    </row>
    <row r="79" spans="1:14" ht="15" thickTop="1" x14ac:dyDescent="0.3">
      <c r="A79" s="285">
        <f>A78</f>
        <v>8</v>
      </c>
      <c r="B79" s="325" t="s">
        <v>71</v>
      </c>
      <c r="C79" s="324"/>
      <c r="D79" s="251">
        <f>20*A79</f>
        <v>160</v>
      </c>
      <c r="E79" s="228">
        <f>26*A79</f>
        <v>208</v>
      </c>
      <c r="F79" s="228">
        <f>33*A79</f>
        <v>264</v>
      </c>
      <c r="G79" s="228">
        <f>43*A79</f>
        <v>344</v>
      </c>
      <c r="H79" s="228">
        <f>55*A79</f>
        <v>440</v>
      </c>
      <c r="I79" s="258">
        <f>74*A79</f>
        <v>592</v>
      </c>
      <c r="J79" s="289">
        <f>104.3*A79</f>
        <v>834.4</v>
      </c>
      <c r="K79" s="314">
        <f>149.3*A79</f>
        <v>1194.4000000000001</v>
      </c>
      <c r="L79" s="290">
        <f>219.3*A79</f>
        <v>1754.4</v>
      </c>
      <c r="M79" s="287">
        <f>338.25*A79</f>
        <v>2706</v>
      </c>
      <c r="N79" s="288">
        <f>522.75*A79</f>
        <v>4182</v>
      </c>
    </row>
    <row r="80" spans="1:14" x14ac:dyDescent="0.3">
      <c r="A80" s="285">
        <f>A78</f>
        <v>8</v>
      </c>
      <c r="B80" s="326" t="s">
        <v>60</v>
      </c>
      <c r="C80" s="324"/>
      <c r="D80" s="252">
        <f>10*A80</f>
        <v>80</v>
      </c>
      <c r="E80" s="218">
        <f>10*A80</f>
        <v>80</v>
      </c>
      <c r="F80" s="218">
        <f>8*A80</f>
        <v>64</v>
      </c>
      <c r="G80" s="218">
        <f>8*A80</f>
        <v>64</v>
      </c>
      <c r="H80" s="218">
        <f>6*A80</f>
        <v>48</v>
      </c>
      <c r="I80" s="261"/>
      <c r="J80" s="25"/>
      <c r="K80" s="72"/>
      <c r="L80" s="224"/>
      <c r="M80" s="25"/>
      <c r="N80" s="72"/>
    </row>
    <row r="81" spans="1:14" x14ac:dyDescent="0.3">
      <c r="A81" s="285">
        <f>A78</f>
        <v>8</v>
      </c>
      <c r="B81" s="326" t="s">
        <v>67</v>
      </c>
      <c r="C81" s="324"/>
      <c r="D81" s="253">
        <f>5*A81</f>
        <v>40</v>
      </c>
      <c r="E81" s="23">
        <f>8*A81</f>
        <v>64</v>
      </c>
      <c r="F81" s="23">
        <f>10*A81</f>
        <v>80</v>
      </c>
      <c r="G81" s="226">
        <f>8*A81</f>
        <v>64</v>
      </c>
      <c r="H81" s="391">
        <f>0.35*A81</f>
        <v>2.8</v>
      </c>
      <c r="I81" s="392">
        <f>0.15*A81</f>
        <v>1.2</v>
      </c>
      <c r="J81" s="260">
        <f>0.1*A81</f>
        <v>0.8</v>
      </c>
      <c r="K81" s="345">
        <f>0.1*A81</f>
        <v>0.8</v>
      </c>
      <c r="L81" s="393">
        <f>0.15*A81</f>
        <v>1.2</v>
      </c>
      <c r="M81" s="394">
        <f>0.11*A81</f>
        <v>0.88</v>
      </c>
      <c r="N81" s="395">
        <f>0.16*A81</f>
        <v>1.28</v>
      </c>
    </row>
    <row r="82" spans="1:14" x14ac:dyDescent="0.3">
      <c r="A82" s="285">
        <f>A78</f>
        <v>8</v>
      </c>
      <c r="B82" s="326" t="s">
        <v>68</v>
      </c>
      <c r="C82" s="324" t="s">
        <v>112</v>
      </c>
      <c r="D82" s="254"/>
      <c r="E82" s="245"/>
      <c r="F82" s="237"/>
      <c r="G82" s="220">
        <f>6*A82</f>
        <v>48</v>
      </c>
      <c r="H82" s="225">
        <f>6*A82</f>
        <v>48</v>
      </c>
      <c r="I82" s="221">
        <f>6*A82</f>
        <v>48</v>
      </c>
      <c r="J82" s="221">
        <f>4*A82</f>
        <v>32</v>
      </c>
      <c r="K82" s="346">
        <f>4*A82</f>
        <v>32</v>
      </c>
      <c r="L82" s="249">
        <f>4*A82</f>
        <v>32</v>
      </c>
      <c r="M82" s="237"/>
      <c r="N82" s="244"/>
    </row>
    <row r="83" spans="1:14" ht="15" thickBot="1" x14ac:dyDescent="0.35">
      <c r="A83" s="285">
        <f>A78</f>
        <v>8</v>
      </c>
      <c r="B83" s="333" t="s">
        <v>69</v>
      </c>
      <c r="C83" s="324" t="s">
        <v>103</v>
      </c>
      <c r="D83" s="347"/>
      <c r="E83" s="344"/>
      <c r="F83" s="343">
        <f>0.5*A83</f>
        <v>4</v>
      </c>
      <c r="G83" s="337">
        <f>0.5*A83</f>
        <v>4</v>
      </c>
      <c r="H83" s="245"/>
      <c r="I83" s="245"/>
      <c r="J83" s="245"/>
      <c r="K83" s="348">
        <f>1*A83</f>
        <v>8</v>
      </c>
      <c r="L83" s="338">
        <f>1.5*A83</f>
        <v>12</v>
      </c>
      <c r="M83" s="245"/>
      <c r="N83" s="255"/>
    </row>
    <row r="84" spans="1:14" x14ac:dyDescent="0.3">
      <c r="A84" s="285">
        <f>A78</f>
        <v>8</v>
      </c>
      <c r="B84" s="401" t="s">
        <v>90</v>
      </c>
      <c r="C84" s="369" t="s">
        <v>76</v>
      </c>
      <c r="D84" s="356"/>
      <c r="E84" s="304"/>
      <c r="F84" s="295"/>
      <c r="G84" s="386"/>
      <c r="H84" s="357">
        <f>3*A84</f>
        <v>24</v>
      </c>
      <c r="I84" s="358">
        <f>3*A84</f>
        <v>24</v>
      </c>
      <c r="J84" s="358">
        <f>2*A84</f>
        <v>16</v>
      </c>
      <c r="K84" s="359">
        <f>2*A84</f>
        <v>16</v>
      </c>
      <c r="L84" s="360">
        <f>2*A84</f>
        <v>16</v>
      </c>
      <c r="M84" s="295"/>
      <c r="N84" s="296"/>
    </row>
    <row r="85" spans="1:14" ht="15" thickBot="1" x14ac:dyDescent="0.35">
      <c r="A85" s="285">
        <f>A78</f>
        <v>8</v>
      </c>
      <c r="B85" s="402"/>
      <c r="C85" s="370" t="s">
        <v>76</v>
      </c>
      <c r="D85" s="339"/>
      <c r="E85" s="340"/>
      <c r="F85" s="361">
        <f>0.25*A85</f>
        <v>2</v>
      </c>
      <c r="G85" s="385">
        <f>0.25*A85</f>
        <v>2</v>
      </c>
      <c r="H85" s="362">
        <f>0.35*A85</f>
        <v>2.8</v>
      </c>
      <c r="I85" s="362">
        <f>0.35*A85</f>
        <v>2.8</v>
      </c>
      <c r="J85" s="362">
        <f>0.45*A85</f>
        <v>3.6</v>
      </c>
      <c r="K85" s="363">
        <f>0.45*A85</f>
        <v>3.6</v>
      </c>
      <c r="L85" s="364">
        <f>0.45*A85</f>
        <v>3.6</v>
      </c>
      <c r="M85" s="362">
        <f>0.45*A85</f>
        <v>3.6</v>
      </c>
      <c r="N85" s="363">
        <f>0.45*A85</f>
        <v>3.6</v>
      </c>
    </row>
    <row r="86" spans="1:14" x14ac:dyDescent="0.3">
      <c r="A86" s="285">
        <f>A78</f>
        <v>8</v>
      </c>
      <c r="B86" s="401" t="s">
        <v>91</v>
      </c>
      <c r="C86" s="369" t="s">
        <v>104</v>
      </c>
      <c r="D86" s="347"/>
      <c r="E86" s="299"/>
      <c r="F86" s="299"/>
      <c r="G86" s="376"/>
      <c r="H86" s="377">
        <f>3*A86</f>
        <v>24</v>
      </c>
      <c r="I86" s="378">
        <f>3*A86</f>
        <v>24</v>
      </c>
      <c r="J86" s="378">
        <f>2*A86</f>
        <v>16</v>
      </c>
      <c r="K86" s="379">
        <f>2*A86</f>
        <v>16</v>
      </c>
      <c r="L86" s="381">
        <f>2*A86</f>
        <v>16</v>
      </c>
      <c r="M86" s="356"/>
      <c r="N86" s="305"/>
    </row>
    <row r="87" spans="1:14" ht="15" thickBot="1" x14ac:dyDescent="0.35">
      <c r="A87" s="285">
        <f>A78</f>
        <v>8</v>
      </c>
      <c r="B87" s="403"/>
      <c r="C87" s="370" t="s">
        <v>74</v>
      </c>
      <c r="D87" s="339"/>
      <c r="E87" s="340"/>
      <c r="F87" s="371"/>
      <c r="G87" s="372"/>
      <c r="H87" s="373">
        <f>0.75*A87</f>
        <v>6</v>
      </c>
      <c r="I87" s="373">
        <f>0.75*A87</f>
        <v>6</v>
      </c>
      <c r="J87" s="373">
        <f>1*A87</f>
        <v>8</v>
      </c>
      <c r="K87" s="374">
        <f>1*A87</f>
        <v>8</v>
      </c>
      <c r="L87" s="380">
        <f>1*A87</f>
        <v>8</v>
      </c>
      <c r="M87" s="382"/>
      <c r="N87" s="383"/>
    </row>
    <row r="88" spans="1:14" ht="15.6" thickTop="1" thickBot="1" x14ac:dyDescent="0.35">
      <c r="A88" s="285">
        <f>A78</f>
        <v>8</v>
      </c>
      <c r="B88" s="330" t="s">
        <v>73</v>
      </c>
      <c r="C88" s="246" t="s">
        <v>101</v>
      </c>
      <c r="D88" s="247"/>
      <c r="E88" s="196"/>
      <c r="F88" s="196"/>
      <c r="G88" s="196"/>
      <c r="H88" s="196"/>
      <c r="I88" s="196"/>
      <c r="J88" s="8"/>
      <c r="K88" s="8"/>
      <c r="L88" s="8"/>
      <c r="M88" s="8"/>
      <c r="N88" s="12"/>
    </row>
    <row r="89" spans="1:14" ht="15" thickTop="1" x14ac:dyDescent="0.3">
      <c r="A89" s="285">
        <f>A78</f>
        <v>8</v>
      </c>
      <c r="B89" s="329" t="s">
        <v>72</v>
      </c>
      <c r="C89" s="323" t="s">
        <v>115</v>
      </c>
      <c r="D89" s="262">
        <f>0.12*A89</f>
        <v>0.96</v>
      </c>
      <c r="E89" s="263">
        <f>D89*1.2</f>
        <v>1.1519999999999999</v>
      </c>
      <c r="F89" s="263">
        <f>E89*1.2</f>
        <v>1.3823999999999999</v>
      </c>
      <c r="G89" s="263">
        <f>F89*1.2</f>
        <v>1.6588799999999997</v>
      </c>
      <c r="H89" s="263">
        <f>G89*1.2</f>
        <v>1.9906559999999995</v>
      </c>
      <c r="I89" s="264">
        <f>H89*1.25</f>
        <v>2.4883199999999994</v>
      </c>
      <c r="J89" s="263">
        <f>I89*1.3</f>
        <v>3.2348159999999995</v>
      </c>
      <c r="K89" s="267">
        <f>J89*1.35</f>
        <v>4.3670015999999992</v>
      </c>
      <c r="L89" s="266">
        <f>K89*1.35</f>
        <v>5.8954521599999996</v>
      </c>
      <c r="M89" s="265">
        <f>L89*1.4</f>
        <v>8.2536330239999991</v>
      </c>
      <c r="N89" s="267">
        <f>M89*1.45</f>
        <v>11.967767884799999</v>
      </c>
    </row>
    <row r="90" spans="1:14" x14ac:dyDescent="0.3">
      <c r="A90" s="285">
        <f>A78</f>
        <v>8</v>
      </c>
      <c r="B90" s="325" t="s">
        <v>71</v>
      </c>
      <c r="C90" s="324" t="s">
        <v>106</v>
      </c>
      <c r="D90" s="315">
        <f>0.12*A90</f>
        <v>0.96</v>
      </c>
      <c r="E90" s="316">
        <f>0.144*A90</f>
        <v>1.1519999999999999</v>
      </c>
      <c r="F90" s="316">
        <f>0.18*A90</f>
        <v>1.44</v>
      </c>
      <c r="G90" s="316">
        <f>0.216*A90</f>
        <v>1.728</v>
      </c>
      <c r="H90" s="317">
        <f>0.246*A90</f>
        <v>1.968</v>
      </c>
      <c r="I90" s="318">
        <f>0.297*A90</f>
        <v>2.3759999999999999</v>
      </c>
      <c r="J90" s="318">
        <f>0.395*A90</f>
        <v>3.16</v>
      </c>
      <c r="K90" s="319">
        <f>0.543*A90</f>
        <v>4.3440000000000003</v>
      </c>
      <c r="L90" s="320">
        <f>0.739*A90</f>
        <v>5.9119999999999999</v>
      </c>
      <c r="M90" s="321">
        <f>0.945*A90</f>
        <v>7.56</v>
      </c>
      <c r="N90" s="322">
        <f>1.35*A90</f>
        <v>10.8</v>
      </c>
    </row>
    <row r="91" spans="1:14" x14ac:dyDescent="0.3">
      <c r="A91" s="285">
        <f>A78</f>
        <v>8</v>
      </c>
      <c r="B91" s="326" t="s">
        <v>92</v>
      </c>
      <c r="C91" s="324" t="s">
        <v>105</v>
      </c>
      <c r="D91" s="268">
        <f>0.1*A91</f>
        <v>0.8</v>
      </c>
      <c r="E91" s="269">
        <f>0.12*A91</f>
        <v>0.96</v>
      </c>
      <c r="F91" s="269">
        <f>0.15*A91</f>
        <v>1.2</v>
      </c>
      <c r="G91" s="269">
        <f>0.18*A91</f>
        <v>1.44</v>
      </c>
      <c r="H91" s="222"/>
      <c r="I91" s="154"/>
      <c r="J91" s="223"/>
      <c r="K91" s="309"/>
      <c r="L91" s="224"/>
      <c r="M91" s="25"/>
      <c r="N91" s="72"/>
    </row>
    <row r="92" spans="1:14" x14ac:dyDescent="0.3">
      <c r="A92" s="285">
        <f>A78</f>
        <v>8</v>
      </c>
      <c r="B92" s="326" t="s">
        <v>93</v>
      </c>
      <c r="C92" s="324"/>
      <c r="D92" s="270">
        <f>0.01*A92</f>
        <v>0.08</v>
      </c>
      <c r="E92" s="271">
        <f>0.012*A92</f>
        <v>9.6000000000000002E-2</v>
      </c>
      <c r="F92" s="271">
        <f>0.015*A92</f>
        <v>0.12</v>
      </c>
      <c r="G92" s="283">
        <f>0.01*A92</f>
        <v>0.08</v>
      </c>
      <c r="H92" s="298"/>
      <c r="I92" s="298"/>
      <c r="J92" s="1"/>
      <c r="K92" s="4"/>
      <c r="L92" s="308"/>
      <c r="M92" s="237"/>
      <c r="N92" s="244"/>
    </row>
    <row r="93" spans="1:14" x14ac:dyDescent="0.3">
      <c r="A93" s="285">
        <f>A78</f>
        <v>8</v>
      </c>
      <c r="B93" s="326" t="s">
        <v>94</v>
      </c>
      <c r="C93" s="323"/>
      <c r="D93" s="254"/>
      <c r="E93" s="245"/>
      <c r="F93" s="245"/>
      <c r="G93" s="272">
        <f>0.007*A93</f>
        <v>5.6000000000000001E-2</v>
      </c>
      <c r="H93" s="352">
        <f>0.018*A93</f>
        <v>0.14399999999999999</v>
      </c>
      <c r="I93" s="353">
        <f>0.023*A93</f>
        <v>0.184</v>
      </c>
      <c r="J93" s="353">
        <f>0.03*A93</f>
        <v>0.24</v>
      </c>
      <c r="K93" s="310">
        <f>0.041*A93</f>
        <v>0.32800000000000001</v>
      </c>
      <c r="L93" s="273">
        <f>0.055*A93</f>
        <v>0.44</v>
      </c>
      <c r="M93" s="245"/>
      <c r="N93" s="255"/>
    </row>
    <row r="94" spans="1:14" x14ac:dyDescent="0.3">
      <c r="A94" s="285">
        <f>A78</f>
        <v>8</v>
      </c>
      <c r="B94" s="333" t="s">
        <v>95</v>
      </c>
      <c r="C94" s="324"/>
      <c r="D94" s="254"/>
      <c r="E94" s="245"/>
      <c r="F94" s="274">
        <f>0.015*A94</f>
        <v>0.12</v>
      </c>
      <c r="G94" s="350">
        <f>0.018*A94</f>
        <v>0.14399999999999999</v>
      </c>
      <c r="H94" s="354">
        <f>0.025*A94</f>
        <v>0.2</v>
      </c>
      <c r="I94" s="355">
        <f>0.03*A94</f>
        <v>0.24</v>
      </c>
      <c r="J94" s="355">
        <f>0.04*A94</f>
        <v>0.32</v>
      </c>
      <c r="K94" s="351">
        <f>0.055*A94</f>
        <v>0.44</v>
      </c>
      <c r="L94" s="275">
        <f>0.075*A94</f>
        <v>0.6</v>
      </c>
      <c r="M94" s="276">
        <f>0.021*A94</f>
        <v>0.16800000000000001</v>
      </c>
      <c r="N94" s="277">
        <f>0.03*A94</f>
        <v>0.24</v>
      </c>
    </row>
    <row r="95" spans="1:14" ht="15" thickBot="1" x14ac:dyDescent="0.35">
      <c r="A95" s="285">
        <f>A78</f>
        <v>8</v>
      </c>
      <c r="B95" s="328" t="s">
        <v>96</v>
      </c>
      <c r="C95" s="286"/>
      <c r="D95" s="339"/>
      <c r="E95" s="340"/>
      <c r="F95" s="365">
        <f>0.007*A95</f>
        <v>5.6000000000000001E-2</v>
      </c>
      <c r="G95" s="366">
        <f>0.009*A95</f>
        <v>7.1999999999999995E-2</v>
      </c>
      <c r="H95" s="384">
        <f>0.011*A95</f>
        <v>8.7999999999999995E-2</v>
      </c>
      <c r="I95" s="384">
        <f>0.014*A95</f>
        <v>0.112</v>
      </c>
      <c r="J95" s="384">
        <f>0.018*A95</f>
        <v>0.14399999999999999</v>
      </c>
      <c r="K95" s="367">
        <f>0.025*A95</f>
        <v>0.2</v>
      </c>
      <c r="L95" s="368">
        <f>0.034*A95</f>
        <v>0.27200000000000002</v>
      </c>
      <c r="M95" s="366">
        <f>0.047*A95</f>
        <v>0.376</v>
      </c>
      <c r="N95" s="367">
        <f>0.067*A95</f>
        <v>0.53600000000000003</v>
      </c>
    </row>
    <row r="96" spans="1:14" ht="15" thickTop="1" x14ac:dyDescent="0.3">
      <c r="A96" s="285">
        <f>A78</f>
        <v>8</v>
      </c>
      <c r="B96" s="398" t="s">
        <v>80</v>
      </c>
      <c r="C96" s="334"/>
      <c r="D96" s="300">
        <f>0.02*A96</f>
        <v>0.16</v>
      </c>
      <c r="E96" s="301">
        <f>0.024*A96</f>
        <v>0.192</v>
      </c>
      <c r="F96" s="301">
        <f>0.03*A96</f>
        <v>0.24</v>
      </c>
      <c r="G96" s="311">
        <f>0.014*A96</f>
        <v>0.112</v>
      </c>
      <c r="H96" s="302"/>
      <c r="I96" s="302"/>
      <c r="J96" s="303"/>
      <c r="K96" s="312"/>
      <c r="L96" s="307"/>
      <c r="M96" s="304"/>
      <c r="N96" s="305"/>
    </row>
    <row r="97" spans="1:14" x14ac:dyDescent="0.3">
      <c r="A97" s="285">
        <f>A78</f>
        <v>8</v>
      </c>
      <c r="B97" s="399"/>
      <c r="C97" s="335"/>
      <c r="D97" s="270">
        <f>0.05*A97</f>
        <v>0.4</v>
      </c>
      <c r="E97" s="271">
        <f>0.06*A97</f>
        <v>0.48</v>
      </c>
      <c r="F97" s="271">
        <f>0.075*A97</f>
        <v>0.6</v>
      </c>
      <c r="G97" s="283">
        <f>0.01*A97</f>
        <v>0.08</v>
      </c>
      <c r="H97" s="298"/>
      <c r="I97" s="298"/>
      <c r="J97" s="1"/>
      <c r="K97" s="4"/>
      <c r="L97" s="308"/>
      <c r="M97" s="299"/>
      <c r="N97" s="306"/>
    </row>
    <row r="98" spans="1:14" ht="15" thickBot="1" x14ac:dyDescent="0.35">
      <c r="A98" s="292">
        <f>A78</f>
        <v>8</v>
      </c>
      <c r="B98" s="400"/>
      <c r="C98" s="336"/>
      <c r="D98" s="278"/>
      <c r="E98" s="279"/>
      <c r="F98" s="279"/>
      <c r="G98" s="313">
        <f>0.077*A98</f>
        <v>0.61599999999999999</v>
      </c>
      <c r="H98" s="280"/>
      <c r="I98" s="281"/>
      <c r="J98" s="281"/>
      <c r="K98" s="297"/>
      <c r="L98" s="282"/>
      <c r="M98" s="279"/>
      <c r="N98" s="294"/>
    </row>
    <row r="100" spans="1:14" ht="15" thickBot="1" x14ac:dyDescent="0.35"/>
    <row r="101" spans="1:14" ht="15" thickBot="1" x14ac:dyDescent="0.35">
      <c r="A101" s="293"/>
      <c r="B101" s="238"/>
      <c r="C101" s="239" t="s">
        <v>0</v>
      </c>
      <c r="D101" s="100">
        <v>1</v>
      </c>
      <c r="E101" s="98">
        <v>2</v>
      </c>
      <c r="F101" s="98">
        <v>3</v>
      </c>
      <c r="G101" s="98">
        <v>4</v>
      </c>
      <c r="H101" s="101">
        <v>5</v>
      </c>
      <c r="I101" s="101">
        <v>6</v>
      </c>
      <c r="J101" s="184">
        <v>7</v>
      </c>
      <c r="K101" s="185">
        <v>8</v>
      </c>
      <c r="L101" s="341" t="s">
        <v>59</v>
      </c>
      <c r="M101" s="185">
        <v>9</v>
      </c>
      <c r="N101" s="186">
        <v>10</v>
      </c>
    </row>
    <row r="102" spans="1:14" ht="15.6" thickTop="1" thickBot="1" x14ac:dyDescent="0.35">
      <c r="A102" s="291" t="s">
        <v>58</v>
      </c>
      <c r="B102" s="331" t="s">
        <v>70</v>
      </c>
      <c r="C102" s="104" t="s">
        <v>1</v>
      </c>
      <c r="D102" s="107"/>
      <c r="E102" s="105"/>
      <c r="F102" s="105"/>
      <c r="G102" s="105"/>
      <c r="H102" s="219"/>
      <c r="I102" s="219"/>
      <c r="J102" s="50"/>
      <c r="K102" s="8"/>
      <c r="L102" s="342"/>
      <c r="M102" s="8"/>
      <c r="N102" s="187"/>
    </row>
    <row r="103" spans="1:14" ht="15.6" thickTop="1" thickBot="1" x14ac:dyDescent="0.35">
      <c r="A103" s="327">
        <v>16</v>
      </c>
      <c r="B103" s="329" t="s">
        <v>72</v>
      </c>
      <c r="C103" s="332"/>
      <c r="D103" s="250">
        <f>20*A103</f>
        <v>320</v>
      </c>
      <c r="E103" s="240">
        <f t="shared" ref="E103" si="29">D103*1.3</f>
        <v>416</v>
      </c>
      <c r="F103" s="240">
        <f t="shared" ref="F103" si="30">E103*1.3</f>
        <v>540.80000000000007</v>
      </c>
      <c r="G103" s="240">
        <f t="shared" ref="G103" si="31">F103*1.3</f>
        <v>703.04000000000008</v>
      </c>
      <c r="H103" s="240">
        <f t="shared" ref="H103" si="32">G103*1.3</f>
        <v>913.95200000000011</v>
      </c>
      <c r="I103" s="166">
        <f t="shared" ref="I103" si="33">H103*1.35</f>
        <v>1233.8352000000002</v>
      </c>
      <c r="J103" s="240">
        <f t="shared" ref="J103" si="34">I103*1.4</f>
        <v>1727.3692800000001</v>
      </c>
      <c r="K103" s="243">
        <f t="shared" ref="K103" si="35">J103*1.45</f>
        <v>2504.6854560000002</v>
      </c>
      <c r="L103" s="242">
        <f>K103*1.45</f>
        <v>3631.7939111999999</v>
      </c>
      <c r="M103" s="241">
        <f>L103*1.5</f>
        <v>5447.6908667999996</v>
      </c>
      <c r="N103" s="243">
        <f t="shared" ref="N103" si="36">M103*1.55</f>
        <v>8443.9208435399996</v>
      </c>
    </row>
    <row r="104" spans="1:14" ht="15" thickTop="1" x14ac:dyDescent="0.3">
      <c r="A104" s="285">
        <f>A103</f>
        <v>16</v>
      </c>
      <c r="B104" s="325" t="s">
        <v>71</v>
      </c>
      <c r="C104" s="324"/>
      <c r="D104" s="251">
        <f>20*A104</f>
        <v>320</v>
      </c>
      <c r="E104" s="228">
        <f>26*A104</f>
        <v>416</v>
      </c>
      <c r="F104" s="228">
        <f>33*A104</f>
        <v>528</v>
      </c>
      <c r="G104" s="228">
        <f>43*A104</f>
        <v>688</v>
      </c>
      <c r="H104" s="228">
        <f>55*A104</f>
        <v>880</v>
      </c>
      <c r="I104" s="258">
        <f>74*A104</f>
        <v>1184</v>
      </c>
      <c r="J104" s="289">
        <f>104.3*A104</f>
        <v>1668.8</v>
      </c>
      <c r="K104" s="314">
        <f>149.3*A104</f>
        <v>2388.8000000000002</v>
      </c>
      <c r="L104" s="290">
        <f>219.3*A104</f>
        <v>3508.8</v>
      </c>
      <c r="M104" s="287">
        <f>338.25*A104</f>
        <v>5412</v>
      </c>
      <c r="N104" s="288">
        <f>522.75*A104</f>
        <v>8364</v>
      </c>
    </row>
    <row r="105" spans="1:14" x14ac:dyDescent="0.3">
      <c r="A105" s="285">
        <f>A103</f>
        <v>16</v>
      </c>
      <c r="B105" s="326" t="s">
        <v>60</v>
      </c>
      <c r="C105" s="324"/>
      <c r="D105" s="252">
        <f>10*A105</f>
        <v>160</v>
      </c>
      <c r="E105" s="218">
        <f>10*A105</f>
        <v>160</v>
      </c>
      <c r="F105" s="218">
        <f>8*A105</f>
        <v>128</v>
      </c>
      <c r="G105" s="218">
        <f>8*A105</f>
        <v>128</v>
      </c>
      <c r="H105" s="218">
        <f>6*A105</f>
        <v>96</v>
      </c>
      <c r="I105" s="261"/>
      <c r="J105" s="25"/>
      <c r="K105" s="72"/>
      <c r="L105" s="224"/>
      <c r="M105" s="25"/>
      <c r="N105" s="72"/>
    </row>
    <row r="106" spans="1:14" x14ac:dyDescent="0.3">
      <c r="A106" s="285">
        <f>A103</f>
        <v>16</v>
      </c>
      <c r="B106" s="326" t="s">
        <v>67</v>
      </c>
      <c r="C106" s="324"/>
      <c r="D106" s="253">
        <f>5*A106</f>
        <v>80</v>
      </c>
      <c r="E106" s="23">
        <f>8*A106</f>
        <v>128</v>
      </c>
      <c r="F106" s="23">
        <f>10*A106</f>
        <v>160</v>
      </c>
      <c r="G106" s="226">
        <f>8*A106</f>
        <v>128</v>
      </c>
      <c r="H106" s="391">
        <f>0.35*A106</f>
        <v>5.6</v>
      </c>
      <c r="I106" s="392">
        <f>0.15*A106</f>
        <v>2.4</v>
      </c>
      <c r="J106" s="260">
        <f>0.1*A106</f>
        <v>1.6</v>
      </c>
      <c r="K106" s="345">
        <f>0.1*A106</f>
        <v>1.6</v>
      </c>
      <c r="L106" s="393">
        <f>0.15*A106</f>
        <v>2.4</v>
      </c>
      <c r="M106" s="394">
        <f>0.11*A106</f>
        <v>1.76</v>
      </c>
      <c r="N106" s="395">
        <f>0.16*A106</f>
        <v>2.56</v>
      </c>
    </row>
    <row r="107" spans="1:14" x14ac:dyDescent="0.3">
      <c r="A107" s="285">
        <f>A103</f>
        <v>16</v>
      </c>
      <c r="B107" s="326" t="s">
        <v>68</v>
      </c>
      <c r="C107" s="324"/>
      <c r="D107" s="254"/>
      <c r="E107" s="245"/>
      <c r="F107" s="237"/>
      <c r="G107" s="220">
        <f>6*A107</f>
        <v>96</v>
      </c>
      <c r="H107" s="225">
        <f>6*A107</f>
        <v>96</v>
      </c>
      <c r="I107" s="221">
        <f>6*A107</f>
        <v>96</v>
      </c>
      <c r="J107" s="221">
        <f>4*A107</f>
        <v>64</v>
      </c>
      <c r="K107" s="346">
        <f>4*A107</f>
        <v>64</v>
      </c>
      <c r="L107" s="249">
        <f>4*A107</f>
        <v>64</v>
      </c>
      <c r="M107" s="237"/>
      <c r="N107" s="244"/>
    </row>
    <row r="108" spans="1:14" ht="15" thickBot="1" x14ac:dyDescent="0.35">
      <c r="A108" s="285">
        <f>A103</f>
        <v>16</v>
      </c>
      <c r="B108" s="333" t="s">
        <v>69</v>
      </c>
      <c r="C108" s="324" t="s">
        <v>76</v>
      </c>
      <c r="D108" s="347"/>
      <c r="E108" s="344"/>
      <c r="F108" s="343">
        <f>0.5*A108</f>
        <v>8</v>
      </c>
      <c r="G108" s="337">
        <f>0.5*A108</f>
        <v>8</v>
      </c>
      <c r="H108" s="245"/>
      <c r="I108" s="245"/>
      <c r="J108" s="245"/>
      <c r="K108" s="348">
        <f>1*A108</f>
        <v>16</v>
      </c>
      <c r="L108" s="338">
        <f>1.5*A108</f>
        <v>24</v>
      </c>
      <c r="M108" s="245"/>
      <c r="N108" s="255"/>
    </row>
    <row r="109" spans="1:14" x14ac:dyDescent="0.3">
      <c r="A109" s="285">
        <f>A103</f>
        <v>16</v>
      </c>
      <c r="B109" s="401" t="s">
        <v>90</v>
      </c>
      <c r="C109" s="369" t="s">
        <v>106</v>
      </c>
      <c r="D109" s="356"/>
      <c r="E109" s="304"/>
      <c r="F109" s="295"/>
      <c r="G109" s="386"/>
      <c r="H109" s="357">
        <f>3*A109</f>
        <v>48</v>
      </c>
      <c r="I109" s="358">
        <f>3*A109</f>
        <v>48</v>
      </c>
      <c r="J109" s="358">
        <f>2*A109</f>
        <v>32</v>
      </c>
      <c r="K109" s="359">
        <f>2*A109</f>
        <v>32</v>
      </c>
      <c r="L109" s="360">
        <f>2*A109</f>
        <v>32</v>
      </c>
      <c r="M109" s="295"/>
      <c r="N109" s="296"/>
    </row>
    <row r="110" spans="1:14" ht="15" thickBot="1" x14ac:dyDescent="0.35">
      <c r="A110" s="285">
        <f>A103</f>
        <v>16</v>
      </c>
      <c r="B110" s="402"/>
      <c r="C110" s="370" t="s">
        <v>76</v>
      </c>
      <c r="D110" s="339"/>
      <c r="E110" s="340"/>
      <c r="F110" s="361">
        <f>0.25*A110</f>
        <v>4</v>
      </c>
      <c r="G110" s="385">
        <f>0.25*A110</f>
        <v>4</v>
      </c>
      <c r="H110" s="362">
        <f>0.35*A110</f>
        <v>5.6</v>
      </c>
      <c r="I110" s="362">
        <f>0.35*A110</f>
        <v>5.6</v>
      </c>
      <c r="J110" s="362">
        <f>0.45*A110</f>
        <v>7.2</v>
      </c>
      <c r="K110" s="363">
        <f>0.45*A110</f>
        <v>7.2</v>
      </c>
      <c r="L110" s="364">
        <f>0.45*A110</f>
        <v>7.2</v>
      </c>
      <c r="M110" s="362">
        <f>0.45*A110</f>
        <v>7.2</v>
      </c>
      <c r="N110" s="363">
        <f>0.45*A110</f>
        <v>7.2</v>
      </c>
    </row>
    <row r="111" spans="1:14" x14ac:dyDescent="0.3">
      <c r="A111" s="285">
        <f>A103</f>
        <v>16</v>
      </c>
      <c r="B111" s="401" t="s">
        <v>91</v>
      </c>
      <c r="C111" s="369" t="s">
        <v>103</v>
      </c>
      <c r="D111" s="347"/>
      <c r="E111" s="299"/>
      <c r="F111" s="299"/>
      <c r="G111" s="376"/>
      <c r="H111" s="377">
        <f>3*A111</f>
        <v>48</v>
      </c>
      <c r="I111" s="378">
        <f>3*A111</f>
        <v>48</v>
      </c>
      <c r="J111" s="378">
        <f>2*A111</f>
        <v>32</v>
      </c>
      <c r="K111" s="379">
        <f>2*A111</f>
        <v>32</v>
      </c>
      <c r="L111" s="381">
        <f>2*A111</f>
        <v>32</v>
      </c>
      <c r="M111" s="356"/>
      <c r="N111" s="305"/>
    </row>
    <row r="112" spans="1:14" ht="15" thickBot="1" x14ac:dyDescent="0.35">
      <c r="A112" s="285">
        <f>A103</f>
        <v>16</v>
      </c>
      <c r="B112" s="403"/>
      <c r="C112" s="370" t="s">
        <v>107</v>
      </c>
      <c r="D112" s="339"/>
      <c r="E112" s="340"/>
      <c r="F112" s="371"/>
      <c r="G112" s="372"/>
      <c r="H112" s="373">
        <f>0.75*A112</f>
        <v>12</v>
      </c>
      <c r="I112" s="373">
        <f>0.75*A112</f>
        <v>12</v>
      </c>
      <c r="J112" s="373">
        <f>1*A112</f>
        <v>16</v>
      </c>
      <c r="K112" s="374">
        <f>1*A112</f>
        <v>16</v>
      </c>
      <c r="L112" s="380">
        <f>1*A112</f>
        <v>16</v>
      </c>
      <c r="M112" s="382"/>
      <c r="N112" s="383"/>
    </row>
    <row r="113" spans="1:14" ht="15.6" thickTop="1" thickBot="1" x14ac:dyDescent="0.35">
      <c r="A113" s="285">
        <f>A103</f>
        <v>16</v>
      </c>
      <c r="B113" s="330" t="s">
        <v>73</v>
      </c>
      <c r="C113" s="246"/>
      <c r="D113" s="247"/>
      <c r="E113" s="196"/>
      <c r="F113" s="196"/>
      <c r="G113" s="196"/>
      <c r="H113" s="196"/>
      <c r="I113" s="196"/>
      <c r="J113" s="8"/>
      <c r="K113" s="8"/>
      <c r="L113" s="8"/>
      <c r="M113" s="8"/>
      <c r="N113" s="12"/>
    </row>
    <row r="114" spans="1:14" ht="15" thickTop="1" x14ac:dyDescent="0.3">
      <c r="A114" s="285">
        <f>A103</f>
        <v>16</v>
      </c>
      <c r="B114" s="329" t="s">
        <v>72</v>
      </c>
      <c r="C114" s="323"/>
      <c r="D114" s="262">
        <f>0.12*A114</f>
        <v>1.92</v>
      </c>
      <c r="E114" s="263">
        <f>D114*1.2</f>
        <v>2.3039999999999998</v>
      </c>
      <c r="F114" s="263">
        <f>E114*1.2</f>
        <v>2.7647999999999997</v>
      </c>
      <c r="G114" s="263">
        <f>F114*1.2</f>
        <v>3.3177599999999994</v>
      </c>
      <c r="H114" s="263">
        <f>G114*1.2</f>
        <v>3.9813119999999991</v>
      </c>
      <c r="I114" s="264">
        <f>H114*1.25</f>
        <v>4.9766399999999988</v>
      </c>
      <c r="J114" s="263">
        <f>I114*1.3</f>
        <v>6.4696319999999989</v>
      </c>
      <c r="K114" s="267">
        <f>J114*1.35</f>
        <v>8.7340031999999983</v>
      </c>
      <c r="L114" s="266">
        <f>K114*1.35</f>
        <v>11.790904319999999</v>
      </c>
      <c r="M114" s="265">
        <f>L114*1.4</f>
        <v>16.507266047999998</v>
      </c>
      <c r="N114" s="267">
        <f>M114*1.45</f>
        <v>23.935535769599998</v>
      </c>
    </row>
    <row r="115" spans="1:14" x14ac:dyDescent="0.3">
      <c r="A115" s="285">
        <f>A103</f>
        <v>16</v>
      </c>
      <c r="B115" s="325" t="s">
        <v>71</v>
      </c>
      <c r="C115" s="324"/>
      <c r="D115" s="315">
        <f>0.12*A115</f>
        <v>1.92</v>
      </c>
      <c r="E115" s="316">
        <f>0.144*A115</f>
        <v>2.3039999999999998</v>
      </c>
      <c r="F115" s="316">
        <f>0.18*A115</f>
        <v>2.88</v>
      </c>
      <c r="G115" s="316">
        <f>0.216*A115</f>
        <v>3.456</v>
      </c>
      <c r="H115" s="317">
        <f>0.246*A115</f>
        <v>3.9359999999999999</v>
      </c>
      <c r="I115" s="318">
        <f>0.297*A115</f>
        <v>4.7519999999999998</v>
      </c>
      <c r="J115" s="318">
        <f>0.395*A115</f>
        <v>6.32</v>
      </c>
      <c r="K115" s="319">
        <f>0.543*A115</f>
        <v>8.6880000000000006</v>
      </c>
      <c r="L115" s="320">
        <f>0.739*A115</f>
        <v>11.824</v>
      </c>
      <c r="M115" s="321">
        <f>0.945*A115</f>
        <v>15.12</v>
      </c>
      <c r="N115" s="322">
        <f>1.35*A115</f>
        <v>21.6</v>
      </c>
    </row>
    <row r="116" spans="1:14" x14ac:dyDescent="0.3">
      <c r="A116" s="285">
        <f>A103</f>
        <v>16</v>
      </c>
      <c r="B116" s="326" t="s">
        <v>92</v>
      </c>
      <c r="C116" s="324"/>
      <c r="D116" s="268">
        <f>0.1*A116</f>
        <v>1.6</v>
      </c>
      <c r="E116" s="269">
        <f>0.12*A116</f>
        <v>1.92</v>
      </c>
      <c r="F116" s="269">
        <f>0.15*A116</f>
        <v>2.4</v>
      </c>
      <c r="G116" s="269">
        <f>0.18*A116</f>
        <v>2.88</v>
      </c>
      <c r="H116" s="222"/>
      <c r="I116" s="154"/>
      <c r="J116" s="223"/>
      <c r="K116" s="309"/>
      <c r="L116" s="224"/>
      <c r="M116" s="25"/>
      <c r="N116" s="72"/>
    </row>
    <row r="117" spans="1:14" x14ac:dyDescent="0.3">
      <c r="A117" s="285">
        <f>A103</f>
        <v>16</v>
      </c>
      <c r="B117" s="326" t="s">
        <v>93</v>
      </c>
      <c r="C117" s="324"/>
      <c r="D117" s="270">
        <f>0.01*A117</f>
        <v>0.16</v>
      </c>
      <c r="E117" s="271">
        <f>0.012*A117</f>
        <v>0.192</v>
      </c>
      <c r="F117" s="271">
        <f>0.015*A117</f>
        <v>0.24</v>
      </c>
      <c r="G117" s="283">
        <f>0.01*A117</f>
        <v>0.16</v>
      </c>
      <c r="H117" s="298"/>
      <c r="I117" s="298"/>
      <c r="J117" s="1"/>
      <c r="K117" s="4"/>
      <c r="L117" s="308"/>
      <c r="M117" s="237"/>
      <c r="N117" s="244"/>
    </row>
    <row r="118" spans="1:14" x14ac:dyDescent="0.3">
      <c r="A118" s="285">
        <f>A103</f>
        <v>16</v>
      </c>
      <c r="B118" s="326" t="s">
        <v>94</v>
      </c>
      <c r="C118" s="323"/>
      <c r="D118" s="254"/>
      <c r="E118" s="245"/>
      <c r="F118" s="245"/>
      <c r="G118" s="272">
        <f>0.007*A118</f>
        <v>0.112</v>
      </c>
      <c r="H118" s="352">
        <f>0.018*A118</f>
        <v>0.28799999999999998</v>
      </c>
      <c r="I118" s="353">
        <f>0.023*A118</f>
        <v>0.36799999999999999</v>
      </c>
      <c r="J118" s="353">
        <f>0.03*A118</f>
        <v>0.48</v>
      </c>
      <c r="K118" s="310">
        <f>0.041*A118</f>
        <v>0.65600000000000003</v>
      </c>
      <c r="L118" s="273">
        <f>0.055*A118</f>
        <v>0.88</v>
      </c>
      <c r="M118" s="245"/>
      <c r="N118" s="255"/>
    </row>
    <row r="119" spans="1:14" x14ac:dyDescent="0.3">
      <c r="A119" s="285">
        <f>A103</f>
        <v>16</v>
      </c>
      <c r="B119" s="333" t="s">
        <v>95</v>
      </c>
      <c r="C119" s="324"/>
      <c r="D119" s="254"/>
      <c r="E119" s="245"/>
      <c r="F119" s="274">
        <f>0.015*A119</f>
        <v>0.24</v>
      </c>
      <c r="G119" s="350">
        <f>0.018*A119</f>
        <v>0.28799999999999998</v>
      </c>
      <c r="H119" s="354">
        <f>0.025*A119</f>
        <v>0.4</v>
      </c>
      <c r="I119" s="355">
        <f>0.03*A119</f>
        <v>0.48</v>
      </c>
      <c r="J119" s="355">
        <f>0.04*A119</f>
        <v>0.64</v>
      </c>
      <c r="K119" s="351">
        <f>0.055*A119</f>
        <v>0.88</v>
      </c>
      <c r="L119" s="275">
        <f>0.075*A119</f>
        <v>1.2</v>
      </c>
      <c r="M119" s="276">
        <f>0.021*A119</f>
        <v>0.33600000000000002</v>
      </c>
      <c r="N119" s="277">
        <f>0.03*A119</f>
        <v>0.48</v>
      </c>
    </row>
    <row r="120" spans="1:14" ht="15" thickBot="1" x14ac:dyDescent="0.35">
      <c r="A120" s="285">
        <f>A103</f>
        <v>16</v>
      </c>
      <c r="B120" s="328" t="s">
        <v>96</v>
      </c>
      <c r="C120" s="286"/>
      <c r="D120" s="339"/>
      <c r="E120" s="340"/>
      <c r="F120" s="365">
        <f>0.007*A120</f>
        <v>0.112</v>
      </c>
      <c r="G120" s="366">
        <f>0.009*A120</f>
        <v>0.14399999999999999</v>
      </c>
      <c r="H120" s="384">
        <f>0.011*A120</f>
        <v>0.17599999999999999</v>
      </c>
      <c r="I120" s="384">
        <f>0.014*A120</f>
        <v>0.224</v>
      </c>
      <c r="J120" s="384">
        <f>0.018*A120</f>
        <v>0.28799999999999998</v>
      </c>
      <c r="K120" s="367">
        <f>0.025*A120</f>
        <v>0.4</v>
      </c>
      <c r="L120" s="368">
        <f>0.034*A120</f>
        <v>0.54400000000000004</v>
      </c>
      <c r="M120" s="366">
        <f>0.047*A120</f>
        <v>0.752</v>
      </c>
      <c r="N120" s="367">
        <f>0.067*A120</f>
        <v>1.0720000000000001</v>
      </c>
    </row>
    <row r="121" spans="1:14" ht="15" thickTop="1" x14ac:dyDescent="0.3">
      <c r="A121" s="285">
        <f>A103</f>
        <v>16</v>
      </c>
      <c r="B121" s="398" t="s">
        <v>80</v>
      </c>
      <c r="C121" s="334"/>
      <c r="D121" s="300">
        <f>0.02*A121</f>
        <v>0.32</v>
      </c>
      <c r="E121" s="301">
        <f>0.024*A121</f>
        <v>0.38400000000000001</v>
      </c>
      <c r="F121" s="301">
        <f>0.03*A121</f>
        <v>0.48</v>
      </c>
      <c r="G121" s="311">
        <f>0.014*A121</f>
        <v>0.224</v>
      </c>
      <c r="H121" s="302"/>
      <c r="I121" s="302"/>
      <c r="J121" s="303"/>
      <c r="K121" s="312"/>
      <c r="L121" s="307"/>
      <c r="M121" s="304"/>
      <c r="N121" s="305"/>
    </row>
    <row r="122" spans="1:14" x14ac:dyDescent="0.3">
      <c r="A122" s="285">
        <f>A103</f>
        <v>16</v>
      </c>
      <c r="B122" s="399"/>
      <c r="C122" s="335"/>
      <c r="D122" s="270">
        <f>0.05*A122</f>
        <v>0.8</v>
      </c>
      <c r="E122" s="271">
        <f>0.06*A122</f>
        <v>0.96</v>
      </c>
      <c r="F122" s="271">
        <f>0.075*A122</f>
        <v>1.2</v>
      </c>
      <c r="G122" s="283">
        <f>0.01*A122</f>
        <v>0.16</v>
      </c>
      <c r="H122" s="298"/>
      <c r="I122" s="298"/>
      <c r="J122" s="1"/>
      <c r="K122" s="4"/>
      <c r="L122" s="308"/>
      <c r="M122" s="299"/>
      <c r="N122" s="306"/>
    </row>
    <row r="123" spans="1:14" ht="15" thickBot="1" x14ac:dyDescent="0.35">
      <c r="A123" s="292">
        <f>A103</f>
        <v>16</v>
      </c>
      <c r="B123" s="400"/>
      <c r="C123" s="336"/>
      <c r="D123" s="278"/>
      <c r="E123" s="279"/>
      <c r="F123" s="279"/>
      <c r="G123" s="313">
        <f>0.077*A123</f>
        <v>1.232</v>
      </c>
      <c r="H123" s="280"/>
      <c r="I123" s="281"/>
      <c r="J123" s="281"/>
      <c r="K123" s="297"/>
      <c r="L123" s="282"/>
      <c r="M123" s="279"/>
      <c r="N123" s="294"/>
    </row>
    <row r="125" spans="1:14" ht="15" thickBot="1" x14ac:dyDescent="0.35"/>
    <row r="126" spans="1:14" ht="15" thickBot="1" x14ac:dyDescent="0.35">
      <c r="A126" s="293"/>
      <c r="B126" s="238"/>
      <c r="C126" s="239" t="s">
        <v>0</v>
      </c>
      <c r="D126" s="100">
        <v>1</v>
      </c>
      <c r="E126" s="98">
        <v>2</v>
      </c>
      <c r="F126" s="98">
        <v>3</v>
      </c>
      <c r="G126" s="98">
        <v>4</v>
      </c>
      <c r="H126" s="101">
        <v>5</v>
      </c>
      <c r="I126" s="101">
        <v>6</v>
      </c>
      <c r="J126" s="184">
        <v>7</v>
      </c>
      <c r="K126" s="185">
        <v>8</v>
      </c>
      <c r="L126" s="341" t="s">
        <v>59</v>
      </c>
      <c r="M126" s="185">
        <v>9</v>
      </c>
      <c r="N126" s="186">
        <v>10</v>
      </c>
    </row>
    <row r="127" spans="1:14" ht="15.6" thickTop="1" thickBot="1" x14ac:dyDescent="0.35">
      <c r="A127" s="291" t="s">
        <v>58</v>
      </c>
      <c r="B127" s="331" t="s">
        <v>70</v>
      </c>
      <c r="C127" s="104" t="s">
        <v>1</v>
      </c>
      <c r="D127" s="107"/>
      <c r="E127" s="105"/>
      <c r="F127" s="105"/>
      <c r="G127" s="105"/>
      <c r="H127" s="219"/>
      <c r="I127" s="219"/>
      <c r="J127" s="50"/>
      <c r="K127" s="8"/>
      <c r="L127" s="342"/>
      <c r="M127" s="8"/>
      <c r="N127" s="187"/>
    </row>
    <row r="128" spans="1:14" ht="15.6" thickTop="1" thickBot="1" x14ac:dyDescent="0.35">
      <c r="A128" s="327">
        <v>2</v>
      </c>
      <c r="B128" s="329" t="s">
        <v>72</v>
      </c>
      <c r="C128" s="332"/>
      <c r="D128" s="250">
        <f>20*A128</f>
        <v>40</v>
      </c>
      <c r="E128" s="240">
        <f t="shared" ref="E128" si="37">D128*1.3</f>
        <v>52</v>
      </c>
      <c r="F128" s="240">
        <f t="shared" ref="F128" si="38">E128*1.3</f>
        <v>67.600000000000009</v>
      </c>
      <c r="G128" s="240">
        <f t="shared" ref="G128" si="39">F128*1.3</f>
        <v>87.88000000000001</v>
      </c>
      <c r="H128" s="240">
        <f t="shared" ref="H128" si="40">G128*1.3</f>
        <v>114.24400000000001</v>
      </c>
      <c r="I128" s="166">
        <f t="shared" ref="I128" si="41">H128*1.35</f>
        <v>154.22940000000003</v>
      </c>
      <c r="J128" s="240">
        <f t="shared" ref="J128" si="42">I128*1.4</f>
        <v>215.92116000000001</v>
      </c>
      <c r="K128" s="243">
        <f t="shared" ref="K128" si="43">J128*1.45</f>
        <v>313.08568200000002</v>
      </c>
      <c r="L128" s="242">
        <f>K128*1.45</f>
        <v>453.97423889999999</v>
      </c>
      <c r="M128" s="241">
        <f>L128*1.5</f>
        <v>680.96135834999995</v>
      </c>
      <c r="N128" s="243">
        <f t="shared" ref="N128" si="44">M128*1.55</f>
        <v>1055.4901054425</v>
      </c>
    </row>
    <row r="129" spans="1:14" ht="15" thickTop="1" x14ac:dyDescent="0.3">
      <c r="A129" s="285">
        <f>A128</f>
        <v>2</v>
      </c>
      <c r="B129" s="325" t="s">
        <v>71</v>
      </c>
      <c r="C129" s="324"/>
      <c r="D129" s="251">
        <f>20*A129</f>
        <v>40</v>
      </c>
      <c r="E129" s="228">
        <f>26*A129</f>
        <v>52</v>
      </c>
      <c r="F129" s="228">
        <f>33*A129</f>
        <v>66</v>
      </c>
      <c r="G129" s="228">
        <f>43*A129</f>
        <v>86</v>
      </c>
      <c r="H129" s="228">
        <f>55*A129</f>
        <v>110</v>
      </c>
      <c r="I129" s="258">
        <f>74*A129</f>
        <v>148</v>
      </c>
      <c r="J129" s="289">
        <f>104.3*A129</f>
        <v>208.6</v>
      </c>
      <c r="K129" s="314">
        <f>149.3*A129</f>
        <v>298.60000000000002</v>
      </c>
      <c r="L129" s="290">
        <f>219.3*A129</f>
        <v>438.6</v>
      </c>
      <c r="M129" s="287">
        <f>338.25*A129</f>
        <v>676.5</v>
      </c>
      <c r="N129" s="288">
        <f>522.75*A129</f>
        <v>1045.5</v>
      </c>
    </row>
    <row r="130" spans="1:14" x14ac:dyDescent="0.3">
      <c r="A130" s="285">
        <f>A128</f>
        <v>2</v>
      </c>
      <c r="B130" s="326" t="s">
        <v>60</v>
      </c>
      <c r="C130" s="324"/>
      <c r="D130" s="252">
        <f>10*A130</f>
        <v>20</v>
      </c>
      <c r="E130" s="218">
        <f>10*A130</f>
        <v>20</v>
      </c>
      <c r="F130" s="218">
        <f>8*A130</f>
        <v>16</v>
      </c>
      <c r="G130" s="218">
        <f>8*A130</f>
        <v>16</v>
      </c>
      <c r="H130" s="218">
        <f>6*A130</f>
        <v>12</v>
      </c>
      <c r="I130" s="261"/>
      <c r="J130" s="25"/>
      <c r="K130" s="72"/>
      <c r="L130" s="224"/>
      <c r="M130" s="25"/>
      <c r="N130" s="72"/>
    </row>
    <row r="131" spans="1:14" x14ac:dyDescent="0.3">
      <c r="A131" s="285">
        <f>A128</f>
        <v>2</v>
      </c>
      <c r="B131" s="326" t="s">
        <v>67</v>
      </c>
      <c r="C131" s="324"/>
      <c r="D131" s="253">
        <f>5*A131</f>
        <v>10</v>
      </c>
      <c r="E131" s="23">
        <f>8*A131</f>
        <v>16</v>
      </c>
      <c r="F131" s="23">
        <f>10*A131</f>
        <v>20</v>
      </c>
      <c r="G131" s="226">
        <f>8*A131</f>
        <v>16</v>
      </c>
      <c r="H131" s="391">
        <f>0.35*A131</f>
        <v>0.7</v>
      </c>
      <c r="I131" s="392">
        <f>0.15*A131</f>
        <v>0.3</v>
      </c>
      <c r="J131" s="260">
        <f>0.1*A131</f>
        <v>0.2</v>
      </c>
      <c r="K131" s="345">
        <f>0.1*A131</f>
        <v>0.2</v>
      </c>
      <c r="L131" s="393">
        <f>0.15*A131</f>
        <v>0.3</v>
      </c>
      <c r="M131" s="394">
        <f>0.11*A131</f>
        <v>0.22</v>
      </c>
      <c r="N131" s="395">
        <f>0.16*A131</f>
        <v>0.32</v>
      </c>
    </row>
    <row r="132" spans="1:14" x14ac:dyDescent="0.3">
      <c r="A132" s="285">
        <f>A128</f>
        <v>2</v>
      </c>
      <c r="B132" s="326" t="s">
        <v>68</v>
      </c>
      <c r="C132" s="324" t="s">
        <v>105</v>
      </c>
      <c r="D132" s="254"/>
      <c r="E132" s="245"/>
      <c r="F132" s="237"/>
      <c r="G132" s="220">
        <f>6*A132</f>
        <v>12</v>
      </c>
      <c r="H132" s="225">
        <f>6*A132</f>
        <v>12</v>
      </c>
      <c r="I132" s="221">
        <f>6*A132</f>
        <v>12</v>
      </c>
      <c r="J132" s="221">
        <f>4*A132</f>
        <v>8</v>
      </c>
      <c r="K132" s="346">
        <f>4*A132</f>
        <v>8</v>
      </c>
      <c r="L132" s="249">
        <f>4*A132</f>
        <v>8</v>
      </c>
      <c r="M132" s="237"/>
      <c r="N132" s="244"/>
    </row>
    <row r="133" spans="1:14" ht="15" thickBot="1" x14ac:dyDescent="0.35">
      <c r="A133" s="285">
        <f>A128</f>
        <v>2</v>
      </c>
      <c r="B133" s="333" t="s">
        <v>69</v>
      </c>
      <c r="C133" s="324" t="s">
        <v>104</v>
      </c>
      <c r="D133" s="347"/>
      <c r="E133" s="344"/>
      <c r="F133" s="343">
        <f>0.5*A133</f>
        <v>1</v>
      </c>
      <c r="G133" s="337">
        <f>0.5*A133</f>
        <v>1</v>
      </c>
      <c r="H133" s="245"/>
      <c r="I133" s="245"/>
      <c r="J133" s="245"/>
      <c r="K133" s="348">
        <f>1*A133</f>
        <v>2</v>
      </c>
      <c r="L133" s="338">
        <f>1.5*A133</f>
        <v>3</v>
      </c>
      <c r="M133" s="245"/>
      <c r="N133" s="255"/>
    </row>
    <row r="134" spans="1:14" x14ac:dyDescent="0.3">
      <c r="A134" s="285">
        <f>A128</f>
        <v>2</v>
      </c>
      <c r="B134" s="401" t="s">
        <v>90</v>
      </c>
      <c r="C134" s="369" t="s">
        <v>103</v>
      </c>
      <c r="D134" s="356"/>
      <c r="E134" s="304"/>
      <c r="F134" s="295"/>
      <c r="G134" s="386"/>
      <c r="H134" s="357">
        <f>3*A134</f>
        <v>6</v>
      </c>
      <c r="I134" s="358">
        <f>3*A134</f>
        <v>6</v>
      </c>
      <c r="J134" s="358">
        <f>2*A134</f>
        <v>4</v>
      </c>
      <c r="K134" s="359">
        <f>2*A134</f>
        <v>4</v>
      </c>
      <c r="L134" s="360">
        <f>2*A134</f>
        <v>4</v>
      </c>
      <c r="M134" s="295"/>
      <c r="N134" s="296"/>
    </row>
    <row r="135" spans="1:14" ht="15" thickBot="1" x14ac:dyDescent="0.35">
      <c r="A135" s="285">
        <f>A128</f>
        <v>2</v>
      </c>
      <c r="B135" s="402"/>
      <c r="C135" s="370" t="s">
        <v>76</v>
      </c>
      <c r="D135" s="339"/>
      <c r="E135" s="340"/>
      <c r="F135" s="361">
        <f>0.25*A135</f>
        <v>0.5</v>
      </c>
      <c r="G135" s="385">
        <f>0.25*A135</f>
        <v>0.5</v>
      </c>
      <c r="H135" s="362">
        <f>0.35*A135</f>
        <v>0.7</v>
      </c>
      <c r="I135" s="362">
        <f>0.35*A135</f>
        <v>0.7</v>
      </c>
      <c r="J135" s="362">
        <f>0.45*A135</f>
        <v>0.9</v>
      </c>
      <c r="K135" s="363">
        <f>0.45*A135</f>
        <v>0.9</v>
      </c>
      <c r="L135" s="364">
        <f>0.45*A135</f>
        <v>0.9</v>
      </c>
      <c r="M135" s="362">
        <f>0.45*A135</f>
        <v>0.9</v>
      </c>
      <c r="N135" s="363">
        <f>0.45*A135</f>
        <v>0.9</v>
      </c>
    </row>
    <row r="136" spans="1:14" x14ac:dyDescent="0.3">
      <c r="A136" s="285">
        <f>A128</f>
        <v>2</v>
      </c>
      <c r="B136" s="401" t="s">
        <v>91</v>
      </c>
      <c r="C136" s="369" t="s">
        <v>109</v>
      </c>
      <c r="D136" s="347"/>
      <c r="E136" s="299"/>
      <c r="F136" s="299"/>
      <c r="G136" s="376"/>
      <c r="H136" s="377">
        <f>3*A136</f>
        <v>6</v>
      </c>
      <c r="I136" s="378">
        <f>3*A136</f>
        <v>6</v>
      </c>
      <c r="J136" s="378">
        <f>2*A136</f>
        <v>4</v>
      </c>
      <c r="K136" s="379">
        <f>2*A136</f>
        <v>4</v>
      </c>
      <c r="L136" s="381">
        <f>2*A136</f>
        <v>4</v>
      </c>
      <c r="M136" s="356"/>
      <c r="N136" s="305"/>
    </row>
    <row r="137" spans="1:14" ht="15" thickBot="1" x14ac:dyDescent="0.35">
      <c r="A137" s="285">
        <f>A128</f>
        <v>2</v>
      </c>
      <c r="B137" s="403"/>
      <c r="C137" s="370" t="s">
        <v>78</v>
      </c>
      <c r="D137" s="339"/>
      <c r="E137" s="340"/>
      <c r="F137" s="371"/>
      <c r="G137" s="372"/>
      <c r="H137" s="373">
        <f>0.75*A137</f>
        <v>1.5</v>
      </c>
      <c r="I137" s="373">
        <f>0.75*A137</f>
        <v>1.5</v>
      </c>
      <c r="J137" s="373">
        <f>1*A137</f>
        <v>2</v>
      </c>
      <c r="K137" s="374">
        <f>1*A137</f>
        <v>2</v>
      </c>
      <c r="L137" s="380">
        <f>1*A137</f>
        <v>2</v>
      </c>
      <c r="M137" s="382"/>
      <c r="N137" s="383"/>
    </row>
    <row r="138" spans="1:14" ht="15.6" thickTop="1" thickBot="1" x14ac:dyDescent="0.35">
      <c r="A138" s="285">
        <f>A128</f>
        <v>2</v>
      </c>
      <c r="B138" s="330" t="s">
        <v>73</v>
      </c>
      <c r="C138" s="246" t="s">
        <v>75</v>
      </c>
      <c r="D138" s="247"/>
      <c r="E138" s="196"/>
      <c r="F138" s="196"/>
      <c r="G138" s="196"/>
      <c r="H138" s="196"/>
      <c r="I138" s="196"/>
      <c r="J138" s="8"/>
      <c r="K138" s="8"/>
      <c r="L138" s="8"/>
      <c r="M138" s="8"/>
      <c r="N138" s="12"/>
    </row>
    <row r="139" spans="1:14" ht="15" thickTop="1" x14ac:dyDescent="0.3">
      <c r="A139" s="285">
        <f>A128</f>
        <v>2</v>
      </c>
      <c r="B139" s="329" t="s">
        <v>72</v>
      </c>
      <c r="C139" s="323" t="s">
        <v>102</v>
      </c>
      <c r="D139" s="262">
        <f>0.12*A139</f>
        <v>0.24</v>
      </c>
      <c r="E139" s="263">
        <f>D139*1.2</f>
        <v>0.28799999999999998</v>
      </c>
      <c r="F139" s="263">
        <f>E139*1.2</f>
        <v>0.34559999999999996</v>
      </c>
      <c r="G139" s="263">
        <f>F139*1.2</f>
        <v>0.41471999999999992</v>
      </c>
      <c r="H139" s="263">
        <f>G139*1.2</f>
        <v>0.49766399999999988</v>
      </c>
      <c r="I139" s="264">
        <f>H139*1.25</f>
        <v>0.62207999999999986</v>
      </c>
      <c r="J139" s="263">
        <f>I139*1.3</f>
        <v>0.80870399999999987</v>
      </c>
      <c r="K139" s="267">
        <f>J139*1.35</f>
        <v>1.0917503999999998</v>
      </c>
      <c r="L139" s="266">
        <f>K139*1.35</f>
        <v>1.4738630399999999</v>
      </c>
      <c r="M139" s="265">
        <f>L139*1.4</f>
        <v>2.0634082559999998</v>
      </c>
      <c r="N139" s="267">
        <f>M139*1.45</f>
        <v>2.9919419711999997</v>
      </c>
    </row>
    <row r="140" spans="1:14" x14ac:dyDescent="0.3">
      <c r="A140" s="285">
        <f>A128</f>
        <v>2</v>
      </c>
      <c r="B140" s="325" t="s">
        <v>71</v>
      </c>
      <c r="C140" s="324"/>
      <c r="D140" s="315">
        <f>0.12*A140</f>
        <v>0.24</v>
      </c>
      <c r="E140" s="316">
        <f>0.144*A140</f>
        <v>0.28799999999999998</v>
      </c>
      <c r="F140" s="316">
        <f>0.18*A140</f>
        <v>0.36</v>
      </c>
      <c r="G140" s="316">
        <f>0.216*A140</f>
        <v>0.432</v>
      </c>
      <c r="H140" s="317">
        <f>0.246*A140</f>
        <v>0.49199999999999999</v>
      </c>
      <c r="I140" s="318">
        <f>0.297*A140</f>
        <v>0.59399999999999997</v>
      </c>
      <c r="J140" s="318">
        <f>0.395*A140</f>
        <v>0.79</v>
      </c>
      <c r="K140" s="319">
        <f>0.543*A140</f>
        <v>1.0860000000000001</v>
      </c>
      <c r="L140" s="320">
        <f>0.739*A140</f>
        <v>1.478</v>
      </c>
      <c r="M140" s="321">
        <f>0.945*A140</f>
        <v>1.89</v>
      </c>
      <c r="N140" s="322">
        <f>1.35*A140</f>
        <v>2.7</v>
      </c>
    </row>
    <row r="141" spans="1:14" x14ac:dyDescent="0.3">
      <c r="A141" s="285">
        <f>A128</f>
        <v>2</v>
      </c>
      <c r="B141" s="326" t="s">
        <v>92</v>
      </c>
      <c r="C141" s="324"/>
      <c r="D141" s="268">
        <f>0.1*A141</f>
        <v>0.2</v>
      </c>
      <c r="E141" s="269">
        <f>0.12*A141</f>
        <v>0.24</v>
      </c>
      <c r="F141" s="269">
        <f>0.15*A141</f>
        <v>0.3</v>
      </c>
      <c r="G141" s="269">
        <f>0.18*A141</f>
        <v>0.36</v>
      </c>
      <c r="H141" s="222"/>
      <c r="I141" s="154"/>
      <c r="J141" s="223"/>
      <c r="K141" s="309"/>
      <c r="L141" s="224"/>
      <c r="M141" s="25"/>
      <c r="N141" s="72"/>
    </row>
    <row r="142" spans="1:14" x14ac:dyDescent="0.3">
      <c r="A142" s="285">
        <f>A128</f>
        <v>2</v>
      </c>
      <c r="B142" s="326" t="s">
        <v>93</v>
      </c>
      <c r="C142" s="324"/>
      <c r="D142" s="270">
        <f>0.01*A142</f>
        <v>0.02</v>
      </c>
      <c r="E142" s="271">
        <f>0.012*A142</f>
        <v>2.4E-2</v>
      </c>
      <c r="F142" s="271">
        <f>0.015*A142</f>
        <v>0.03</v>
      </c>
      <c r="G142" s="283">
        <f>0.01*A142</f>
        <v>0.02</v>
      </c>
      <c r="H142" s="298"/>
      <c r="I142" s="298"/>
      <c r="J142" s="1"/>
      <c r="K142" s="4"/>
      <c r="L142" s="308"/>
      <c r="M142" s="237"/>
      <c r="N142" s="244"/>
    </row>
    <row r="143" spans="1:14" x14ac:dyDescent="0.3">
      <c r="A143" s="285">
        <f>A128</f>
        <v>2</v>
      </c>
      <c r="B143" s="326" t="s">
        <v>94</v>
      </c>
      <c r="C143" s="323"/>
      <c r="D143" s="254"/>
      <c r="E143" s="245"/>
      <c r="F143" s="245"/>
      <c r="G143" s="272">
        <f>0.007*A143</f>
        <v>1.4E-2</v>
      </c>
      <c r="H143" s="352">
        <f>0.018*A143</f>
        <v>3.5999999999999997E-2</v>
      </c>
      <c r="I143" s="353">
        <f>0.023*A143</f>
        <v>4.5999999999999999E-2</v>
      </c>
      <c r="J143" s="353">
        <f>0.03*A143</f>
        <v>0.06</v>
      </c>
      <c r="K143" s="310">
        <f>0.041*A143</f>
        <v>8.2000000000000003E-2</v>
      </c>
      <c r="L143" s="273">
        <f>0.055*A143</f>
        <v>0.11</v>
      </c>
      <c r="M143" s="245"/>
      <c r="N143" s="255"/>
    </row>
    <row r="144" spans="1:14" x14ac:dyDescent="0.3">
      <c r="A144" s="285">
        <f>A128</f>
        <v>2</v>
      </c>
      <c r="B144" s="333" t="s">
        <v>95</v>
      </c>
      <c r="C144" s="324"/>
      <c r="D144" s="254"/>
      <c r="E144" s="245"/>
      <c r="F144" s="274">
        <f>0.015*A144</f>
        <v>0.03</v>
      </c>
      <c r="G144" s="350">
        <f>0.018*A144</f>
        <v>3.5999999999999997E-2</v>
      </c>
      <c r="H144" s="354">
        <f>0.025*A144</f>
        <v>0.05</v>
      </c>
      <c r="I144" s="355">
        <f>0.03*A144</f>
        <v>0.06</v>
      </c>
      <c r="J144" s="355">
        <f>0.04*A144</f>
        <v>0.08</v>
      </c>
      <c r="K144" s="351">
        <f>0.055*A144</f>
        <v>0.11</v>
      </c>
      <c r="L144" s="275">
        <f>0.075*A144</f>
        <v>0.15</v>
      </c>
      <c r="M144" s="276">
        <f>0.021*A144</f>
        <v>4.2000000000000003E-2</v>
      </c>
      <c r="N144" s="277">
        <f>0.03*A144</f>
        <v>0.06</v>
      </c>
    </row>
    <row r="145" spans="1:14" ht="15" thickBot="1" x14ac:dyDescent="0.35">
      <c r="A145" s="285">
        <f>A128</f>
        <v>2</v>
      </c>
      <c r="B145" s="328" t="s">
        <v>96</v>
      </c>
      <c r="C145" s="286"/>
      <c r="D145" s="339"/>
      <c r="E145" s="340"/>
      <c r="F145" s="365">
        <f>0.007*A145</f>
        <v>1.4E-2</v>
      </c>
      <c r="G145" s="366">
        <f>0.009*A145</f>
        <v>1.7999999999999999E-2</v>
      </c>
      <c r="H145" s="384">
        <f>0.011*A145</f>
        <v>2.1999999999999999E-2</v>
      </c>
      <c r="I145" s="384">
        <f>0.014*A145</f>
        <v>2.8000000000000001E-2</v>
      </c>
      <c r="J145" s="384">
        <f>0.018*A145</f>
        <v>3.5999999999999997E-2</v>
      </c>
      <c r="K145" s="367">
        <f>0.025*A145</f>
        <v>0.05</v>
      </c>
      <c r="L145" s="368">
        <f>0.034*A145</f>
        <v>6.8000000000000005E-2</v>
      </c>
      <c r="M145" s="366">
        <f>0.047*A145</f>
        <v>9.4E-2</v>
      </c>
      <c r="N145" s="367">
        <f>0.067*A145</f>
        <v>0.13400000000000001</v>
      </c>
    </row>
    <row r="146" spans="1:14" ht="15" thickTop="1" x14ac:dyDescent="0.3">
      <c r="A146" s="285">
        <f>A128</f>
        <v>2</v>
      </c>
      <c r="B146" s="398" t="s">
        <v>80</v>
      </c>
      <c r="C146" s="334"/>
      <c r="D146" s="300">
        <f>0.02*A146</f>
        <v>0.04</v>
      </c>
      <c r="E146" s="301">
        <f>0.024*A146</f>
        <v>4.8000000000000001E-2</v>
      </c>
      <c r="F146" s="301">
        <f>0.03*A146</f>
        <v>0.06</v>
      </c>
      <c r="G146" s="311">
        <f>0.014*A146</f>
        <v>2.8000000000000001E-2</v>
      </c>
      <c r="H146" s="302"/>
      <c r="I146" s="302"/>
      <c r="J146" s="303"/>
      <c r="K146" s="312"/>
      <c r="L146" s="307"/>
      <c r="M146" s="304"/>
      <c r="N146" s="305"/>
    </row>
    <row r="147" spans="1:14" x14ac:dyDescent="0.3">
      <c r="A147" s="285">
        <f>A128</f>
        <v>2</v>
      </c>
      <c r="B147" s="399"/>
      <c r="C147" s="335"/>
      <c r="D147" s="270">
        <f>0.05*A147</f>
        <v>0.1</v>
      </c>
      <c r="E147" s="271">
        <f>0.06*A147</f>
        <v>0.12</v>
      </c>
      <c r="F147" s="271">
        <f>0.075*A147</f>
        <v>0.15</v>
      </c>
      <c r="G147" s="283">
        <f>0.01*A147</f>
        <v>0.02</v>
      </c>
      <c r="H147" s="298"/>
      <c r="I147" s="298"/>
      <c r="J147" s="1"/>
      <c r="K147" s="4"/>
      <c r="L147" s="308"/>
      <c r="M147" s="299"/>
      <c r="N147" s="306"/>
    </row>
    <row r="148" spans="1:14" ht="15" thickBot="1" x14ac:dyDescent="0.35">
      <c r="A148" s="292">
        <f>A128</f>
        <v>2</v>
      </c>
      <c r="B148" s="400"/>
      <c r="C148" s="336"/>
      <c r="D148" s="278"/>
      <c r="E148" s="279"/>
      <c r="F148" s="279"/>
      <c r="G148" s="313">
        <f>0.077*A148</f>
        <v>0.154</v>
      </c>
      <c r="H148" s="280"/>
      <c r="I148" s="281"/>
      <c r="J148" s="281"/>
      <c r="K148" s="297"/>
      <c r="L148" s="282"/>
      <c r="M148" s="279"/>
      <c r="N148" s="294"/>
    </row>
    <row r="150" spans="1:14" ht="15" thickBot="1" x14ac:dyDescent="0.35"/>
    <row r="151" spans="1:14" ht="15" thickBot="1" x14ac:dyDescent="0.35">
      <c r="A151" s="293"/>
      <c r="B151" s="238"/>
      <c r="C151" s="239" t="s">
        <v>0</v>
      </c>
      <c r="D151" s="100">
        <v>1</v>
      </c>
      <c r="E151" s="98">
        <v>2</v>
      </c>
      <c r="F151" s="98">
        <v>3</v>
      </c>
      <c r="G151" s="98">
        <v>4</v>
      </c>
      <c r="H151" s="101">
        <v>5</v>
      </c>
      <c r="I151" s="101">
        <v>6</v>
      </c>
      <c r="J151" s="184">
        <v>7</v>
      </c>
      <c r="K151" s="185">
        <v>8</v>
      </c>
      <c r="L151" s="341" t="s">
        <v>59</v>
      </c>
      <c r="M151" s="185">
        <v>9</v>
      </c>
      <c r="N151" s="186">
        <v>10</v>
      </c>
    </row>
    <row r="152" spans="1:14" ht="15.6" thickTop="1" thickBot="1" x14ac:dyDescent="0.35">
      <c r="A152" s="291" t="s">
        <v>58</v>
      </c>
      <c r="B152" s="331" t="s">
        <v>70</v>
      </c>
      <c r="C152" s="104" t="s">
        <v>1</v>
      </c>
      <c r="D152" s="107"/>
      <c r="E152" s="105"/>
      <c r="F152" s="105"/>
      <c r="G152" s="105"/>
      <c r="H152" s="219"/>
      <c r="I152" s="219"/>
      <c r="J152" s="50"/>
      <c r="K152" s="8"/>
      <c r="L152" s="342"/>
      <c r="M152" s="8"/>
      <c r="N152" s="187"/>
    </row>
    <row r="153" spans="1:14" ht="15.6" thickTop="1" thickBot="1" x14ac:dyDescent="0.35">
      <c r="A153" s="327">
        <v>32</v>
      </c>
      <c r="B153" s="329" t="s">
        <v>72</v>
      </c>
      <c r="C153" s="332"/>
      <c r="D153" s="250">
        <f>20*A153</f>
        <v>640</v>
      </c>
      <c r="E153" s="240">
        <f t="shared" ref="E153" si="45">D153*1.3</f>
        <v>832</v>
      </c>
      <c r="F153" s="240">
        <f t="shared" ref="F153" si="46">E153*1.3</f>
        <v>1081.6000000000001</v>
      </c>
      <c r="G153" s="240">
        <f t="shared" ref="G153" si="47">F153*1.3</f>
        <v>1406.0800000000002</v>
      </c>
      <c r="H153" s="240">
        <f t="shared" ref="H153" si="48">G153*1.3</f>
        <v>1827.9040000000002</v>
      </c>
      <c r="I153" s="166">
        <f t="shared" ref="I153" si="49">H153*1.35</f>
        <v>2467.6704000000004</v>
      </c>
      <c r="J153" s="240">
        <f t="shared" ref="J153" si="50">I153*1.4</f>
        <v>3454.7385600000002</v>
      </c>
      <c r="K153" s="243">
        <f t="shared" ref="K153" si="51">J153*1.45</f>
        <v>5009.3709120000003</v>
      </c>
      <c r="L153" s="242">
        <f>K153*1.45</f>
        <v>7263.5878223999998</v>
      </c>
      <c r="M153" s="241">
        <f>L153*1.5</f>
        <v>10895.381733599999</v>
      </c>
      <c r="N153" s="243">
        <f t="shared" ref="N153" si="52">M153*1.55</f>
        <v>16887.841687079999</v>
      </c>
    </row>
    <row r="154" spans="1:14" ht="15" thickTop="1" x14ac:dyDescent="0.3">
      <c r="A154" s="285">
        <f>A153</f>
        <v>32</v>
      </c>
      <c r="B154" s="325" t="s">
        <v>71</v>
      </c>
      <c r="C154" s="324"/>
      <c r="D154" s="251">
        <f>20*A154</f>
        <v>640</v>
      </c>
      <c r="E154" s="228">
        <f>26*A154</f>
        <v>832</v>
      </c>
      <c r="F154" s="228">
        <f>33*A154</f>
        <v>1056</v>
      </c>
      <c r="G154" s="228">
        <f>43*A154</f>
        <v>1376</v>
      </c>
      <c r="H154" s="228">
        <f>55*A154</f>
        <v>1760</v>
      </c>
      <c r="I154" s="258">
        <f>74*A154</f>
        <v>2368</v>
      </c>
      <c r="J154" s="289">
        <f>104.3*A154</f>
        <v>3337.6</v>
      </c>
      <c r="K154" s="314">
        <f>149.3*A154</f>
        <v>4777.6000000000004</v>
      </c>
      <c r="L154" s="290">
        <f>219.3*A154</f>
        <v>7017.6</v>
      </c>
      <c r="M154" s="287">
        <f>338.25*A154</f>
        <v>10824</v>
      </c>
      <c r="N154" s="288">
        <f>522.75*A154</f>
        <v>16728</v>
      </c>
    </row>
    <row r="155" spans="1:14" x14ac:dyDescent="0.3">
      <c r="A155" s="285">
        <f>A153</f>
        <v>32</v>
      </c>
      <c r="B155" s="326" t="s">
        <v>60</v>
      </c>
      <c r="C155" s="324"/>
      <c r="D155" s="252">
        <f>10*A155</f>
        <v>320</v>
      </c>
      <c r="E155" s="218">
        <f>10*A155</f>
        <v>320</v>
      </c>
      <c r="F155" s="218">
        <f>8*A155</f>
        <v>256</v>
      </c>
      <c r="G155" s="218">
        <f>8*A155</f>
        <v>256</v>
      </c>
      <c r="H155" s="218">
        <f>6*A155</f>
        <v>192</v>
      </c>
      <c r="I155" s="261"/>
      <c r="J155" s="25"/>
      <c r="K155" s="72"/>
      <c r="L155" s="224"/>
      <c r="M155" s="25"/>
      <c r="N155" s="72"/>
    </row>
    <row r="156" spans="1:14" x14ac:dyDescent="0.3">
      <c r="A156" s="285">
        <f>A153</f>
        <v>32</v>
      </c>
      <c r="B156" s="326" t="s">
        <v>67</v>
      </c>
      <c r="C156" s="324"/>
      <c r="D156" s="253">
        <f>5*A156</f>
        <v>160</v>
      </c>
      <c r="E156" s="23">
        <f>8*A156</f>
        <v>256</v>
      </c>
      <c r="F156" s="23">
        <f>10*A156</f>
        <v>320</v>
      </c>
      <c r="G156" s="226">
        <f>8*A156</f>
        <v>256</v>
      </c>
      <c r="H156" s="391">
        <f>0.35*A156</f>
        <v>11.2</v>
      </c>
      <c r="I156" s="392">
        <f>0.15*A156</f>
        <v>4.8</v>
      </c>
      <c r="J156" s="260">
        <f>0.1*A156</f>
        <v>3.2</v>
      </c>
      <c r="K156" s="345">
        <f>0.1*A156</f>
        <v>3.2</v>
      </c>
      <c r="L156" s="393">
        <f>0.15*A156</f>
        <v>4.8</v>
      </c>
      <c r="M156" s="394">
        <f>0.11*A156</f>
        <v>3.52</v>
      </c>
      <c r="N156" s="395">
        <f>0.16*A156</f>
        <v>5.12</v>
      </c>
    </row>
    <row r="157" spans="1:14" x14ac:dyDescent="0.3">
      <c r="A157" s="285">
        <f>A153</f>
        <v>32</v>
      </c>
      <c r="B157" s="326" t="s">
        <v>68</v>
      </c>
      <c r="C157" s="324" t="s">
        <v>116</v>
      </c>
      <c r="D157" s="254"/>
      <c r="E157" s="245"/>
      <c r="F157" s="237"/>
      <c r="G157" s="220">
        <f>6*A157</f>
        <v>192</v>
      </c>
      <c r="H157" s="225">
        <f>6*A157</f>
        <v>192</v>
      </c>
      <c r="I157" s="221">
        <f>6*A157</f>
        <v>192</v>
      </c>
      <c r="J157" s="221">
        <f>4*A157</f>
        <v>128</v>
      </c>
      <c r="K157" s="346">
        <f>4*A157</f>
        <v>128</v>
      </c>
      <c r="L157" s="249">
        <f>4*A157</f>
        <v>128</v>
      </c>
      <c r="M157" s="237"/>
      <c r="N157" s="244"/>
    </row>
    <row r="158" spans="1:14" ht="15" thickBot="1" x14ac:dyDescent="0.35">
      <c r="A158" s="285">
        <f>A153</f>
        <v>32</v>
      </c>
      <c r="B158" s="333" t="s">
        <v>69</v>
      </c>
      <c r="C158" s="324" t="s">
        <v>110</v>
      </c>
      <c r="D158" s="347"/>
      <c r="E158" s="344"/>
      <c r="F158" s="343">
        <f>0.5*A158</f>
        <v>16</v>
      </c>
      <c r="G158" s="337">
        <f>0.5*A158</f>
        <v>16</v>
      </c>
      <c r="H158" s="245"/>
      <c r="I158" s="245"/>
      <c r="J158" s="245"/>
      <c r="K158" s="348">
        <f>1*A158</f>
        <v>32</v>
      </c>
      <c r="L158" s="338">
        <f>1.5*A158</f>
        <v>48</v>
      </c>
      <c r="M158" s="245"/>
      <c r="N158" s="255"/>
    </row>
    <row r="159" spans="1:14" x14ac:dyDescent="0.3">
      <c r="A159" s="285">
        <f>A153</f>
        <v>32</v>
      </c>
      <c r="B159" s="401" t="s">
        <v>90</v>
      </c>
      <c r="C159" s="369" t="s">
        <v>111</v>
      </c>
      <c r="D159" s="356"/>
      <c r="E159" s="304"/>
      <c r="F159" s="295"/>
      <c r="G159" s="386"/>
      <c r="H159" s="357">
        <f>3*A159</f>
        <v>96</v>
      </c>
      <c r="I159" s="358">
        <f>3*A159</f>
        <v>96</v>
      </c>
      <c r="J159" s="358">
        <f>2*A159</f>
        <v>64</v>
      </c>
      <c r="K159" s="359">
        <f>2*A159</f>
        <v>64</v>
      </c>
      <c r="L159" s="360">
        <f>2*A159</f>
        <v>64</v>
      </c>
      <c r="M159" s="295"/>
      <c r="N159" s="296"/>
    </row>
    <row r="160" spans="1:14" ht="15" thickBot="1" x14ac:dyDescent="0.35">
      <c r="A160" s="285">
        <f>A153</f>
        <v>32</v>
      </c>
      <c r="B160" s="402"/>
      <c r="C160" s="370" t="s">
        <v>111</v>
      </c>
      <c r="D160" s="339"/>
      <c r="E160" s="340"/>
      <c r="F160" s="361">
        <f>0.25*A160</f>
        <v>8</v>
      </c>
      <c r="G160" s="385">
        <f>0.25*A160</f>
        <v>8</v>
      </c>
      <c r="H160" s="362">
        <f>0.35*A160</f>
        <v>11.2</v>
      </c>
      <c r="I160" s="362">
        <f>0.35*A160</f>
        <v>11.2</v>
      </c>
      <c r="J160" s="362">
        <f>0.45*A160</f>
        <v>14.4</v>
      </c>
      <c r="K160" s="363">
        <f>0.45*A160</f>
        <v>14.4</v>
      </c>
      <c r="L160" s="364">
        <f>0.45*A160</f>
        <v>14.4</v>
      </c>
      <c r="M160" s="362">
        <f>0.45*A160</f>
        <v>14.4</v>
      </c>
      <c r="N160" s="363">
        <f>0.45*A160</f>
        <v>14.4</v>
      </c>
    </row>
    <row r="161" spans="1:14" x14ac:dyDescent="0.3">
      <c r="A161" s="285">
        <f>A153</f>
        <v>32</v>
      </c>
      <c r="B161" s="401" t="s">
        <v>91</v>
      </c>
      <c r="C161" s="369" t="s">
        <v>74</v>
      </c>
      <c r="D161" s="347"/>
      <c r="E161" s="299"/>
      <c r="F161" s="299"/>
      <c r="G161" s="376"/>
      <c r="H161" s="377">
        <f>3*A161</f>
        <v>96</v>
      </c>
      <c r="I161" s="378">
        <f>3*A161</f>
        <v>96</v>
      </c>
      <c r="J161" s="378">
        <f>2*A161</f>
        <v>64</v>
      </c>
      <c r="K161" s="379">
        <f>2*A161</f>
        <v>64</v>
      </c>
      <c r="L161" s="381">
        <f>2*A161</f>
        <v>64</v>
      </c>
      <c r="M161" s="356"/>
      <c r="N161" s="305"/>
    </row>
    <row r="162" spans="1:14" ht="15" thickBot="1" x14ac:dyDescent="0.35">
      <c r="A162" s="285">
        <f>A153</f>
        <v>32</v>
      </c>
      <c r="B162" s="403"/>
      <c r="C162" s="370" t="s">
        <v>75</v>
      </c>
      <c r="D162" s="339"/>
      <c r="E162" s="340"/>
      <c r="F162" s="371"/>
      <c r="G162" s="372"/>
      <c r="H162" s="373">
        <f>0.75*A162</f>
        <v>24</v>
      </c>
      <c r="I162" s="373">
        <f>0.75*A162</f>
        <v>24</v>
      </c>
      <c r="J162" s="373">
        <f>1*A162</f>
        <v>32</v>
      </c>
      <c r="K162" s="374">
        <f>1*A162</f>
        <v>32</v>
      </c>
      <c r="L162" s="380">
        <f>1*A162</f>
        <v>32</v>
      </c>
      <c r="M162" s="382"/>
      <c r="N162" s="383"/>
    </row>
    <row r="163" spans="1:14" ht="15.6" thickTop="1" thickBot="1" x14ac:dyDescent="0.35">
      <c r="A163" s="285">
        <f>A153</f>
        <v>32</v>
      </c>
      <c r="B163" s="330" t="s">
        <v>73</v>
      </c>
      <c r="C163" s="246" t="s">
        <v>107</v>
      </c>
      <c r="D163" s="247"/>
      <c r="E163" s="196"/>
      <c r="F163" s="196"/>
      <c r="G163" s="196"/>
      <c r="H163" s="196"/>
      <c r="I163" s="196"/>
      <c r="J163" s="8"/>
      <c r="K163" s="8"/>
      <c r="L163" s="8"/>
      <c r="M163" s="8"/>
      <c r="N163" s="12"/>
    </row>
    <row r="164" spans="1:14" ht="15" thickTop="1" x14ac:dyDescent="0.3">
      <c r="A164" s="285">
        <f>A153</f>
        <v>32</v>
      </c>
      <c r="B164" s="329" t="s">
        <v>72</v>
      </c>
      <c r="C164" s="323" t="s">
        <v>103</v>
      </c>
      <c r="D164" s="262">
        <f>0.12*A164</f>
        <v>3.84</v>
      </c>
      <c r="E164" s="263">
        <f>D164*1.2</f>
        <v>4.6079999999999997</v>
      </c>
      <c r="F164" s="263">
        <f>E164*1.2</f>
        <v>5.5295999999999994</v>
      </c>
      <c r="G164" s="263">
        <f>F164*1.2</f>
        <v>6.6355199999999988</v>
      </c>
      <c r="H164" s="263">
        <f>G164*1.2</f>
        <v>7.9626239999999981</v>
      </c>
      <c r="I164" s="264">
        <f>H164*1.25</f>
        <v>9.9532799999999977</v>
      </c>
      <c r="J164" s="263">
        <f>I164*1.3</f>
        <v>12.939263999999998</v>
      </c>
      <c r="K164" s="267">
        <f>J164*1.35</f>
        <v>17.468006399999997</v>
      </c>
      <c r="L164" s="266">
        <f>K164*1.35</f>
        <v>23.581808639999998</v>
      </c>
      <c r="M164" s="265">
        <f>L164*1.4</f>
        <v>33.014532095999996</v>
      </c>
      <c r="N164" s="267">
        <f>M164*1.45</f>
        <v>47.871071539199995</v>
      </c>
    </row>
    <row r="165" spans="1:14" x14ac:dyDescent="0.3">
      <c r="A165" s="285">
        <f>A153</f>
        <v>32</v>
      </c>
      <c r="B165" s="325" t="s">
        <v>71</v>
      </c>
      <c r="C165" s="324" t="s">
        <v>110</v>
      </c>
      <c r="D165" s="315">
        <f>0.12*A165</f>
        <v>3.84</v>
      </c>
      <c r="E165" s="316">
        <f>0.144*A165</f>
        <v>4.6079999999999997</v>
      </c>
      <c r="F165" s="316">
        <f>0.18*A165</f>
        <v>5.76</v>
      </c>
      <c r="G165" s="316">
        <f>0.216*A165</f>
        <v>6.9119999999999999</v>
      </c>
      <c r="H165" s="317">
        <f>0.246*A165</f>
        <v>7.8719999999999999</v>
      </c>
      <c r="I165" s="318">
        <f>0.297*A165</f>
        <v>9.5039999999999996</v>
      </c>
      <c r="J165" s="318">
        <f>0.395*A165</f>
        <v>12.64</v>
      </c>
      <c r="K165" s="319">
        <f>0.543*A165</f>
        <v>17.376000000000001</v>
      </c>
      <c r="L165" s="320">
        <f>0.739*A165</f>
        <v>23.648</v>
      </c>
      <c r="M165" s="321">
        <f>0.945*A165</f>
        <v>30.24</v>
      </c>
      <c r="N165" s="322">
        <f>1.35*A165</f>
        <v>43.2</v>
      </c>
    </row>
    <row r="166" spans="1:14" x14ac:dyDescent="0.3">
      <c r="A166" s="285">
        <f>A153</f>
        <v>32</v>
      </c>
      <c r="B166" s="326" t="s">
        <v>92</v>
      </c>
      <c r="C166" s="324" t="s">
        <v>76</v>
      </c>
      <c r="D166" s="268">
        <f>0.1*A166</f>
        <v>3.2</v>
      </c>
      <c r="E166" s="269">
        <f>0.12*A166</f>
        <v>3.84</v>
      </c>
      <c r="F166" s="269">
        <f>0.15*A166</f>
        <v>4.8</v>
      </c>
      <c r="G166" s="269">
        <f>0.18*A166</f>
        <v>5.76</v>
      </c>
      <c r="H166" s="222"/>
      <c r="I166" s="154"/>
      <c r="J166" s="223"/>
      <c r="K166" s="309"/>
      <c r="L166" s="224"/>
      <c r="M166" s="25"/>
      <c r="N166" s="72"/>
    </row>
    <row r="167" spans="1:14" x14ac:dyDescent="0.3">
      <c r="A167" s="285">
        <f>A153</f>
        <v>32</v>
      </c>
      <c r="B167" s="326" t="s">
        <v>93</v>
      </c>
      <c r="C167" s="324"/>
      <c r="D167" s="270">
        <f>0.01*A167</f>
        <v>0.32</v>
      </c>
      <c r="E167" s="271">
        <f>0.012*A167</f>
        <v>0.38400000000000001</v>
      </c>
      <c r="F167" s="271">
        <f>0.015*A167</f>
        <v>0.48</v>
      </c>
      <c r="G167" s="283">
        <f>0.01*A167</f>
        <v>0.32</v>
      </c>
      <c r="H167" s="298"/>
      <c r="I167" s="298"/>
      <c r="J167" s="1"/>
      <c r="K167" s="4"/>
      <c r="L167" s="308"/>
      <c r="M167" s="237"/>
      <c r="N167" s="244"/>
    </row>
    <row r="168" spans="1:14" x14ac:dyDescent="0.3">
      <c r="A168" s="285">
        <f>A153</f>
        <v>32</v>
      </c>
      <c r="B168" s="326" t="s">
        <v>94</v>
      </c>
      <c r="C168" s="323"/>
      <c r="D168" s="254"/>
      <c r="E168" s="245"/>
      <c r="F168" s="245"/>
      <c r="G168" s="272">
        <f>0.007*A168</f>
        <v>0.224</v>
      </c>
      <c r="H168" s="352">
        <f>0.018*A168</f>
        <v>0.57599999999999996</v>
      </c>
      <c r="I168" s="353">
        <f>0.023*A168</f>
        <v>0.73599999999999999</v>
      </c>
      <c r="J168" s="353">
        <f>0.03*A168</f>
        <v>0.96</v>
      </c>
      <c r="K168" s="310">
        <f>0.041*A168</f>
        <v>1.3120000000000001</v>
      </c>
      <c r="L168" s="273">
        <f>0.055*A168</f>
        <v>1.76</v>
      </c>
      <c r="M168" s="245"/>
      <c r="N168" s="255"/>
    </row>
    <row r="169" spans="1:14" x14ac:dyDescent="0.3">
      <c r="A169" s="285">
        <f>A153</f>
        <v>32</v>
      </c>
      <c r="B169" s="333" t="s">
        <v>95</v>
      </c>
      <c r="C169" s="324"/>
      <c r="D169" s="254"/>
      <c r="E169" s="245"/>
      <c r="F169" s="274">
        <f>0.015*A169</f>
        <v>0.48</v>
      </c>
      <c r="G169" s="350">
        <f>0.018*A169</f>
        <v>0.57599999999999996</v>
      </c>
      <c r="H169" s="354">
        <f>0.025*A169</f>
        <v>0.8</v>
      </c>
      <c r="I169" s="355">
        <f>0.03*A169</f>
        <v>0.96</v>
      </c>
      <c r="J169" s="355">
        <f>0.04*A169</f>
        <v>1.28</v>
      </c>
      <c r="K169" s="351">
        <f>0.055*A169</f>
        <v>1.76</v>
      </c>
      <c r="L169" s="275">
        <f>0.075*A169</f>
        <v>2.4</v>
      </c>
      <c r="M169" s="276">
        <f>0.021*A169</f>
        <v>0.67200000000000004</v>
      </c>
      <c r="N169" s="277">
        <f>0.03*A169</f>
        <v>0.96</v>
      </c>
    </row>
    <row r="170" spans="1:14" ht="15" thickBot="1" x14ac:dyDescent="0.35">
      <c r="A170" s="285">
        <f>A153</f>
        <v>32</v>
      </c>
      <c r="B170" s="328" t="s">
        <v>96</v>
      </c>
      <c r="C170" s="286"/>
      <c r="D170" s="339"/>
      <c r="E170" s="340"/>
      <c r="F170" s="365">
        <f>0.007*A170</f>
        <v>0.224</v>
      </c>
      <c r="G170" s="366">
        <f>0.009*A170</f>
        <v>0.28799999999999998</v>
      </c>
      <c r="H170" s="384">
        <f>0.011*A170</f>
        <v>0.35199999999999998</v>
      </c>
      <c r="I170" s="384">
        <f>0.014*A170</f>
        <v>0.44800000000000001</v>
      </c>
      <c r="J170" s="384">
        <f>0.018*A170</f>
        <v>0.57599999999999996</v>
      </c>
      <c r="K170" s="367">
        <f>0.025*A170</f>
        <v>0.8</v>
      </c>
      <c r="L170" s="368">
        <f>0.034*A170</f>
        <v>1.0880000000000001</v>
      </c>
      <c r="M170" s="366">
        <f>0.047*A170</f>
        <v>1.504</v>
      </c>
      <c r="N170" s="367">
        <f>0.067*A170</f>
        <v>2.1440000000000001</v>
      </c>
    </row>
    <row r="171" spans="1:14" ht="15" thickTop="1" x14ac:dyDescent="0.3">
      <c r="A171" s="285">
        <f>A153</f>
        <v>32</v>
      </c>
      <c r="B171" s="398" t="s">
        <v>80</v>
      </c>
      <c r="C171" s="334"/>
      <c r="D171" s="300">
        <f>0.02*A171</f>
        <v>0.64</v>
      </c>
      <c r="E171" s="301">
        <f>0.024*A171</f>
        <v>0.76800000000000002</v>
      </c>
      <c r="F171" s="301">
        <f>0.03*A171</f>
        <v>0.96</v>
      </c>
      <c r="G171" s="311">
        <f>0.014*A171</f>
        <v>0.44800000000000001</v>
      </c>
      <c r="H171" s="302"/>
      <c r="I171" s="302"/>
      <c r="J171" s="303"/>
      <c r="K171" s="312"/>
      <c r="L171" s="307"/>
      <c r="M171" s="304"/>
      <c r="N171" s="305"/>
    </row>
    <row r="172" spans="1:14" x14ac:dyDescent="0.3">
      <c r="A172" s="285">
        <f>A153</f>
        <v>32</v>
      </c>
      <c r="B172" s="399"/>
      <c r="C172" s="335"/>
      <c r="D172" s="270">
        <f>0.05*A172</f>
        <v>1.6</v>
      </c>
      <c r="E172" s="271">
        <f>0.06*A172</f>
        <v>1.92</v>
      </c>
      <c r="F172" s="271">
        <f>0.075*A172</f>
        <v>2.4</v>
      </c>
      <c r="G172" s="283">
        <f>0.01*A172</f>
        <v>0.32</v>
      </c>
      <c r="H172" s="298"/>
      <c r="I172" s="298"/>
      <c r="J172" s="1"/>
      <c r="K172" s="4"/>
      <c r="L172" s="308"/>
      <c r="M172" s="299"/>
      <c r="N172" s="306"/>
    </row>
    <row r="173" spans="1:14" ht="15" thickBot="1" x14ac:dyDescent="0.35">
      <c r="A173" s="292">
        <f>A153</f>
        <v>32</v>
      </c>
      <c r="B173" s="400"/>
      <c r="C173" s="336"/>
      <c r="D173" s="278"/>
      <c r="E173" s="279"/>
      <c r="F173" s="279"/>
      <c r="G173" s="313">
        <f>0.077*A173</f>
        <v>2.464</v>
      </c>
      <c r="H173" s="280"/>
      <c r="I173" s="281"/>
      <c r="J173" s="281"/>
      <c r="K173" s="297"/>
      <c r="L173" s="282"/>
      <c r="M173" s="279"/>
      <c r="N173" s="294"/>
    </row>
    <row r="175" spans="1:14" ht="15" thickBot="1" x14ac:dyDescent="0.35"/>
    <row r="176" spans="1:14" ht="15" thickBot="1" x14ac:dyDescent="0.35">
      <c r="A176" s="293"/>
      <c r="B176" s="238"/>
      <c r="C176" s="239" t="s">
        <v>0</v>
      </c>
      <c r="D176" s="100">
        <v>1</v>
      </c>
      <c r="E176" s="98">
        <v>2</v>
      </c>
      <c r="F176" s="98">
        <v>3</v>
      </c>
      <c r="G176" s="98">
        <v>4</v>
      </c>
      <c r="H176" s="101">
        <v>5</v>
      </c>
      <c r="I176" s="101">
        <v>6</v>
      </c>
      <c r="J176" s="184">
        <v>7</v>
      </c>
      <c r="K176" s="185">
        <v>8</v>
      </c>
      <c r="L176" s="341" t="s">
        <v>59</v>
      </c>
      <c r="M176" s="185">
        <v>9</v>
      </c>
      <c r="N176" s="186">
        <v>10</v>
      </c>
    </row>
    <row r="177" spans="1:14" ht="15.6" thickTop="1" thickBot="1" x14ac:dyDescent="0.35">
      <c r="A177" s="291" t="s">
        <v>58</v>
      </c>
      <c r="B177" s="331" t="s">
        <v>70</v>
      </c>
      <c r="C177" s="104" t="s">
        <v>1</v>
      </c>
      <c r="D177" s="107"/>
      <c r="E177" s="105"/>
      <c r="F177" s="105"/>
      <c r="G177" s="105"/>
      <c r="H177" s="219"/>
      <c r="I177" s="219"/>
      <c r="J177" s="50"/>
      <c r="K177" s="8"/>
      <c r="L177" s="342"/>
      <c r="M177" s="8"/>
      <c r="N177" s="187"/>
    </row>
    <row r="178" spans="1:14" ht="15.6" thickTop="1" thickBot="1" x14ac:dyDescent="0.35">
      <c r="A178" s="327">
        <v>64</v>
      </c>
      <c r="B178" s="329" t="s">
        <v>72</v>
      </c>
      <c r="C178" s="332"/>
      <c r="D178" s="250">
        <f>20*A178</f>
        <v>1280</v>
      </c>
      <c r="E178" s="240">
        <f t="shared" ref="E178" si="53">D178*1.3</f>
        <v>1664</v>
      </c>
      <c r="F178" s="240">
        <f t="shared" ref="F178" si="54">E178*1.3</f>
        <v>2163.2000000000003</v>
      </c>
      <c r="G178" s="240">
        <f t="shared" ref="G178" si="55">F178*1.3</f>
        <v>2812.1600000000003</v>
      </c>
      <c r="H178" s="240">
        <f t="shared" ref="H178" si="56">G178*1.3</f>
        <v>3655.8080000000004</v>
      </c>
      <c r="I178" s="166">
        <f t="shared" ref="I178" si="57">H178*1.35</f>
        <v>4935.3408000000009</v>
      </c>
      <c r="J178" s="240">
        <f t="shared" ref="J178" si="58">I178*1.4</f>
        <v>6909.4771200000005</v>
      </c>
      <c r="K178" s="243">
        <f t="shared" ref="K178" si="59">J178*1.45</f>
        <v>10018.741824000001</v>
      </c>
      <c r="L178" s="242">
        <f>K178*1.45</f>
        <v>14527.1756448</v>
      </c>
      <c r="M178" s="241">
        <f>L178*1.5</f>
        <v>21790.763467199999</v>
      </c>
      <c r="N178" s="243">
        <f t="shared" ref="N178" si="60">M178*1.55</f>
        <v>33775.683374159998</v>
      </c>
    </row>
    <row r="179" spans="1:14" ht="15" thickTop="1" x14ac:dyDescent="0.3">
      <c r="A179" s="285">
        <f>A178</f>
        <v>64</v>
      </c>
      <c r="B179" s="325" t="s">
        <v>71</v>
      </c>
      <c r="C179" s="324"/>
      <c r="D179" s="251">
        <f>20*A179</f>
        <v>1280</v>
      </c>
      <c r="E179" s="228">
        <f>26*A179</f>
        <v>1664</v>
      </c>
      <c r="F179" s="228">
        <f>33*A179</f>
        <v>2112</v>
      </c>
      <c r="G179" s="228">
        <f>43*A179</f>
        <v>2752</v>
      </c>
      <c r="H179" s="228">
        <f>55*A179</f>
        <v>3520</v>
      </c>
      <c r="I179" s="258">
        <f>74*A179</f>
        <v>4736</v>
      </c>
      <c r="J179" s="289">
        <f>104.3*A179</f>
        <v>6675.2</v>
      </c>
      <c r="K179" s="314">
        <f>149.3*A179</f>
        <v>9555.2000000000007</v>
      </c>
      <c r="L179" s="290">
        <f>219.3*A179</f>
        <v>14035.2</v>
      </c>
      <c r="M179" s="287">
        <f>338.25*A179</f>
        <v>21648</v>
      </c>
      <c r="N179" s="288">
        <f>522.75*A179</f>
        <v>33456</v>
      </c>
    </row>
    <row r="180" spans="1:14" x14ac:dyDescent="0.3">
      <c r="A180" s="285">
        <f>A178</f>
        <v>64</v>
      </c>
      <c r="B180" s="326" t="s">
        <v>60</v>
      </c>
      <c r="C180" s="324"/>
      <c r="D180" s="252">
        <f>10*A180</f>
        <v>640</v>
      </c>
      <c r="E180" s="218">
        <f>10*A180</f>
        <v>640</v>
      </c>
      <c r="F180" s="218">
        <f>8*A180</f>
        <v>512</v>
      </c>
      <c r="G180" s="218">
        <f>8*A180</f>
        <v>512</v>
      </c>
      <c r="H180" s="218">
        <f>6*A180</f>
        <v>384</v>
      </c>
      <c r="I180" s="261"/>
      <c r="J180" s="25"/>
      <c r="K180" s="72"/>
      <c r="L180" s="224"/>
      <c r="M180" s="25"/>
      <c r="N180" s="72"/>
    </row>
    <row r="181" spans="1:14" x14ac:dyDescent="0.3">
      <c r="A181" s="285">
        <f>A178</f>
        <v>64</v>
      </c>
      <c r="B181" s="326" t="s">
        <v>67</v>
      </c>
      <c r="C181" s="324"/>
      <c r="D181" s="253">
        <f>5*A181</f>
        <v>320</v>
      </c>
      <c r="E181" s="23">
        <f>8*A181</f>
        <v>512</v>
      </c>
      <c r="F181" s="23">
        <f>10*A181</f>
        <v>640</v>
      </c>
      <c r="G181" s="226">
        <f>8*A181</f>
        <v>512</v>
      </c>
      <c r="H181" s="391">
        <f>0.35*A181</f>
        <v>22.4</v>
      </c>
      <c r="I181" s="392">
        <f>0.15*A181</f>
        <v>9.6</v>
      </c>
      <c r="J181" s="260">
        <f>0.1*A181</f>
        <v>6.4</v>
      </c>
      <c r="K181" s="345">
        <f>0.1*A181</f>
        <v>6.4</v>
      </c>
      <c r="L181" s="393">
        <f>0.15*A181</f>
        <v>9.6</v>
      </c>
      <c r="M181" s="394">
        <f>0.11*A181</f>
        <v>7.04</v>
      </c>
      <c r="N181" s="395">
        <f>0.16*A181</f>
        <v>10.24</v>
      </c>
    </row>
    <row r="182" spans="1:14" x14ac:dyDescent="0.3">
      <c r="A182" s="285">
        <f>A178</f>
        <v>64</v>
      </c>
      <c r="B182" s="326" t="s">
        <v>68</v>
      </c>
      <c r="C182" s="324" t="s">
        <v>77</v>
      </c>
      <c r="D182" s="254"/>
      <c r="E182" s="245"/>
      <c r="F182" s="237"/>
      <c r="G182" s="220">
        <f>6*A182</f>
        <v>384</v>
      </c>
      <c r="H182" s="225">
        <f>6*A182</f>
        <v>384</v>
      </c>
      <c r="I182" s="221">
        <f>6*A182</f>
        <v>384</v>
      </c>
      <c r="J182" s="221">
        <f>4*A182</f>
        <v>256</v>
      </c>
      <c r="K182" s="346">
        <f>4*A182</f>
        <v>256</v>
      </c>
      <c r="L182" s="249">
        <f>4*A182</f>
        <v>256</v>
      </c>
      <c r="M182" s="237"/>
      <c r="N182" s="244"/>
    </row>
    <row r="183" spans="1:14" ht="15" thickBot="1" x14ac:dyDescent="0.35">
      <c r="A183" s="285">
        <f>A178</f>
        <v>64</v>
      </c>
      <c r="B183" s="333" t="s">
        <v>69</v>
      </c>
      <c r="C183" s="324" t="s">
        <v>78</v>
      </c>
      <c r="D183" s="347"/>
      <c r="E183" s="344"/>
      <c r="F183" s="343">
        <f>0.5*A183</f>
        <v>32</v>
      </c>
      <c r="G183" s="337">
        <f>0.5*A183</f>
        <v>32</v>
      </c>
      <c r="H183" s="245"/>
      <c r="I183" s="245"/>
      <c r="J183" s="245"/>
      <c r="K183" s="348">
        <f>1*A183</f>
        <v>64</v>
      </c>
      <c r="L183" s="338">
        <f>1.5*A183</f>
        <v>96</v>
      </c>
      <c r="M183" s="245"/>
      <c r="N183" s="255"/>
    </row>
    <row r="184" spans="1:14" x14ac:dyDescent="0.3">
      <c r="A184" s="285">
        <f>A178</f>
        <v>64</v>
      </c>
      <c r="B184" s="401" t="s">
        <v>90</v>
      </c>
      <c r="C184" s="369" t="s">
        <v>104</v>
      </c>
      <c r="D184" s="356"/>
      <c r="E184" s="304"/>
      <c r="F184" s="295"/>
      <c r="G184" s="386"/>
      <c r="H184" s="357">
        <f>3*A184</f>
        <v>192</v>
      </c>
      <c r="I184" s="358">
        <f>3*A184</f>
        <v>192</v>
      </c>
      <c r="J184" s="358">
        <f>2*A184</f>
        <v>128</v>
      </c>
      <c r="K184" s="359">
        <f>2*A184</f>
        <v>128</v>
      </c>
      <c r="L184" s="360">
        <f>2*A184</f>
        <v>128</v>
      </c>
      <c r="M184" s="295"/>
      <c r="N184" s="296"/>
    </row>
    <row r="185" spans="1:14" ht="15" thickBot="1" x14ac:dyDescent="0.35">
      <c r="A185" s="285">
        <f>A178</f>
        <v>64</v>
      </c>
      <c r="B185" s="402"/>
      <c r="C185" s="370" t="s">
        <v>78</v>
      </c>
      <c r="D185" s="339"/>
      <c r="E185" s="340"/>
      <c r="F185" s="361">
        <f>0.25*A185</f>
        <v>16</v>
      </c>
      <c r="G185" s="385">
        <f>0.25*A185</f>
        <v>16</v>
      </c>
      <c r="H185" s="362">
        <f>0.35*A185</f>
        <v>22.4</v>
      </c>
      <c r="I185" s="362">
        <f>0.35*A185</f>
        <v>22.4</v>
      </c>
      <c r="J185" s="362">
        <f>0.45*A185</f>
        <v>28.8</v>
      </c>
      <c r="K185" s="363">
        <f>0.45*A185</f>
        <v>28.8</v>
      </c>
      <c r="L185" s="364">
        <f>0.45*A185</f>
        <v>28.8</v>
      </c>
      <c r="M185" s="362">
        <f>0.45*A185</f>
        <v>28.8</v>
      </c>
      <c r="N185" s="363">
        <f>0.45*A185</f>
        <v>28.8</v>
      </c>
    </row>
    <row r="186" spans="1:14" x14ac:dyDescent="0.3">
      <c r="A186" s="285">
        <f>A178</f>
        <v>64</v>
      </c>
      <c r="B186" s="401" t="s">
        <v>91</v>
      </c>
      <c r="C186" s="369" t="s">
        <v>101</v>
      </c>
      <c r="D186" s="347"/>
      <c r="E186" s="299"/>
      <c r="F186" s="299"/>
      <c r="G186" s="376"/>
      <c r="H186" s="377">
        <f>3*A186</f>
        <v>192</v>
      </c>
      <c r="I186" s="378">
        <f>3*A186</f>
        <v>192</v>
      </c>
      <c r="J186" s="378">
        <f>2*A186</f>
        <v>128</v>
      </c>
      <c r="K186" s="379">
        <f>2*A186</f>
        <v>128</v>
      </c>
      <c r="L186" s="381">
        <f>2*A186</f>
        <v>128</v>
      </c>
      <c r="M186" s="356"/>
      <c r="N186" s="305"/>
    </row>
    <row r="187" spans="1:14" ht="15" thickBot="1" x14ac:dyDescent="0.35">
      <c r="A187" s="285">
        <f>A178</f>
        <v>64</v>
      </c>
      <c r="B187" s="403"/>
      <c r="C187" s="370" t="s">
        <v>101</v>
      </c>
      <c r="D187" s="339"/>
      <c r="E187" s="340"/>
      <c r="F187" s="371"/>
      <c r="G187" s="372"/>
      <c r="H187" s="373">
        <f>0.75*A187</f>
        <v>48</v>
      </c>
      <c r="I187" s="373">
        <f>0.75*A187</f>
        <v>48</v>
      </c>
      <c r="J187" s="373">
        <f>1*A187</f>
        <v>64</v>
      </c>
      <c r="K187" s="374">
        <f>1*A187</f>
        <v>64</v>
      </c>
      <c r="L187" s="380">
        <f>1*A187</f>
        <v>64</v>
      </c>
      <c r="M187" s="382"/>
      <c r="N187" s="383"/>
    </row>
    <row r="188" spans="1:14" ht="15.6" thickTop="1" thickBot="1" x14ac:dyDescent="0.35">
      <c r="A188" s="285">
        <f>A178</f>
        <v>64</v>
      </c>
      <c r="B188" s="330" t="s">
        <v>73</v>
      </c>
      <c r="C188" s="246" t="s">
        <v>110</v>
      </c>
      <c r="D188" s="247"/>
      <c r="E188" s="196"/>
      <c r="F188" s="196"/>
      <c r="G188" s="196"/>
      <c r="H188" s="196"/>
      <c r="I188" s="196"/>
      <c r="J188" s="8"/>
      <c r="K188" s="8"/>
      <c r="L188" s="8"/>
      <c r="M188" s="8"/>
      <c r="N188" s="12"/>
    </row>
    <row r="189" spans="1:14" ht="15" thickTop="1" x14ac:dyDescent="0.3">
      <c r="A189" s="285">
        <f>A178</f>
        <v>64</v>
      </c>
      <c r="B189" s="329" t="s">
        <v>72</v>
      </c>
      <c r="C189" s="323" t="s">
        <v>101</v>
      </c>
      <c r="D189" s="262">
        <f>0.12*A189</f>
        <v>7.68</v>
      </c>
      <c r="E189" s="263">
        <f>D189*1.2</f>
        <v>9.2159999999999993</v>
      </c>
      <c r="F189" s="263">
        <f>E189*1.2</f>
        <v>11.059199999999999</v>
      </c>
      <c r="G189" s="263">
        <f>F189*1.2</f>
        <v>13.271039999999998</v>
      </c>
      <c r="H189" s="263">
        <f>G189*1.2</f>
        <v>15.925247999999996</v>
      </c>
      <c r="I189" s="264">
        <f>H189*1.25</f>
        <v>19.906559999999995</v>
      </c>
      <c r="J189" s="263">
        <f>I189*1.3</f>
        <v>25.878527999999996</v>
      </c>
      <c r="K189" s="267">
        <f>J189*1.35</f>
        <v>34.936012799999993</v>
      </c>
      <c r="L189" s="266">
        <f>K189*1.35</f>
        <v>47.163617279999997</v>
      </c>
      <c r="M189" s="265">
        <f>L189*1.4</f>
        <v>66.029064191999993</v>
      </c>
      <c r="N189" s="267">
        <f>M189*1.45</f>
        <v>95.742143078399991</v>
      </c>
    </row>
    <row r="190" spans="1:14" x14ac:dyDescent="0.3">
      <c r="A190" s="285">
        <f>A178</f>
        <v>64</v>
      </c>
      <c r="B190" s="325" t="s">
        <v>71</v>
      </c>
      <c r="C190" s="324"/>
      <c r="D190" s="315">
        <f>0.12*A190</f>
        <v>7.68</v>
      </c>
      <c r="E190" s="316">
        <f>0.144*A190</f>
        <v>9.2159999999999993</v>
      </c>
      <c r="F190" s="316">
        <f>0.18*A190</f>
        <v>11.52</v>
      </c>
      <c r="G190" s="316">
        <f>0.216*A190</f>
        <v>13.824</v>
      </c>
      <c r="H190" s="317">
        <f>0.246*A190</f>
        <v>15.744</v>
      </c>
      <c r="I190" s="318">
        <f>0.297*A190</f>
        <v>19.007999999999999</v>
      </c>
      <c r="J190" s="318">
        <f>0.395*A190</f>
        <v>25.28</v>
      </c>
      <c r="K190" s="319">
        <f>0.543*A190</f>
        <v>34.752000000000002</v>
      </c>
      <c r="L190" s="320">
        <f>0.739*A190</f>
        <v>47.295999999999999</v>
      </c>
      <c r="M190" s="321">
        <f>0.945*A190</f>
        <v>60.48</v>
      </c>
      <c r="N190" s="322">
        <f>1.35*A190</f>
        <v>86.4</v>
      </c>
    </row>
    <row r="191" spans="1:14" x14ac:dyDescent="0.3">
      <c r="A191" s="285">
        <f>A178</f>
        <v>64</v>
      </c>
      <c r="B191" s="326" t="s">
        <v>92</v>
      </c>
      <c r="C191" s="324"/>
      <c r="D191" s="268">
        <f>0.1*A191</f>
        <v>6.4</v>
      </c>
      <c r="E191" s="269">
        <f>0.12*A191</f>
        <v>7.68</v>
      </c>
      <c r="F191" s="269">
        <f>0.15*A191</f>
        <v>9.6</v>
      </c>
      <c r="G191" s="269">
        <f>0.18*A191</f>
        <v>11.52</v>
      </c>
      <c r="H191" s="222"/>
      <c r="I191" s="154"/>
      <c r="J191" s="223"/>
      <c r="K191" s="309"/>
      <c r="L191" s="224"/>
      <c r="M191" s="25"/>
      <c r="N191" s="72"/>
    </row>
    <row r="192" spans="1:14" x14ac:dyDescent="0.3">
      <c r="A192" s="285">
        <f>A178</f>
        <v>64</v>
      </c>
      <c r="B192" s="326" t="s">
        <v>93</v>
      </c>
      <c r="C192" s="324"/>
      <c r="D192" s="270">
        <f>0.01*A192</f>
        <v>0.64</v>
      </c>
      <c r="E192" s="271">
        <f>0.012*A192</f>
        <v>0.76800000000000002</v>
      </c>
      <c r="F192" s="271">
        <f>0.015*A192</f>
        <v>0.96</v>
      </c>
      <c r="G192" s="283">
        <f>0.01*A192</f>
        <v>0.64</v>
      </c>
      <c r="H192" s="298"/>
      <c r="I192" s="298"/>
      <c r="J192" s="1"/>
      <c r="K192" s="4"/>
      <c r="L192" s="308"/>
      <c r="M192" s="237"/>
      <c r="N192" s="244"/>
    </row>
    <row r="193" spans="1:14" x14ac:dyDescent="0.3">
      <c r="A193" s="285">
        <f>A178</f>
        <v>64</v>
      </c>
      <c r="B193" s="326" t="s">
        <v>94</v>
      </c>
      <c r="C193" s="323"/>
      <c r="D193" s="254"/>
      <c r="E193" s="245"/>
      <c r="F193" s="245"/>
      <c r="G193" s="272">
        <f>0.007*A193</f>
        <v>0.44800000000000001</v>
      </c>
      <c r="H193" s="352">
        <f>0.018*A193</f>
        <v>1.1519999999999999</v>
      </c>
      <c r="I193" s="353">
        <f>0.023*A193</f>
        <v>1.472</v>
      </c>
      <c r="J193" s="353">
        <f>0.03*A193</f>
        <v>1.92</v>
      </c>
      <c r="K193" s="310">
        <f>0.041*A193</f>
        <v>2.6240000000000001</v>
      </c>
      <c r="L193" s="273">
        <f>0.055*A193</f>
        <v>3.52</v>
      </c>
      <c r="M193" s="245"/>
      <c r="N193" s="255"/>
    </row>
    <row r="194" spans="1:14" x14ac:dyDescent="0.3">
      <c r="A194" s="285">
        <f>A178</f>
        <v>64</v>
      </c>
      <c r="B194" s="333" t="s">
        <v>95</v>
      </c>
      <c r="C194" s="324"/>
      <c r="D194" s="254"/>
      <c r="E194" s="245"/>
      <c r="F194" s="274">
        <f>0.015*A194</f>
        <v>0.96</v>
      </c>
      <c r="G194" s="350">
        <f>0.018*A194</f>
        <v>1.1519999999999999</v>
      </c>
      <c r="H194" s="354">
        <f>0.025*A194</f>
        <v>1.6</v>
      </c>
      <c r="I194" s="355">
        <f>0.03*A194</f>
        <v>1.92</v>
      </c>
      <c r="J194" s="355">
        <f>0.04*A194</f>
        <v>2.56</v>
      </c>
      <c r="K194" s="351">
        <f>0.055*A194</f>
        <v>3.52</v>
      </c>
      <c r="L194" s="275">
        <f>0.075*A194</f>
        <v>4.8</v>
      </c>
      <c r="M194" s="276">
        <f>0.021*A194</f>
        <v>1.3440000000000001</v>
      </c>
      <c r="N194" s="277">
        <f>0.03*A194</f>
        <v>1.92</v>
      </c>
    </row>
    <row r="195" spans="1:14" ht="15" thickBot="1" x14ac:dyDescent="0.35">
      <c r="A195" s="285">
        <f>A178</f>
        <v>64</v>
      </c>
      <c r="B195" s="328" t="s">
        <v>96</v>
      </c>
      <c r="C195" s="286"/>
      <c r="D195" s="339"/>
      <c r="E195" s="340"/>
      <c r="F195" s="365">
        <f>0.007*A195</f>
        <v>0.44800000000000001</v>
      </c>
      <c r="G195" s="366">
        <f>0.009*A195</f>
        <v>0.57599999999999996</v>
      </c>
      <c r="H195" s="384">
        <f>0.011*A195</f>
        <v>0.70399999999999996</v>
      </c>
      <c r="I195" s="384">
        <f>0.014*A195</f>
        <v>0.89600000000000002</v>
      </c>
      <c r="J195" s="384">
        <f>0.018*A195</f>
        <v>1.1519999999999999</v>
      </c>
      <c r="K195" s="367">
        <f>0.025*A195</f>
        <v>1.6</v>
      </c>
      <c r="L195" s="368">
        <f>0.034*A195</f>
        <v>2.1760000000000002</v>
      </c>
      <c r="M195" s="366">
        <f>0.047*A195</f>
        <v>3.008</v>
      </c>
      <c r="N195" s="367">
        <f>0.067*A195</f>
        <v>4.2880000000000003</v>
      </c>
    </row>
    <row r="196" spans="1:14" ht="15" thickTop="1" x14ac:dyDescent="0.3">
      <c r="A196" s="285">
        <f>A178</f>
        <v>64</v>
      </c>
      <c r="B196" s="398" t="s">
        <v>80</v>
      </c>
      <c r="C196" s="334"/>
      <c r="D196" s="300">
        <f>0.02*A196</f>
        <v>1.28</v>
      </c>
      <c r="E196" s="301">
        <f>0.024*A196</f>
        <v>1.536</v>
      </c>
      <c r="F196" s="301">
        <f>0.03*A196</f>
        <v>1.92</v>
      </c>
      <c r="G196" s="311">
        <f>0.014*A196</f>
        <v>0.89600000000000002</v>
      </c>
      <c r="H196" s="302"/>
      <c r="I196" s="302"/>
      <c r="J196" s="303"/>
      <c r="K196" s="312"/>
      <c r="L196" s="307"/>
      <c r="M196" s="304"/>
      <c r="N196" s="305"/>
    </row>
    <row r="197" spans="1:14" x14ac:dyDescent="0.3">
      <c r="A197" s="285">
        <f>A178</f>
        <v>64</v>
      </c>
      <c r="B197" s="399"/>
      <c r="C197" s="335"/>
      <c r="D197" s="270">
        <f>0.05*A197</f>
        <v>3.2</v>
      </c>
      <c r="E197" s="271">
        <f>0.06*A197</f>
        <v>3.84</v>
      </c>
      <c r="F197" s="271">
        <f>0.075*A197</f>
        <v>4.8</v>
      </c>
      <c r="G197" s="283">
        <f>0.01*A197</f>
        <v>0.64</v>
      </c>
      <c r="H197" s="298"/>
      <c r="I197" s="298"/>
      <c r="J197" s="1"/>
      <c r="K197" s="4"/>
      <c r="L197" s="308"/>
      <c r="M197" s="299"/>
      <c r="N197" s="306"/>
    </row>
    <row r="198" spans="1:14" ht="15" thickBot="1" x14ac:dyDescent="0.35">
      <c r="A198" s="292">
        <f>A178</f>
        <v>64</v>
      </c>
      <c r="B198" s="400"/>
      <c r="C198" s="336"/>
      <c r="D198" s="278"/>
      <c r="E198" s="279"/>
      <c r="F198" s="279"/>
      <c r="G198" s="313">
        <f>0.077*A198</f>
        <v>4.9279999999999999</v>
      </c>
      <c r="H198" s="280"/>
      <c r="I198" s="281"/>
      <c r="J198" s="281"/>
      <c r="K198" s="297"/>
      <c r="L198" s="282"/>
      <c r="M198" s="279"/>
      <c r="N198" s="294"/>
    </row>
    <row r="200" spans="1:14" ht="15" thickBot="1" x14ac:dyDescent="0.35"/>
    <row r="201" spans="1:14" ht="15" thickBot="1" x14ac:dyDescent="0.35">
      <c r="A201" s="293"/>
      <c r="B201" s="238"/>
      <c r="C201" s="239" t="s">
        <v>0</v>
      </c>
      <c r="D201" s="100">
        <v>1</v>
      </c>
      <c r="E201" s="98">
        <v>2</v>
      </c>
      <c r="F201" s="98">
        <v>3</v>
      </c>
      <c r="G201" s="98">
        <v>4</v>
      </c>
      <c r="H201" s="101">
        <v>5</v>
      </c>
      <c r="I201" s="101">
        <v>6</v>
      </c>
      <c r="J201" s="184">
        <v>7</v>
      </c>
      <c r="K201" s="185">
        <v>8</v>
      </c>
      <c r="L201" s="341" t="s">
        <v>59</v>
      </c>
      <c r="M201" s="185">
        <v>9</v>
      </c>
      <c r="N201" s="186">
        <v>10</v>
      </c>
    </row>
    <row r="202" spans="1:14" ht="15.6" thickTop="1" thickBot="1" x14ac:dyDescent="0.35">
      <c r="A202" s="291" t="s">
        <v>58</v>
      </c>
      <c r="B202" s="331" t="s">
        <v>70</v>
      </c>
      <c r="C202" s="104" t="s">
        <v>1</v>
      </c>
      <c r="D202" s="107"/>
      <c r="E202" s="105"/>
      <c r="F202" s="105"/>
      <c r="G202" s="105"/>
      <c r="H202" s="219"/>
      <c r="I202" s="219"/>
      <c r="J202" s="50"/>
      <c r="K202" s="8"/>
      <c r="L202" s="342"/>
      <c r="M202" s="8"/>
      <c r="N202" s="187"/>
    </row>
    <row r="203" spans="1:14" ht="15.6" thickTop="1" thickBot="1" x14ac:dyDescent="0.35">
      <c r="A203" s="327">
        <v>8</v>
      </c>
      <c r="B203" s="329" t="s">
        <v>72</v>
      </c>
      <c r="C203" s="332"/>
      <c r="D203" s="250">
        <f>20*A203</f>
        <v>160</v>
      </c>
      <c r="E203" s="240">
        <f t="shared" ref="E203" si="61">D203*1.3</f>
        <v>208</v>
      </c>
      <c r="F203" s="240">
        <f t="shared" ref="F203" si="62">E203*1.3</f>
        <v>270.40000000000003</v>
      </c>
      <c r="G203" s="240">
        <f t="shared" ref="G203" si="63">F203*1.3</f>
        <v>351.52000000000004</v>
      </c>
      <c r="H203" s="240">
        <f t="shared" ref="H203" si="64">G203*1.3</f>
        <v>456.97600000000006</v>
      </c>
      <c r="I203" s="166">
        <f t="shared" ref="I203" si="65">H203*1.35</f>
        <v>616.91760000000011</v>
      </c>
      <c r="J203" s="240">
        <f t="shared" ref="J203" si="66">I203*1.4</f>
        <v>863.68464000000006</v>
      </c>
      <c r="K203" s="243">
        <f t="shared" ref="K203" si="67">J203*1.45</f>
        <v>1252.3427280000001</v>
      </c>
      <c r="L203" s="242">
        <f>K203*1.45</f>
        <v>1815.8969556</v>
      </c>
      <c r="M203" s="241">
        <f>L203*1.5</f>
        <v>2723.8454333999998</v>
      </c>
      <c r="N203" s="243">
        <f t="shared" ref="N203" si="68">M203*1.55</f>
        <v>4221.9604217699998</v>
      </c>
    </row>
    <row r="204" spans="1:14" ht="15" thickTop="1" x14ac:dyDescent="0.3">
      <c r="A204" s="285">
        <f>A203</f>
        <v>8</v>
      </c>
      <c r="B204" s="325" t="s">
        <v>71</v>
      </c>
      <c r="C204" s="324"/>
      <c r="D204" s="251">
        <f>20*A204</f>
        <v>160</v>
      </c>
      <c r="E204" s="228">
        <f>26*A204</f>
        <v>208</v>
      </c>
      <c r="F204" s="228">
        <f>33*A204</f>
        <v>264</v>
      </c>
      <c r="G204" s="228">
        <f>43*A204</f>
        <v>344</v>
      </c>
      <c r="H204" s="228">
        <f>55*A204</f>
        <v>440</v>
      </c>
      <c r="I204" s="258">
        <f>74*A204</f>
        <v>592</v>
      </c>
      <c r="J204" s="289">
        <f>104.3*A204</f>
        <v>834.4</v>
      </c>
      <c r="K204" s="314">
        <f>149.3*A204</f>
        <v>1194.4000000000001</v>
      </c>
      <c r="L204" s="290">
        <f>219.3*A204</f>
        <v>1754.4</v>
      </c>
      <c r="M204" s="287">
        <f>338.25*A204</f>
        <v>2706</v>
      </c>
      <c r="N204" s="288">
        <f>522.75*A204</f>
        <v>4182</v>
      </c>
    </row>
    <row r="205" spans="1:14" x14ac:dyDescent="0.3">
      <c r="A205" s="285">
        <f>A203</f>
        <v>8</v>
      </c>
      <c r="B205" s="326" t="s">
        <v>60</v>
      </c>
      <c r="C205" s="324"/>
      <c r="D205" s="252">
        <f>10*A205</f>
        <v>80</v>
      </c>
      <c r="E205" s="218">
        <f>10*A205</f>
        <v>80</v>
      </c>
      <c r="F205" s="218">
        <f>8*A205</f>
        <v>64</v>
      </c>
      <c r="G205" s="218">
        <f>8*A205</f>
        <v>64</v>
      </c>
      <c r="H205" s="218">
        <f>6*A205</f>
        <v>48</v>
      </c>
      <c r="I205" s="261"/>
      <c r="J205" s="25"/>
      <c r="K205" s="72"/>
      <c r="L205" s="224"/>
      <c r="M205" s="25"/>
      <c r="N205" s="72"/>
    </row>
    <row r="206" spans="1:14" x14ac:dyDescent="0.3">
      <c r="A206" s="285">
        <f>A203</f>
        <v>8</v>
      </c>
      <c r="B206" s="326" t="s">
        <v>67</v>
      </c>
      <c r="C206" s="324"/>
      <c r="D206" s="253">
        <f>5*A206</f>
        <v>40</v>
      </c>
      <c r="E206" s="23">
        <f>8*A206</f>
        <v>64</v>
      </c>
      <c r="F206" s="23">
        <f>10*A206</f>
        <v>80</v>
      </c>
      <c r="G206" s="226">
        <f>8*A206</f>
        <v>64</v>
      </c>
      <c r="H206" s="391">
        <f>0.35*A206</f>
        <v>2.8</v>
      </c>
      <c r="I206" s="392">
        <f>0.15*A206</f>
        <v>1.2</v>
      </c>
      <c r="J206" s="260">
        <f>0.1*A206</f>
        <v>0.8</v>
      </c>
      <c r="K206" s="345">
        <f>0.1*A206</f>
        <v>0.8</v>
      </c>
      <c r="L206" s="393">
        <f>0.15*A206</f>
        <v>1.2</v>
      </c>
      <c r="M206" s="394">
        <f>0.11*A206</f>
        <v>0.88</v>
      </c>
      <c r="N206" s="395">
        <f>0.16*A206</f>
        <v>1.28</v>
      </c>
    </row>
    <row r="207" spans="1:14" x14ac:dyDescent="0.3">
      <c r="A207" s="285">
        <f>A203</f>
        <v>8</v>
      </c>
      <c r="B207" s="326" t="s">
        <v>68</v>
      </c>
      <c r="C207" s="324" t="s">
        <v>101</v>
      </c>
      <c r="D207" s="254"/>
      <c r="E207" s="245"/>
      <c r="F207" s="237"/>
      <c r="G207" s="220">
        <f>6*A207</f>
        <v>48</v>
      </c>
      <c r="H207" s="225">
        <f>6*A207</f>
        <v>48</v>
      </c>
      <c r="I207" s="221">
        <f>6*A207</f>
        <v>48</v>
      </c>
      <c r="J207" s="221">
        <f>4*A207</f>
        <v>32</v>
      </c>
      <c r="K207" s="346">
        <f>4*A207</f>
        <v>32</v>
      </c>
      <c r="L207" s="249">
        <f>4*A207</f>
        <v>32</v>
      </c>
      <c r="M207" s="237"/>
      <c r="N207" s="244"/>
    </row>
    <row r="208" spans="1:14" ht="15" thickBot="1" x14ac:dyDescent="0.35">
      <c r="A208" s="285">
        <f>A203</f>
        <v>8</v>
      </c>
      <c r="B208" s="333" t="s">
        <v>69</v>
      </c>
      <c r="C208" s="324" t="s">
        <v>76</v>
      </c>
      <c r="D208" s="347"/>
      <c r="E208" s="344"/>
      <c r="F208" s="343">
        <f>0.5*A208</f>
        <v>4</v>
      </c>
      <c r="G208" s="337">
        <f>0.5*A208</f>
        <v>4</v>
      </c>
      <c r="H208" s="245"/>
      <c r="I208" s="245"/>
      <c r="J208" s="245"/>
      <c r="K208" s="348">
        <f>1*A208</f>
        <v>8</v>
      </c>
      <c r="L208" s="338">
        <f>1.5*A208</f>
        <v>12</v>
      </c>
      <c r="M208" s="245"/>
      <c r="N208" s="255"/>
    </row>
    <row r="209" spans="1:14" x14ac:dyDescent="0.3">
      <c r="A209" s="285">
        <f>A203</f>
        <v>8</v>
      </c>
      <c r="B209" s="401" t="s">
        <v>90</v>
      </c>
      <c r="C209" s="369" t="s">
        <v>103</v>
      </c>
      <c r="D209" s="356"/>
      <c r="E209" s="304"/>
      <c r="F209" s="295"/>
      <c r="G209" s="386"/>
      <c r="H209" s="357">
        <f>3*A209</f>
        <v>24</v>
      </c>
      <c r="I209" s="358">
        <f>3*A209</f>
        <v>24</v>
      </c>
      <c r="J209" s="358">
        <f>2*A209</f>
        <v>16</v>
      </c>
      <c r="K209" s="359">
        <f>2*A209</f>
        <v>16</v>
      </c>
      <c r="L209" s="360">
        <f>2*A209</f>
        <v>16</v>
      </c>
      <c r="M209" s="295"/>
      <c r="N209" s="296"/>
    </row>
    <row r="210" spans="1:14" ht="15" thickBot="1" x14ac:dyDescent="0.35">
      <c r="A210" s="285">
        <f>A203</f>
        <v>8</v>
      </c>
      <c r="B210" s="402"/>
      <c r="C210" s="370" t="s">
        <v>75</v>
      </c>
      <c r="D210" s="339"/>
      <c r="E210" s="340"/>
      <c r="F210" s="361">
        <f>0.25*A210</f>
        <v>2</v>
      </c>
      <c r="G210" s="385">
        <f>0.25*A210</f>
        <v>2</v>
      </c>
      <c r="H210" s="362">
        <f>0.35*A210</f>
        <v>2.8</v>
      </c>
      <c r="I210" s="362">
        <f>0.35*A210</f>
        <v>2.8</v>
      </c>
      <c r="J210" s="362">
        <f>0.45*A210</f>
        <v>3.6</v>
      </c>
      <c r="K210" s="363">
        <f>0.45*A210</f>
        <v>3.6</v>
      </c>
      <c r="L210" s="364">
        <f>0.45*A210</f>
        <v>3.6</v>
      </c>
      <c r="M210" s="362">
        <f>0.45*A210</f>
        <v>3.6</v>
      </c>
      <c r="N210" s="363">
        <f>0.45*A210</f>
        <v>3.6</v>
      </c>
    </row>
    <row r="211" spans="1:14" x14ac:dyDescent="0.3">
      <c r="A211" s="285">
        <f>A203</f>
        <v>8</v>
      </c>
      <c r="B211" s="401" t="s">
        <v>91</v>
      </c>
      <c r="C211" s="369"/>
      <c r="D211" s="347"/>
      <c r="E211" s="299"/>
      <c r="F211" s="299"/>
      <c r="G211" s="376"/>
      <c r="H211" s="377">
        <f>3*A211</f>
        <v>24</v>
      </c>
      <c r="I211" s="378">
        <f>3*A211</f>
        <v>24</v>
      </c>
      <c r="J211" s="378">
        <f>2*A211</f>
        <v>16</v>
      </c>
      <c r="K211" s="379">
        <f>2*A211</f>
        <v>16</v>
      </c>
      <c r="L211" s="381">
        <f>2*A211</f>
        <v>16</v>
      </c>
      <c r="M211" s="356"/>
      <c r="N211" s="305"/>
    </row>
    <row r="212" spans="1:14" ht="15" thickBot="1" x14ac:dyDescent="0.35">
      <c r="A212" s="285">
        <f>A203</f>
        <v>8</v>
      </c>
      <c r="B212" s="403"/>
      <c r="C212" s="370" t="s">
        <v>74</v>
      </c>
      <c r="D212" s="339"/>
      <c r="E212" s="340"/>
      <c r="F212" s="371"/>
      <c r="G212" s="372"/>
      <c r="H212" s="373">
        <f>0.75*A212</f>
        <v>6</v>
      </c>
      <c r="I212" s="373">
        <f>0.75*A212</f>
        <v>6</v>
      </c>
      <c r="J212" s="373">
        <f>1*A212</f>
        <v>8</v>
      </c>
      <c r="K212" s="374">
        <f>1*A212</f>
        <v>8</v>
      </c>
      <c r="L212" s="380">
        <f>1*A212</f>
        <v>8</v>
      </c>
      <c r="M212" s="382"/>
      <c r="N212" s="383"/>
    </row>
    <row r="213" spans="1:14" ht="15.6" thickTop="1" thickBot="1" x14ac:dyDescent="0.35">
      <c r="A213" s="285">
        <f>A203</f>
        <v>8</v>
      </c>
      <c r="B213" s="330" t="s">
        <v>73</v>
      </c>
      <c r="C213" s="246" t="s">
        <v>103</v>
      </c>
      <c r="D213" s="247"/>
      <c r="E213" s="196"/>
      <c r="F213" s="196"/>
      <c r="G213" s="196"/>
      <c r="H213" s="196"/>
      <c r="I213" s="196"/>
      <c r="J213" s="8"/>
      <c r="K213" s="8"/>
      <c r="L213" s="8"/>
      <c r="M213" s="8"/>
      <c r="N213" s="12"/>
    </row>
    <row r="214" spans="1:14" ht="15" thickTop="1" x14ac:dyDescent="0.3">
      <c r="A214" s="285">
        <f>A203</f>
        <v>8</v>
      </c>
      <c r="B214" s="329" t="s">
        <v>72</v>
      </c>
      <c r="C214" s="323" t="s">
        <v>76</v>
      </c>
      <c r="D214" s="262">
        <f>0.12*A214</f>
        <v>0.96</v>
      </c>
      <c r="E214" s="263">
        <f>D214*1.2</f>
        <v>1.1519999999999999</v>
      </c>
      <c r="F214" s="263">
        <f>E214*1.2</f>
        <v>1.3823999999999999</v>
      </c>
      <c r="G214" s="263">
        <f>F214*1.2</f>
        <v>1.6588799999999997</v>
      </c>
      <c r="H214" s="263">
        <f>G214*1.2</f>
        <v>1.9906559999999995</v>
      </c>
      <c r="I214" s="264">
        <f>H214*1.25</f>
        <v>2.4883199999999994</v>
      </c>
      <c r="J214" s="263">
        <f>I214*1.3</f>
        <v>3.2348159999999995</v>
      </c>
      <c r="K214" s="267">
        <f>J214*1.35</f>
        <v>4.3670015999999992</v>
      </c>
      <c r="L214" s="266">
        <f>K214*1.35</f>
        <v>5.8954521599999996</v>
      </c>
      <c r="M214" s="265">
        <f>L214*1.4</f>
        <v>8.2536330239999991</v>
      </c>
      <c r="N214" s="267">
        <f>M214*1.45</f>
        <v>11.967767884799999</v>
      </c>
    </row>
    <row r="215" spans="1:14" x14ac:dyDescent="0.3">
      <c r="A215" s="285">
        <f>A203</f>
        <v>8</v>
      </c>
      <c r="B215" s="325" t="s">
        <v>71</v>
      </c>
      <c r="C215" s="324" t="s">
        <v>74</v>
      </c>
      <c r="D215" s="315">
        <f>0.12*A215</f>
        <v>0.96</v>
      </c>
      <c r="E215" s="316">
        <f>0.144*A215</f>
        <v>1.1519999999999999</v>
      </c>
      <c r="F215" s="316">
        <f>0.18*A215</f>
        <v>1.44</v>
      </c>
      <c r="G215" s="316">
        <f>0.216*A215</f>
        <v>1.728</v>
      </c>
      <c r="H215" s="317">
        <f>0.246*A215</f>
        <v>1.968</v>
      </c>
      <c r="I215" s="318">
        <f>0.297*A215</f>
        <v>2.3759999999999999</v>
      </c>
      <c r="J215" s="318">
        <f>0.395*A215</f>
        <v>3.16</v>
      </c>
      <c r="K215" s="319">
        <f>0.543*A215</f>
        <v>4.3440000000000003</v>
      </c>
      <c r="L215" s="320">
        <f>0.739*A215</f>
        <v>5.9119999999999999</v>
      </c>
      <c r="M215" s="321">
        <f>0.945*A215</f>
        <v>7.56</v>
      </c>
      <c r="N215" s="322">
        <f>1.35*A215</f>
        <v>10.8</v>
      </c>
    </row>
    <row r="216" spans="1:14" x14ac:dyDescent="0.3">
      <c r="A216" s="285">
        <f>A203</f>
        <v>8</v>
      </c>
      <c r="B216" s="326" t="s">
        <v>92</v>
      </c>
      <c r="C216" s="324" t="s">
        <v>75</v>
      </c>
      <c r="D216" s="268">
        <f>0.1*A216</f>
        <v>0.8</v>
      </c>
      <c r="E216" s="269">
        <f>0.12*A216</f>
        <v>0.96</v>
      </c>
      <c r="F216" s="269">
        <f>0.15*A216</f>
        <v>1.2</v>
      </c>
      <c r="G216" s="269">
        <f>0.18*A216</f>
        <v>1.44</v>
      </c>
      <c r="H216" s="222"/>
      <c r="I216" s="154"/>
      <c r="J216" s="223"/>
      <c r="K216" s="309"/>
      <c r="L216" s="224"/>
      <c r="M216" s="25"/>
      <c r="N216" s="72"/>
    </row>
    <row r="217" spans="1:14" x14ac:dyDescent="0.3">
      <c r="A217" s="285">
        <f>A203</f>
        <v>8</v>
      </c>
      <c r="B217" s="326" t="s">
        <v>93</v>
      </c>
      <c r="C217" s="324"/>
      <c r="D217" s="270">
        <f>0.01*A217</f>
        <v>0.08</v>
      </c>
      <c r="E217" s="271">
        <f>0.012*A217</f>
        <v>9.6000000000000002E-2</v>
      </c>
      <c r="F217" s="271">
        <f>0.015*A217</f>
        <v>0.12</v>
      </c>
      <c r="G217" s="283">
        <f>0.01*A217</f>
        <v>0.08</v>
      </c>
      <c r="H217" s="298"/>
      <c r="I217" s="298"/>
      <c r="J217" s="1"/>
      <c r="K217" s="4"/>
      <c r="L217" s="308"/>
      <c r="M217" s="237"/>
      <c r="N217" s="244"/>
    </row>
    <row r="218" spans="1:14" x14ac:dyDescent="0.3">
      <c r="A218" s="285">
        <f>A203</f>
        <v>8</v>
      </c>
      <c r="B218" s="326" t="s">
        <v>94</v>
      </c>
      <c r="C218" s="323"/>
      <c r="D218" s="254"/>
      <c r="E218" s="245"/>
      <c r="F218" s="245"/>
      <c r="G218" s="272">
        <f>0.007*A218</f>
        <v>5.6000000000000001E-2</v>
      </c>
      <c r="H218" s="352">
        <f>0.018*A218</f>
        <v>0.14399999999999999</v>
      </c>
      <c r="I218" s="353">
        <f>0.023*A218</f>
        <v>0.184</v>
      </c>
      <c r="J218" s="353">
        <f>0.03*A218</f>
        <v>0.24</v>
      </c>
      <c r="K218" s="310">
        <f>0.041*A218</f>
        <v>0.32800000000000001</v>
      </c>
      <c r="L218" s="273">
        <f>0.055*A218</f>
        <v>0.44</v>
      </c>
      <c r="M218" s="245"/>
      <c r="N218" s="255"/>
    </row>
    <row r="219" spans="1:14" x14ac:dyDescent="0.3">
      <c r="A219" s="285">
        <f>A203</f>
        <v>8</v>
      </c>
      <c r="B219" s="333" t="s">
        <v>95</v>
      </c>
      <c r="C219" s="324"/>
      <c r="D219" s="254"/>
      <c r="E219" s="245"/>
      <c r="F219" s="274">
        <f>0.015*A219</f>
        <v>0.12</v>
      </c>
      <c r="G219" s="350">
        <f>0.018*A219</f>
        <v>0.14399999999999999</v>
      </c>
      <c r="H219" s="354">
        <f>0.025*A219</f>
        <v>0.2</v>
      </c>
      <c r="I219" s="355">
        <f>0.03*A219</f>
        <v>0.24</v>
      </c>
      <c r="J219" s="355">
        <f>0.04*A219</f>
        <v>0.32</v>
      </c>
      <c r="K219" s="351">
        <f>0.055*A219</f>
        <v>0.44</v>
      </c>
      <c r="L219" s="275">
        <f>0.075*A219</f>
        <v>0.6</v>
      </c>
      <c r="M219" s="276">
        <f>0.021*A219</f>
        <v>0.16800000000000001</v>
      </c>
      <c r="N219" s="277">
        <f>0.03*A219</f>
        <v>0.24</v>
      </c>
    </row>
    <row r="220" spans="1:14" ht="15" thickBot="1" x14ac:dyDescent="0.35">
      <c r="A220" s="285">
        <f>A203</f>
        <v>8</v>
      </c>
      <c r="B220" s="328" t="s">
        <v>96</v>
      </c>
      <c r="C220" s="286"/>
      <c r="D220" s="339"/>
      <c r="E220" s="340"/>
      <c r="F220" s="365">
        <f>0.007*A220</f>
        <v>5.6000000000000001E-2</v>
      </c>
      <c r="G220" s="366">
        <f>0.009*A220</f>
        <v>7.1999999999999995E-2</v>
      </c>
      <c r="H220" s="384">
        <f>0.011*A220</f>
        <v>8.7999999999999995E-2</v>
      </c>
      <c r="I220" s="384">
        <f>0.014*A220</f>
        <v>0.112</v>
      </c>
      <c r="J220" s="384">
        <f>0.018*A220</f>
        <v>0.14399999999999999</v>
      </c>
      <c r="K220" s="367">
        <f>0.025*A220</f>
        <v>0.2</v>
      </c>
      <c r="L220" s="368">
        <f>0.034*A220</f>
        <v>0.27200000000000002</v>
      </c>
      <c r="M220" s="366">
        <f>0.047*A220</f>
        <v>0.376</v>
      </c>
      <c r="N220" s="367">
        <f>0.067*A220</f>
        <v>0.53600000000000003</v>
      </c>
    </row>
    <row r="221" spans="1:14" ht="15" thickTop="1" x14ac:dyDescent="0.3">
      <c r="A221" s="285">
        <f>A203</f>
        <v>8</v>
      </c>
      <c r="B221" s="398" t="s">
        <v>80</v>
      </c>
      <c r="C221" s="334"/>
      <c r="D221" s="300">
        <f>0.02*A221</f>
        <v>0.16</v>
      </c>
      <c r="E221" s="301">
        <f>0.024*A221</f>
        <v>0.192</v>
      </c>
      <c r="F221" s="301">
        <f>0.03*A221</f>
        <v>0.24</v>
      </c>
      <c r="G221" s="311">
        <f>0.014*A221</f>
        <v>0.112</v>
      </c>
      <c r="H221" s="302"/>
      <c r="I221" s="302"/>
      <c r="J221" s="303"/>
      <c r="K221" s="312"/>
      <c r="L221" s="307"/>
      <c r="M221" s="304"/>
      <c r="N221" s="305"/>
    </row>
    <row r="222" spans="1:14" x14ac:dyDescent="0.3">
      <c r="A222" s="285">
        <f>A203</f>
        <v>8</v>
      </c>
      <c r="B222" s="399"/>
      <c r="C222" s="335"/>
      <c r="D222" s="270">
        <f>0.05*A222</f>
        <v>0.4</v>
      </c>
      <c r="E222" s="271">
        <f>0.06*A222</f>
        <v>0.48</v>
      </c>
      <c r="F222" s="271">
        <f>0.075*A222</f>
        <v>0.6</v>
      </c>
      <c r="G222" s="283">
        <f>0.01*A222</f>
        <v>0.08</v>
      </c>
      <c r="H222" s="298"/>
      <c r="I222" s="298"/>
      <c r="J222" s="1"/>
      <c r="K222" s="4"/>
      <c r="L222" s="308"/>
      <c r="M222" s="299"/>
      <c r="N222" s="306"/>
    </row>
    <row r="223" spans="1:14" ht="15" thickBot="1" x14ac:dyDescent="0.35">
      <c r="A223" s="292">
        <f>A203</f>
        <v>8</v>
      </c>
      <c r="B223" s="400"/>
      <c r="C223" s="336"/>
      <c r="D223" s="278"/>
      <c r="E223" s="279"/>
      <c r="F223" s="279"/>
      <c r="G223" s="313">
        <f>0.077*A223</f>
        <v>0.61599999999999999</v>
      </c>
      <c r="H223" s="280"/>
      <c r="I223" s="281"/>
      <c r="J223" s="281"/>
      <c r="K223" s="297"/>
      <c r="L223" s="282"/>
      <c r="M223" s="279"/>
      <c r="N223" s="294"/>
    </row>
    <row r="225" spans="1:14" ht="15" thickBot="1" x14ac:dyDescent="0.35"/>
    <row r="226" spans="1:14" ht="15" thickBot="1" x14ac:dyDescent="0.35">
      <c r="A226" s="293"/>
      <c r="B226" s="238"/>
      <c r="C226" s="239" t="s">
        <v>0</v>
      </c>
      <c r="D226" s="100">
        <v>1</v>
      </c>
      <c r="E226" s="98">
        <v>2</v>
      </c>
      <c r="F226" s="98">
        <v>3</v>
      </c>
      <c r="G226" s="98">
        <v>4</v>
      </c>
      <c r="H226" s="101">
        <v>5</v>
      </c>
      <c r="I226" s="101">
        <v>6</v>
      </c>
      <c r="J226" s="184">
        <v>7</v>
      </c>
      <c r="K226" s="185">
        <v>8</v>
      </c>
      <c r="L226" s="341" t="s">
        <v>59</v>
      </c>
      <c r="M226" s="185">
        <v>9</v>
      </c>
      <c r="N226" s="186">
        <v>10</v>
      </c>
    </row>
    <row r="227" spans="1:14" ht="15.6" thickTop="1" thickBot="1" x14ac:dyDescent="0.35">
      <c r="A227" s="291" t="s">
        <v>58</v>
      </c>
      <c r="B227" s="331" t="s">
        <v>70</v>
      </c>
      <c r="C227" s="104" t="s">
        <v>1</v>
      </c>
      <c r="D227" s="107"/>
      <c r="E227" s="105"/>
      <c r="F227" s="105"/>
      <c r="G227" s="105"/>
      <c r="H227" s="219"/>
      <c r="I227" s="219"/>
      <c r="J227" s="50"/>
      <c r="K227" s="8"/>
      <c r="L227" s="342"/>
      <c r="M227" s="8"/>
      <c r="N227" s="187"/>
    </row>
    <row r="228" spans="1:14" ht="15.6" thickTop="1" thickBot="1" x14ac:dyDescent="0.35">
      <c r="A228" s="327">
        <v>128</v>
      </c>
      <c r="B228" s="329" t="s">
        <v>72</v>
      </c>
      <c r="C228" s="332"/>
      <c r="D228" s="250">
        <f>20*A228</f>
        <v>2560</v>
      </c>
      <c r="E228" s="240">
        <f t="shared" ref="E228" si="69">D228*1.3</f>
        <v>3328</v>
      </c>
      <c r="F228" s="240">
        <f t="shared" ref="F228" si="70">E228*1.3</f>
        <v>4326.4000000000005</v>
      </c>
      <c r="G228" s="240">
        <f t="shared" ref="G228" si="71">F228*1.3</f>
        <v>5624.3200000000006</v>
      </c>
      <c r="H228" s="240">
        <f t="shared" ref="H228" si="72">G228*1.3</f>
        <v>7311.6160000000009</v>
      </c>
      <c r="I228" s="166">
        <f t="shared" ref="I228" si="73">H228*1.35</f>
        <v>9870.6816000000017</v>
      </c>
      <c r="J228" s="240">
        <f t="shared" ref="J228" si="74">I228*1.4</f>
        <v>13818.954240000001</v>
      </c>
      <c r="K228" s="243">
        <f t="shared" ref="K228" si="75">J228*1.45</f>
        <v>20037.483648000001</v>
      </c>
      <c r="L228" s="242">
        <f>K228*1.45</f>
        <v>29054.351289599999</v>
      </c>
      <c r="M228" s="241">
        <f>L228*1.5</f>
        <v>43581.526934399997</v>
      </c>
      <c r="N228" s="243">
        <f t="shared" ref="N228" si="76">M228*1.55</f>
        <v>67551.366748319997</v>
      </c>
    </row>
    <row r="229" spans="1:14" ht="15" thickTop="1" x14ac:dyDescent="0.3">
      <c r="A229" s="285">
        <f>A228</f>
        <v>128</v>
      </c>
      <c r="B229" s="325" t="s">
        <v>71</v>
      </c>
      <c r="C229" s="324"/>
      <c r="D229" s="251">
        <f>20*A229</f>
        <v>2560</v>
      </c>
      <c r="E229" s="228">
        <f>26*A229</f>
        <v>3328</v>
      </c>
      <c r="F229" s="228">
        <f>33*A229</f>
        <v>4224</v>
      </c>
      <c r="G229" s="228">
        <f>43*A229</f>
        <v>5504</v>
      </c>
      <c r="H229" s="228">
        <f>55*A229</f>
        <v>7040</v>
      </c>
      <c r="I229" s="258">
        <f>74*A229</f>
        <v>9472</v>
      </c>
      <c r="J229" s="289">
        <f>104.3*A229</f>
        <v>13350.4</v>
      </c>
      <c r="K229" s="314">
        <f>149.3*A229</f>
        <v>19110.400000000001</v>
      </c>
      <c r="L229" s="290">
        <f>219.3*A229</f>
        <v>28070.400000000001</v>
      </c>
      <c r="M229" s="287">
        <f>338.25*A229</f>
        <v>43296</v>
      </c>
      <c r="N229" s="288">
        <f>522.75*A229</f>
        <v>66912</v>
      </c>
    </row>
    <row r="230" spans="1:14" x14ac:dyDescent="0.3">
      <c r="A230" s="285">
        <f>A228</f>
        <v>128</v>
      </c>
      <c r="B230" s="326" t="s">
        <v>60</v>
      </c>
      <c r="C230" s="324"/>
      <c r="D230" s="252">
        <f>10*A230</f>
        <v>1280</v>
      </c>
      <c r="E230" s="218">
        <f>10*A230</f>
        <v>1280</v>
      </c>
      <c r="F230" s="218">
        <f>8*A230</f>
        <v>1024</v>
      </c>
      <c r="G230" s="218">
        <f>8*A230</f>
        <v>1024</v>
      </c>
      <c r="H230" s="218">
        <f>6*A230</f>
        <v>768</v>
      </c>
      <c r="I230" s="261"/>
      <c r="J230" s="25"/>
      <c r="K230" s="72"/>
      <c r="L230" s="224"/>
      <c r="M230" s="25"/>
      <c r="N230" s="72"/>
    </row>
    <row r="231" spans="1:14" x14ac:dyDescent="0.3">
      <c r="A231" s="285">
        <f>A228</f>
        <v>128</v>
      </c>
      <c r="B231" s="326" t="s">
        <v>67</v>
      </c>
      <c r="C231" s="324"/>
      <c r="D231" s="253">
        <f>5*A231</f>
        <v>640</v>
      </c>
      <c r="E231" s="23">
        <f>8*A231</f>
        <v>1024</v>
      </c>
      <c r="F231" s="23">
        <f>10*A231</f>
        <v>1280</v>
      </c>
      <c r="G231" s="226">
        <f>8*A231</f>
        <v>1024</v>
      </c>
      <c r="H231" s="391">
        <f>0.35*A231</f>
        <v>44.8</v>
      </c>
      <c r="I231" s="392">
        <f>0.15*A231</f>
        <v>19.2</v>
      </c>
      <c r="J231" s="260">
        <f>0.1*A231</f>
        <v>12.8</v>
      </c>
      <c r="K231" s="345">
        <f>0.1*A231</f>
        <v>12.8</v>
      </c>
      <c r="L231" s="393">
        <f>0.15*A231</f>
        <v>19.2</v>
      </c>
      <c r="M231" s="394">
        <f>0.11*A231</f>
        <v>14.08</v>
      </c>
      <c r="N231" s="395">
        <f>0.16*A231</f>
        <v>20.48</v>
      </c>
    </row>
    <row r="232" spans="1:14" x14ac:dyDescent="0.3">
      <c r="A232" s="285">
        <f>A228</f>
        <v>128</v>
      </c>
      <c r="B232" s="326" t="s">
        <v>68</v>
      </c>
      <c r="C232" s="324" t="s">
        <v>103</v>
      </c>
      <c r="D232" s="254"/>
      <c r="E232" s="245"/>
      <c r="F232" s="237"/>
      <c r="G232" s="220">
        <f>6*A232</f>
        <v>768</v>
      </c>
      <c r="H232" s="225">
        <f>6*A232</f>
        <v>768</v>
      </c>
      <c r="I232" s="221">
        <f>6*A232</f>
        <v>768</v>
      </c>
      <c r="J232" s="221">
        <f>4*A232</f>
        <v>512</v>
      </c>
      <c r="K232" s="346">
        <f>4*A232</f>
        <v>512</v>
      </c>
      <c r="L232" s="249">
        <f>4*A232</f>
        <v>512</v>
      </c>
      <c r="M232" s="237"/>
      <c r="N232" s="244"/>
    </row>
    <row r="233" spans="1:14" ht="15" thickBot="1" x14ac:dyDescent="0.35">
      <c r="A233" s="285">
        <f>A228</f>
        <v>128</v>
      </c>
      <c r="B233" s="333" t="s">
        <v>69</v>
      </c>
      <c r="C233" s="324" t="s">
        <v>76</v>
      </c>
      <c r="D233" s="347"/>
      <c r="E233" s="344"/>
      <c r="F233" s="343">
        <f>0.5*A233</f>
        <v>64</v>
      </c>
      <c r="G233" s="337">
        <f>0.5*A233</f>
        <v>64</v>
      </c>
      <c r="H233" s="245"/>
      <c r="I233" s="245"/>
      <c r="J233" s="245"/>
      <c r="K233" s="348">
        <f>1*A233</f>
        <v>128</v>
      </c>
      <c r="L233" s="338">
        <f>1.5*A233</f>
        <v>192</v>
      </c>
      <c r="M233" s="245"/>
      <c r="N233" s="255"/>
    </row>
    <row r="234" spans="1:14" x14ac:dyDescent="0.3">
      <c r="A234" s="285">
        <f>A228</f>
        <v>128</v>
      </c>
      <c r="B234" s="401" t="s">
        <v>90</v>
      </c>
      <c r="C234" s="369" t="s">
        <v>76</v>
      </c>
      <c r="D234" s="356"/>
      <c r="E234" s="304"/>
      <c r="F234" s="295"/>
      <c r="G234" s="386"/>
      <c r="H234" s="357">
        <f>3*A234</f>
        <v>384</v>
      </c>
      <c r="I234" s="358">
        <f>3*A234</f>
        <v>384</v>
      </c>
      <c r="J234" s="358">
        <f>2*A234</f>
        <v>256</v>
      </c>
      <c r="K234" s="359">
        <f>2*A234</f>
        <v>256</v>
      </c>
      <c r="L234" s="360">
        <f>2*A234</f>
        <v>256</v>
      </c>
      <c r="M234" s="295"/>
      <c r="N234" s="296"/>
    </row>
    <row r="235" spans="1:14" ht="15" thickBot="1" x14ac:dyDescent="0.35">
      <c r="A235" s="285">
        <f>A228</f>
        <v>128</v>
      </c>
      <c r="B235" s="402"/>
      <c r="C235" s="370" t="s">
        <v>103</v>
      </c>
      <c r="D235" s="339"/>
      <c r="E235" s="340"/>
      <c r="F235" s="361">
        <f>0.25*A235</f>
        <v>32</v>
      </c>
      <c r="G235" s="385">
        <f>0.25*A235</f>
        <v>32</v>
      </c>
      <c r="H235" s="362">
        <f>0.35*A235</f>
        <v>44.8</v>
      </c>
      <c r="I235" s="362">
        <f>0.35*A235</f>
        <v>44.8</v>
      </c>
      <c r="J235" s="362">
        <f>0.45*A235</f>
        <v>57.6</v>
      </c>
      <c r="K235" s="363">
        <f>0.45*A235</f>
        <v>57.6</v>
      </c>
      <c r="L235" s="364">
        <f>0.45*A235</f>
        <v>57.6</v>
      </c>
      <c r="M235" s="362">
        <f>0.45*A235</f>
        <v>57.6</v>
      </c>
      <c r="N235" s="363">
        <f>0.45*A235</f>
        <v>57.6</v>
      </c>
    </row>
    <row r="236" spans="1:14" x14ac:dyDescent="0.3">
      <c r="A236" s="285">
        <f>A228</f>
        <v>128</v>
      </c>
      <c r="B236" s="401" t="s">
        <v>91</v>
      </c>
      <c r="C236" s="369" t="s">
        <v>77</v>
      </c>
      <c r="D236" s="347"/>
      <c r="E236" s="299"/>
      <c r="F236" s="299"/>
      <c r="G236" s="376"/>
      <c r="H236" s="377">
        <f>3*A236</f>
        <v>384</v>
      </c>
      <c r="I236" s="378">
        <f>3*A236</f>
        <v>384</v>
      </c>
      <c r="J236" s="378">
        <f>2*A236</f>
        <v>256</v>
      </c>
      <c r="K236" s="379">
        <f>2*A236</f>
        <v>256</v>
      </c>
      <c r="L236" s="381">
        <f>2*A236</f>
        <v>256</v>
      </c>
      <c r="M236" s="356"/>
      <c r="N236" s="305"/>
    </row>
    <row r="237" spans="1:14" ht="15" thickBot="1" x14ac:dyDescent="0.35">
      <c r="A237" s="285">
        <f>A228</f>
        <v>128</v>
      </c>
      <c r="B237" s="403"/>
      <c r="C237" s="370" t="s">
        <v>117</v>
      </c>
      <c r="D237" s="339"/>
      <c r="E237" s="340"/>
      <c r="F237" s="371"/>
      <c r="G237" s="372"/>
      <c r="H237" s="373">
        <f>0.75*A237</f>
        <v>96</v>
      </c>
      <c r="I237" s="373">
        <f>0.75*A237</f>
        <v>96</v>
      </c>
      <c r="J237" s="373">
        <f>1*A237</f>
        <v>128</v>
      </c>
      <c r="K237" s="374">
        <f>1*A237</f>
        <v>128</v>
      </c>
      <c r="L237" s="380">
        <f>1*A237</f>
        <v>128</v>
      </c>
      <c r="M237" s="382"/>
      <c r="N237" s="383"/>
    </row>
    <row r="238" spans="1:14" ht="15.6" thickTop="1" thickBot="1" x14ac:dyDescent="0.35">
      <c r="A238" s="285">
        <f>A228</f>
        <v>128</v>
      </c>
      <c r="B238" s="330" t="s">
        <v>73</v>
      </c>
      <c r="C238" s="246"/>
      <c r="D238" s="247"/>
      <c r="E238" s="196"/>
      <c r="F238" s="196"/>
      <c r="G238" s="196"/>
      <c r="H238" s="196"/>
      <c r="I238" s="196"/>
      <c r="J238" s="8"/>
      <c r="K238" s="8"/>
      <c r="L238" s="8"/>
      <c r="M238" s="8"/>
      <c r="N238" s="12"/>
    </row>
    <row r="239" spans="1:14" ht="15" thickTop="1" x14ac:dyDescent="0.3">
      <c r="A239" s="285">
        <f>A228</f>
        <v>128</v>
      </c>
      <c r="B239" s="329" t="s">
        <v>72</v>
      </c>
      <c r="C239" s="323" t="s">
        <v>102</v>
      </c>
      <c r="D239" s="262">
        <f>0.12*A239</f>
        <v>15.36</v>
      </c>
      <c r="E239" s="263">
        <f>D239*1.2</f>
        <v>18.431999999999999</v>
      </c>
      <c r="F239" s="263">
        <f>E239*1.2</f>
        <v>22.118399999999998</v>
      </c>
      <c r="G239" s="263">
        <f>F239*1.2</f>
        <v>26.542079999999995</v>
      </c>
      <c r="H239" s="263">
        <f>G239*1.2</f>
        <v>31.850495999999993</v>
      </c>
      <c r="I239" s="264">
        <f>H239*1.25</f>
        <v>39.813119999999991</v>
      </c>
      <c r="J239" s="263">
        <f>I239*1.3</f>
        <v>51.757055999999992</v>
      </c>
      <c r="K239" s="267">
        <f>J239*1.35</f>
        <v>69.872025599999986</v>
      </c>
      <c r="L239" s="266">
        <f>K239*1.35</f>
        <v>94.327234559999994</v>
      </c>
      <c r="M239" s="265">
        <f>L239*1.4</f>
        <v>132.05812838399999</v>
      </c>
      <c r="N239" s="267">
        <f>M239*1.45</f>
        <v>191.48428615679998</v>
      </c>
    </row>
    <row r="240" spans="1:14" x14ac:dyDescent="0.3">
      <c r="A240" s="285">
        <f>A228</f>
        <v>128</v>
      </c>
      <c r="B240" s="325" t="s">
        <v>71</v>
      </c>
      <c r="C240" s="324" t="s">
        <v>78</v>
      </c>
      <c r="D240" s="315">
        <f>0.12*A240</f>
        <v>15.36</v>
      </c>
      <c r="E240" s="316">
        <f>0.144*A240</f>
        <v>18.431999999999999</v>
      </c>
      <c r="F240" s="316">
        <f>0.18*A240</f>
        <v>23.04</v>
      </c>
      <c r="G240" s="316">
        <f>0.216*A240</f>
        <v>27.648</v>
      </c>
      <c r="H240" s="317">
        <f>0.246*A240</f>
        <v>31.488</v>
      </c>
      <c r="I240" s="318">
        <f>0.297*A240</f>
        <v>38.015999999999998</v>
      </c>
      <c r="J240" s="318">
        <f>0.395*A240</f>
        <v>50.56</v>
      </c>
      <c r="K240" s="319">
        <f>0.543*A240</f>
        <v>69.504000000000005</v>
      </c>
      <c r="L240" s="320">
        <f>0.739*A240</f>
        <v>94.591999999999999</v>
      </c>
      <c r="M240" s="321">
        <f>0.945*A240</f>
        <v>120.96</v>
      </c>
      <c r="N240" s="322">
        <f>1.35*A240</f>
        <v>172.8</v>
      </c>
    </row>
    <row r="241" spans="1:14" x14ac:dyDescent="0.3">
      <c r="A241" s="285">
        <f>A228</f>
        <v>128</v>
      </c>
      <c r="B241" s="326" t="s">
        <v>92</v>
      </c>
      <c r="C241" s="324" t="s">
        <v>78</v>
      </c>
      <c r="D241" s="268">
        <f>0.1*A241</f>
        <v>12.8</v>
      </c>
      <c r="E241" s="269">
        <f>0.12*A241</f>
        <v>15.36</v>
      </c>
      <c r="F241" s="269">
        <f>0.15*A241</f>
        <v>19.2</v>
      </c>
      <c r="G241" s="269">
        <f>0.18*A241</f>
        <v>23.04</v>
      </c>
      <c r="H241" s="222"/>
      <c r="I241" s="154"/>
      <c r="J241" s="223"/>
      <c r="K241" s="309"/>
      <c r="L241" s="224"/>
      <c r="M241" s="25"/>
      <c r="N241" s="72"/>
    </row>
    <row r="242" spans="1:14" x14ac:dyDescent="0.3">
      <c r="A242" s="285">
        <f>A228</f>
        <v>128</v>
      </c>
      <c r="B242" s="326" t="s">
        <v>93</v>
      </c>
      <c r="C242" s="324" t="s">
        <v>107</v>
      </c>
      <c r="D242" s="270">
        <f>0.01*A242</f>
        <v>1.28</v>
      </c>
      <c r="E242" s="271">
        <f>0.012*A242</f>
        <v>1.536</v>
      </c>
      <c r="F242" s="271">
        <f>0.015*A242</f>
        <v>1.92</v>
      </c>
      <c r="G242" s="283">
        <f>0.01*A242</f>
        <v>1.28</v>
      </c>
      <c r="H242" s="298"/>
      <c r="I242" s="298"/>
      <c r="J242" s="1"/>
      <c r="K242" s="4"/>
      <c r="L242" s="308"/>
      <c r="M242" s="237"/>
      <c r="N242" s="244"/>
    </row>
    <row r="243" spans="1:14" x14ac:dyDescent="0.3">
      <c r="A243" s="285">
        <f>A228</f>
        <v>128</v>
      </c>
      <c r="B243" s="326" t="s">
        <v>94</v>
      </c>
      <c r="C243" s="323"/>
      <c r="D243" s="254"/>
      <c r="E243" s="245"/>
      <c r="F243" s="245"/>
      <c r="G243" s="272">
        <f>0.007*A243</f>
        <v>0.89600000000000002</v>
      </c>
      <c r="H243" s="352">
        <f>0.018*A243</f>
        <v>2.3039999999999998</v>
      </c>
      <c r="I243" s="353">
        <f>0.023*A243</f>
        <v>2.944</v>
      </c>
      <c r="J243" s="353">
        <f>0.03*A243</f>
        <v>3.84</v>
      </c>
      <c r="K243" s="310">
        <f>0.041*A243</f>
        <v>5.2480000000000002</v>
      </c>
      <c r="L243" s="273">
        <f>0.055*A243</f>
        <v>7.04</v>
      </c>
      <c r="M243" s="245"/>
      <c r="N243" s="255"/>
    </row>
    <row r="244" spans="1:14" x14ac:dyDescent="0.3">
      <c r="A244" s="285">
        <f>A228</f>
        <v>128</v>
      </c>
      <c r="B244" s="333" t="s">
        <v>95</v>
      </c>
      <c r="C244" s="324"/>
      <c r="D244" s="254"/>
      <c r="E244" s="245"/>
      <c r="F244" s="274">
        <f>0.015*A244</f>
        <v>1.92</v>
      </c>
      <c r="G244" s="350">
        <f>0.018*A244</f>
        <v>2.3039999999999998</v>
      </c>
      <c r="H244" s="354">
        <f>0.025*A244</f>
        <v>3.2</v>
      </c>
      <c r="I244" s="355">
        <f>0.03*A244</f>
        <v>3.84</v>
      </c>
      <c r="J244" s="355">
        <f>0.04*A244</f>
        <v>5.12</v>
      </c>
      <c r="K244" s="351">
        <f>0.055*A244</f>
        <v>7.04</v>
      </c>
      <c r="L244" s="275">
        <f>0.075*A244</f>
        <v>9.6</v>
      </c>
      <c r="M244" s="276">
        <f>0.021*A244</f>
        <v>2.6880000000000002</v>
      </c>
      <c r="N244" s="277">
        <f>0.03*A244</f>
        <v>3.84</v>
      </c>
    </row>
    <row r="245" spans="1:14" ht="15" thickBot="1" x14ac:dyDescent="0.35">
      <c r="A245" s="285">
        <f>A228</f>
        <v>128</v>
      </c>
      <c r="B245" s="328" t="s">
        <v>96</v>
      </c>
      <c r="C245" s="286"/>
      <c r="D245" s="339"/>
      <c r="E245" s="340"/>
      <c r="F245" s="365">
        <f>0.007*A245</f>
        <v>0.89600000000000002</v>
      </c>
      <c r="G245" s="366">
        <f>0.009*A245</f>
        <v>1.1519999999999999</v>
      </c>
      <c r="H245" s="384">
        <f>0.011*A245</f>
        <v>1.4079999999999999</v>
      </c>
      <c r="I245" s="384">
        <f>0.014*A245</f>
        <v>1.792</v>
      </c>
      <c r="J245" s="384">
        <f>0.018*A245</f>
        <v>2.3039999999999998</v>
      </c>
      <c r="K245" s="367">
        <f>0.025*A245</f>
        <v>3.2</v>
      </c>
      <c r="L245" s="368">
        <f>0.034*A245</f>
        <v>4.3520000000000003</v>
      </c>
      <c r="M245" s="366">
        <f>0.047*A245</f>
        <v>6.016</v>
      </c>
      <c r="N245" s="367">
        <f>0.067*A245</f>
        <v>8.5760000000000005</v>
      </c>
    </row>
    <row r="246" spans="1:14" ht="15" thickTop="1" x14ac:dyDescent="0.3">
      <c r="A246" s="285">
        <f>A228</f>
        <v>128</v>
      </c>
      <c r="B246" s="398" t="s">
        <v>80</v>
      </c>
      <c r="C246" s="334"/>
      <c r="D246" s="300">
        <f>0.02*A246</f>
        <v>2.56</v>
      </c>
      <c r="E246" s="301">
        <f>0.024*A246</f>
        <v>3.0720000000000001</v>
      </c>
      <c r="F246" s="301">
        <f>0.03*A246</f>
        <v>3.84</v>
      </c>
      <c r="G246" s="311">
        <f>0.014*A246</f>
        <v>1.792</v>
      </c>
      <c r="H246" s="302"/>
      <c r="I246" s="302"/>
      <c r="J246" s="303"/>
      <c r="K246" s="312"/>
      <c r="L246" s="307"/>
      <c r="M246" s="304"/>
      <c r="N246" s="305"/>
    </row>
    <row r="247" spans="1:14" x14ac:dyDescent="0.3">
      <c r="A247" s="285">
        <f>A228</f>
        <v>128</v>
      </c>
      <c r="B247" s="399"/>
      <c r="C247" s="335"/>
      <c r="D247" s="270">
        <f>0.05*A247</f>
        <v>6.4</v>
      </c>
      <c r="E247" s="271">
        <f>0.06*A247</f>
        <v>7.68</v>
      </c>
      <c r="F247" s="271">
        <f>0.075*A247</f>
        <v>9.6</v>
      </c>
      <c r="G247" s="283">
        <f>0.01*A247</f>
        <v>1.28</v>
      </c>
      <c r="H247" s="298"/>
      <c r="I247" s="298"/>
      <c r="J247" s="1"/>
      <c r="K247" s="4"/>
      <c r="L247" s="308"/>
      <c r="M247" s="299"/>
      <c r="N247" s="306"/>
    </row>
    <row r="248" spans="1:14" ht="15" thickBot="1" x14ac:dyDescent="0.35">
      <c r="A248" s="292">
        <f>A228</f>
        <v>128</v>
      </c>
      <c r="B248" s="400"/>
      <c r="C248" s="336"/>
      <c r="D248" s="278"/>
      <c r="E248" s="279"/>
      <c r="F248" s="279"/>
      <c r="G248" s="313">
        <f>0.077*A248</f>
        <v>9.8559999999999999</v>
      </c>
      <c r="H248" s="280"/>
      <c r="I248" s="281"/>
      <c r="J248" s="281"/>
      <c r="K248" s="297"/>
      <c r="L248" s="282"/>
      <c r="M248" s="279"/>
      <c r="N248" s="294"/>
    </row>
    <row r="250" spans="1:14" ht="15" thickBot="1" x14ac:dyDescent="0.35"/>
    <row r="251" spans="1:14" ht="15" thickBot="1" x14ac:dyDescent="0.35">
      <c r="A251" s="293"/>
      <c r="B251" s="238"/>
      <c r="C251" s="239" t="s">
        <v>0</v>
      </c>
      <c r="D251" s="100">
        <v>1</v>
      </c>
      <c r="E251" s="98">
        <v>2</v>
      </c>
      <c r="F251" s="98">
        <v>3</v>
      </c>
      <c r="G251" s="98">
        <v>4</v>
      </c>
      <c r="H251" s="101">
        <v>5</v>
      </c>
      <c r="I251" s="101">
        <v>6</v>
      </c>
      <c r="J251" s="184">
        <v>7</v>
      </c>
      <c r="K251" s="185">
        <v>8</v>
      </c>
      <c r="L251" s="341" t="s">
        <v>59</v>
      </c>
      <c r="M251" s="185">
        <v>9</v>
      </c>
      <c r="N251" s="186">
        <v>10</v>
      </c>
    </row>
    <row r="252" spans="1:14" ht="15.6" thickTop="1" thickBot="1" x14ac:dyDescent="0.35">
      <c r="A252" s="291" t="s">
        <v>58</v>
      </c>
      <c r="B252" s="331" t="s">
        <v>70</v>
      </c>
      <c r="C252" s="104" t="s">
        <v>1</v>
      </c>
      <c r="D252" s="107"/>
      <c r="E252" s="105"/>
      <c r="F252" s="105"/>
      <c r="G252" s="105"/>
      <c r="H252" s="219"/>
      <c r="I252" s="219"/>
      <c r="J252" s="50"/>
      <c r="K252" s="8"/>
      <c r="L252" s="342"/>
      <c r="M252" s="8"/>
      <c r="N252" s="187"/>
    </row>
    <row r="253" spans="1:14" ht="15.6" thickTop="1" thickBot="1" x14ac:dyDescent="0.35">
      <c r="A253" s="327">
        <v>256</v>
      </c>
      <c r="B253" s="329" t="s">
        <v>72</v>
      </c>
      <c r="C253" s="332"/>
      <c r="D253" s="250">
        <f>20*A253</f>
        <v>5120</v>
      </c>
      <c r="E253" s="240">
        <f t="shared" ref="E253" si="77">D253*1.3</f>
        <v>6656</v>
      </c>
      <c r="F253" s="240">
        <f t="shared" ref="F253" si="78">E253*1.3</f>
        <v>8652.8000000000011</v>
      </c>
      <c r="G253" s="240">
        <f t="shared" ref="G253" si="79">F253*1.3</f>
        <v>11248.640000000001</v>
      </c>
      <c r="H253" s="240">
        <f t="shared" ref="H253" si="80">G253*1.3</f>
        <v>14623.232000000002</v>
      </c>
      <c r="I253" s="166">
        <f t="shared" ref="I253" si="81">H253*1.35</f>
        <v>19741.363200000003</v>
      </c>
      <c r="J253" s="240">
        <f t="shared" ref="J253" si="82">I253*1.4</f>
        <v>27637.908480000002</v>
      </c>
      <c r="K253" s="243">
        <f t="shared" ref="K253" si="83">J253*1.45</f>
        <v>40074.967296000003</v>
      </c>
      <c r="L253" s="242">
        <f>K253*1.45</f>
        <v>58108.702579199999</v>
      </c>
      <c r="M253" s="241">
        <f>L253*1.5</f>
        <v>87163.053868799994</v>
      </c>
      <c r="N253" s="243">
        <f t="shared" ref="N253" si="84">M253*1.55</f>
        <v>135102.73349663999</v>
      </c>
    </row>
    <row r="254" spans="1:14" ht="15" thickTop="1" x14ac:dyDescent="0.3">
      <c r="A254" s="285">
        <f>A253</f>
        <v>256</v>
      </c>
      <c r="B254" s="325" t="s">
        <v>71</v>
      </c>
      <c r="C254" s="324"/>
      <c r="D254" s="251">
        <f>20*A254</f>
        <v>5120</v>
      </c>
      <c r="E254" s="228">
        <f>26*A254</f>
        <v>6656</v>
      </c>
      <c r="F254" s="228">
        <f>33*A254</f>
        <v>8448</v>
      </c>
      <c r="G254" s="228">
        <f>43*A254</f>
        <v>11008</v>
      </c>
      <c r="H254" s="228">
        <f>55*A254</f>
        <v>14080</v>
      </c>
      <c r="I254" s="258">
        <f>74*A254</f>
        <v>18944</v>
      </c>
      <c r="J254" s="289">
        <f>104.3*A254</f>
        <v>26700.799999999999</v>
      </c>
      <c r="K254" s="314">
        <f>149.3*A254</f>
        <v>38220.800000000003</v>
      </c>
      <c r="L254" s="290">
        <f>219.3*A254</f>
        <v>56140.800000000003</v>
      </c>
      <c r="M254" s="287">
        <f>338.25*A254</f>
        <v>86592</v>
      </c>
      <c r="N254" s="288">
        <f>522.75*A254</f>
        <v>133824</v>
      </c>
    </row>
    <row r="255" spans="1:14" x14ac:dyDescent="0.3">
      <c r="A255" s="285">
        <f>A253</f>
        <v>256</v>
      </c>
      <c r="B255" s="326" t="s">
        <v>60</v>
      </c>
      <c r="C255" s="324"/>
      <c r="D255" s="252">
        <f>10*A255</f>
        <v>2560</v>
      </c>
      <c r="E255" s="218">
        <f>10*A255</f>
        <v>2560</v>
      </c>
      <c r="F255" s="218">
        <f>8*A255</f>
        <v>2048</v>
      </c>
      <c r="G255" s="218">
        <f>8*A255</f>
        <v>2048</v>
      </c>
      <c r="H255" s="218">
        <f>6*A255</f>
        <v>1536</v>
      </c>
      <c r="I255" s="261"/>
      <c r="J255" s="25"/>
      <c r="K255" s="72"/>
      <c r="L255" s="224"/>
      <c r="M255" s="25"/>
      <c r="N255" s="72"/>
    </row>
    <row r="256" spans="1:14" x14ac:dyDescent="0.3">
      <c r="A256" s="285">
        <f>A253</f>
        <v>256</v>
      </c>
      <c r="B256" s="326" t="s">
        <v>67</v>
      </c>
      <c r="C256" s="324"/>
      <c r="D256" s="253">
        <f>5*A256</f>
        <v>1280</v>
      </c>
      <c r="E256" s="23">
        <f>8*A256</f>
        <v>2048</v>
      </c>
      <c r="F256" s="23">
        <f>10*A256</f>
        <v>2560</v>
      </c>
      <c r="G256" s="226">
        <f>8*A256</f>
        <v>2048</v>
      </c>
      <c r="H256" s="391">
        <f>0.35*A256</f>
        <v>89.6</v>
      </c>
      <c r="I256" s="392">
        <f>0.15*A256</f>
        <v>38.4</v>
      </c>
      <c r="J256" s="260">
        <f>0.1*A256</f>
        <v>25.6</v>
      </c>
      <c r="K256" s="345">
        <f>0.1*A256</f>
        <v>25.6</v>
      </c>
      <c r="L256" s="393">
        <f>0.15*A256</f>
        <v>38.4</v>
      </c>
      <c r="M256" s="394">
        <f>0.11*A256</f>
        <v>28.16</v>
      </c>
      <c r="N256" s="395">
        <f>0.16*A256</f>
        <v>40.96</v>
      </c>
    </row>
    <row r="257" spans="1:14" x14ac:dyDescent="0.3">
      <c r="A257" s="285">
        <f>A253</f>
        <v>256</v>
      </c>
      <c r="B257" s="326" t="s">
        <v>68</v>
      </c>
      <c r="C257" s="324" t="s">
        <v>105</v>
      </c>
      <c r="D257" s="254"/>
      <c r="E257" s="245"/>
      <c r="F257" s="237"/>
      <c r="G257" s="220">
        <f>6*A257</f>
        <v>1536</v>
      </c>
      <c r="H257" s="225">
        <f>6*A257</f>
        <v>1536</v>
      </c>
      <c r="I257" s="221">
        <f>6*A257</f>
        <v>1536</v>
      </c>
      <c r="J257" s="221">
        <f>4*A257</f>
        <v>1024</v>
      </c>
      <c r="K257" s="346">
        <f>4*A257</f>
        <v>1024</v>
      </c>
      <c r="L257" s="249">
        <f>4*A257</f>
        <v>1024</v>
      </c>
      <c r="M257" s="237"/>
      <c r="N257" s="244"/>
    </row>
    <row r="258" spans="1:14" ht="15" thickBot="1" x14ac:dyDescent="0.35">
      <c r="A258" s="285">
        <f>A253</f>
        <v>256</v>
      </c>
      <c r="B258" s="333" t="s">
        <v>69</v>
      </c>
      <c r="C258" s="324" t="s">
        <v>104</v>
      </c>
      <c r="D258" s="347"/>
      <c r="E258" s="344"/>
      <c r="F258" s="343">
        <f>0.5*A258</f>
        <v>128</v>
      </c>
      <c r="G258" s="337">
        <f>0.5*A258</f>
        <v>128</v>
      </c>
      <c r="H258" s="245"/>
      <c r="I258" s="245"/>
      <c r="J258" s="245"/>
      <c r="K258" s="348">
        <f>1*A258</f>
        <v>256</v>
      </c>
      <c r="L258" s="338">
        <f>1.5*A258</f>
        <v>384</v>
      </c>
      <c r="M258" s="245"/>
      <c r="N258" s="255"/>
    </row>
    <row r="259" spans="1:14" x14ac:dyDescent="0.3">
      <c r="A259" s="285">
        <f>A253</f>
        <v>256</v>
      </c>
      <c r="B259" s="401" t="s">
        <v>90</v>
      </c>
      <c r="C259" s="369" t="s">
        <v>103</v>
      </c>
      <c r="D259" s="356"/>
      <c r="E259" s="304"/>
      <c r="F259" s="295"/>
      <c r="G259" s="386"/>
      <c r="H259" s="357">
        <f>3*A259</f>
        <v>768</v>
      </c>
      <c r="I259" s="358">
        <f>3*A259</f>
        <v>768</v>
      </c>
      <c r="J259" s="358">
        <f>2*A259</f>
        <v>512</v>
      </c>
      <c r="K259" s="359">
        <f>2*A259</f>
        <v>512</v>
      </c>
      <c r="L259" s="360">
        <f>2*A259</f>
        <v>512</v>
      </c>
      <c r="M259" s="295"/>
      <c r="N259" s="296"/>
    </row>
    <row r="260" spans="1:14" ht="15" thickBot="1" x14ac:dyDescent="0.35">
      <c r="A260" s="285">
        <f>A253</f>
        <v>256</v>
      </c>
      <c r="B260" s="402"/>
      <c r="C260" s="370" t="s">
        <v>107</v>
      </c>
      <c r="D260" s="339"/>
      <c r="E260" s="340"/>
      <c r="F260" s="361">
        <f>0.25*A260</f>
        <v>64</v>
      </c>
      <c r="G260" s="385">
        <f>0.25*A260</f>
        <v>64</v>
      </c>
      <c r="H260" s="362">
        <f>0.35*A260</f>
        <v>89.6</v>
      </c>
      <c r="I260" s="362">
        <f>0.35*A260</f>
        <v>89.6</v>
      </c>
      <c r="J260" s="362">
        <f>0.45*A260</f>
        <v>115.2</v>
      </c>
      <c r="K260" s="363">
        <f>0.45*A260</f>
        <v>115.2</v>
      </c>
      <c r="L260" s="364">
        <f>0.45*A260</f>
        <v>115.2</v>
      </c>
      <c r="M260" s="362">
        <f>0.45*A260</f>
        <v>115.2</v>
      </c>
      <c r="N260" s="363">
        <f>0.45*A260</f>
        <v>115.2</v>
      </c>
    </row>
    <row r="261" spans="1:14" x14ac:dyDescent="0.3">
      <c r="A261" s="285">
        <f>A253</f>
        <v>256</v>
      </c>
      <c r="B261" s="401" t="s">
        <v>91</v>
      </c>
      <c r="C261" s="369" t="s">
        <v>74</v>
      </c>
      <c r="D261" s="347"/>
      <c r="E261" s="299"/>
      <c r="F261" s="299"/>
      <c r="G261" s="376"/>
      <c r="H261" s="377">
        <f>3*A261</f>
        <v>768</v>
      </c>
      <c r="I261" s="378">
        <f>3*A261</f>
        <v>768</v>
      </c>
      <c r="J261" s="378">
        <f>2*A261</f>
        <v>512</v>
      </c>
      <c r="K261" s="379">
        <f>2*A261</f>
        <v>512</v>
      </c>
      <c r="L261" s="381">
        <f>2*A261</f>
        <v>512</v>
      </c>
      <c r="M261" s="356"/>
      <c r="N261" s="305"/>
    </row>
    <row r="262" spans="1:14" ht="15" thickBot="1" x14ac:dyDescent="0.35">
      <c r="A262" s="285">
        <f>A253</f>
        <v>256</v>
      </c>
      <c r="B262" s="403"/>
      <c r="C262" s="370" t="s">
        <v>76</v>
      </c>
      <c r="D262" s="339"/>
      <c r="E262" s="340"/>
      <c r="F262" s="371"/>
      <c r="G262" s="372"/>
      <c r="H262" s="373">
        <f>0.75*A262</f>
        <v>192</v>
      </c>
      <c r="I262" s="373">
        <f>0.75*A262</f>
        <v>192</v>
      </c>
      <c r="J262" s="373">
        <f>1*A262</f>
        <v>256</v>
      </c>
      <c r="K262" s="374">
        <f>1*A262</f>
        <v>256</v>
      </c>
      <c r="L262" s="380">
        <f>1*A262</f>
        <v>256</v>
      </c>
      <c r="M262" s="382"/>
      <c r="N262" s="383"/>
    </row>
    <row r="263" spans="1:14" ht="15.6" thickTop="1" thickBot="1" x14ac:dyDescent="0.35">
      <c r="A263" s="285">
        <f>A253</f>
        <v>256</v>
      </c>
      <c r="B263" s="330" t="s">
        <v>73</v>
      </c>
      <c r="C263" s="246" t="s">
        <v>77</v>
      </c>
      <c r="D263" s="247"/>
      <c r="E263" s="196"/>
      <c r="F263" s="196"/>
      <c r="G263" s="196"/>
      <c r="H263" s="196"/>
      <c r="I263" s="196"/>
      <c r="J263" s="8"/>
      <c r="K263" s="8"/>
      <c r="L263" s="8"/>
      <c r="M263" s="8"/>
      <c r="N263" s="12"/>
    </row>
    <row r="264" spans="1:14" ht="15" thickTop="1" x14ac:dyDescent="0.3">
      <c r="A264" s="285">
        <f>A253</f>
        <v>256</v>
      </c>
      <c r="B264" s="329" t="s">
        <v>72</v>
      </c>
      <c r="C264" s="323" t="s">
        <v>75</v>
      </c>
      <c r="D264" s="262">
        <f>0.12*A264</f>
        <v>30.72</v>
      </c>
      <c r="E264" s="263">
        <f>D264*1.2</f>
        <v>36.863999999999997</v>
      </c>
      <c r="F264" s="263">
        <f>E264*1.2</f>
        <v>44.236799999999995</v>
      </c>
      <c r="G264" s="263">
        <f>F264*1.2</f>
        <v>53.08415999999999</v>
      </c>
      <c r="H264" s="263">
        <f>G264*1.2</f>
        <v>63.700991999999985</v>
      </c>
      <c r="I264" s="264">
        <f>H264*1.25</f>
        <v>79.626239999999981</v>
      </c>
      <c r="J264" s="263">
        <f>I264*1.3</f>
        <v>103.51411199999998</v>
      </c>
      <c r="K264" s="267">
        <f>J264*1.35</f>
        <v>139.74405119999997</v>
      </c>
      <c r="L264" s="266">
        <f>K264*1.35</f>
        <v>188.65446911999999</v>
      </c>
      <c r="M264" s="265">
        <f>L264*1.4</f>
        <v>264.11625676799997</v>
      </c>
      <c r="N264" s="267">
        <f>M264*1.45</f>
        <v>382.96857231359996</v>
      </c>
    </row>
    <row r="265" spans="1:14" x14ac:dyDescent="0.3">
      <c r="A265" s="285">
        <f>A253</f>
        <v>256</v>
      </c>
      <c r="B265" s="325" t="s">
        <v>71</v>
      </c>
      <c r="C265" s="324" t="s">
        <v>103</v>
      </c>
      <c r="D265" s="315">
        <f>0.12*A265</f>
        <v>30.72</v>
      </c>
      <c r="E265" s="316">
        <f>0.144*A265</f>
        <v>36.863999999999997</v>
      </c>
      <c r="F265" s="316">
        <f>0.18*A265</f>
        <v>46.08</v>
      </c>
      <c r="G265" s="316">
        <f>0.216*A265</f>
        <v>55.295999999999999</v>
      </c>
      <c r="H265" s="317">
        <f>0.246*A265</f>
        <v>62.975999999999999</v>
      </c>
      <c r="I265" s="318">
        <f>0.297*A265</f>
        <v>76.031999999999996</v>
      </c>
      <c r="J265" s="318">
        <f>0.395*A265</f>
        <v>101.12</v>
      </c>
      <c r="K265" s="319">
        <f>0.543*A265</f>
        <v>139.00800000000001</v>
      </c>
      <c r="L265" s="320">
        <f>0.739*A265</f>
        <v>189.184</v>
      </c>
      <c r="M265" s="321">
        <f>0.945*A265</f>
        <v>241.92</v>
      </c>
      <c r="N265" s="322">
        <f>1.35*A265</f>
        <v>345.6</v>
      </c>
    </row>
    <row r="266" spans="1:14" x14ac:dyDescent="0.3">
      <c r="A266" s="285">
        <f>A253</f>
        <v>256</v>
      </c>
      <c r="B266" s="326" t="s">
        <v>92</v>
      </c>
      <c r="C266" s="324" t="s">
        <v>109</v>
      </c>
      <c r="D266" s="268">
        <f>0.1*A266</f>
        <v>25.6</v>
      </c>
      <c r="E266" s="269">
        <f>0.12*A266</f>
        <v>30.72</v>
      </c>
      <c r="F266" s="269">
        <f>0.15*A266</f>
        <v>38.4</v>
      </c>
      <c r="G266" s="269">
        <f>0.18*A266</f>
        <v>46.08</v>
      </c>
      <c r="H266" s="222"/>
      <c r="I266" s="154"/>
      <c r="J266" s="223"/>
      <c r="K266" s="309"/>
      <c r="L266" s="224"/>
      <c r="M266" s="25"/>
      <c r="N266" s="72"/>
    </row>
    <row r="267" spans="1:14" x14ac:dyDescent="0.3">
      <c r="A267" s="285">
        <f>A253</f>
        <v>256</v>
      </c>
      <c r="B267" s="326" t="s">
        <v>93</v>
      </c>
      <c r="C267" s="324" t="s">
        <v>76</v>
      </c>
      <c r="D267" s="270">
        <f>0.01*A267</f>
        <v>2.56</v>
      </c>
      <c r="E267" s="271">
        <f>0.012*A267</f>
        <v>3.0720000000000001</v>
      </c>
      <c r="F267" s="271">
        <f>0.015*A267</f>
        <v>3.84</v>
      </c>
      <c r="G267" s="283">
        <f>0.01*A267</f>
        <v>2.56</v>
      </c>
      <c r="H267" s="298"/>
      <c r="I267" s="298"/>
      <c r="J267" s="1"/>
      <c r="K267" s="4"/>
      <c r="L267" s="308"/>
      <c r="M267" s="237"/>
      <c r="N267" s="244"/>
    </row>
    <row r="268" spans="1:14" x14ac:dyDescent="0.3">
      <c r="A268" s="285">
        <f>A253</f>
        <v>256</v>
      </c>
      <c r="B268" s="326" t="s">
        <v>94</v>
      </c>
      <c r="C268" s="323"/>
      <c r="D268" s="254"/>
      <c r="E268" s="245"/>
      <c r="F268" s="245"/>
      <c r="G268" s="272">
        <f>0.007*A268</f>
        <v>1.792</v>
      </c>
      <c r="H268" s="352">
        <f>0.018*A268</f>
        <v>4.6079999999999997</v>
      </c>
      <c r="I268" s="353">
        <f>0.023*A268</f>
        <v>5.8879999999999999</v>
      </c>
      <c r="J268" s="353">
        <f>0.03*A268</f>
        <v>7.68</v>
      </c>
      <c r="K268" s="310">
        <f>0.041*A268</f>
        <v>10.496</v>
      </c>
      <c r="L268" s="273">
        <f>0.055*A268</f>
        <v>14.08</v>
      </c>
      <c r="M268" s="245"/>
      <c r="N268" s="255"/>
    </row>
    <row r="269" spans="1:14" x14ac:dyDescent="0.3">
      <c r="A269" s="285">
        <f>A253</f>
        <v>256</v>
      </c>
      <c r="B269" s="333" t="s">
        <v>95</v>
      </c>
      <c r="C269" s="324"/>
      <c r="D269" s="254"/>
      <c r="E269" s="245"/>
      <c r="F269" s="274">
        <f>0.015*A269</f>
        <v>3.84</v>
      </c>
      <c r="G269" s="350">
        <f>0.018*A269</f>
        <v>4.6079999999999997</v>
      </c>
      <c r="H269" s="354">
        <f>0.025*A269</f>
        <v>6.4</v>
      </c>
      <c r="I269" s="355">
        <f>0.03*A269</f>
        <v>7.68</v>
      </c>
      <c r="J269" s="355">
        <f>0.04*A269</f>
        <v>10.24</v>
      </c>
      <c r="K269" s="351">
        <f>0.055*A269</f>
        <v>14.08</v>
      </c>
      <c r="L269" s="275">
        <f>0.075*A269</f>
        <v>19.2</v>
      </c>
      <c r="M269" s="276">
        <f>0.021*A269</f>
        <v>5.3760000000000003</v>
      </c>
      <c r="N269" s="277">
        <f>0.03*A269</f>
        <v>7.68</v>
      </c>
    </row>
    <row r="270" spans="1:14" ht="15" thickBot="1" x14ac:dyDescent="0.35">
      <c r="A270" s="285">
        <f>A253</f>
        <v>256</v>
      </c>
      <c r="B270" s="328" t="s">
        <v>96</v>
      </c>
      <c r="C270" s="286"/>
      <c r="D270" s="339"/>
      <c r="E270" s="340"/>
      <c r="F270" s="365">
        <f>0.007*A270</f>
        <v>1.792</v>
      </c>
      <c r="G270" s="366">
        <f>0.009*A270</f>
        <v>2.3039999999999998</v>
      </c>
      <c r="H270" s="384">
        <f>0.011*A270</f>
        <v>2.8159999999999998</v>
      </c>
      <c r="I270" s="384">
        <f>0.014*A270</f>
        <v>3.5840000000000001</v>
      </c>
      <c r="J270" s="384">
        <f>0.018*A270</f>
        <v>4.6079999999999997</v>
      </c>
      <c r="K270" s="367">
        <f>0.025*A270</f>
        <v>6.4</v>
      </c>
      <c r="L270" s="368">
        <f>0.034*A270</f>
        <v>8.7040000000000006</v>
      </c>
      <c r="M270" s="366">
        <f>0.047*A270</f>
        <v>12.032</v>
      </c>
      <c r="N270" s="367">
        <f>0.067*A270</f>
        <v>17.152000000000001</v>
      </c>
    </row>
    <row r="271" spans="1:14" ht="15" thickTop="1" x14ac:dyDescent="0.3">
      <c r="A271" s="285">
        <f>A253</f>
        <v>256</v>
      </c>
      <c r="B271" s="398" t="s">
        <v>80</v>
      </c>
      <c r="C271" s="334"/>
      <c r="D271" s="300">
        <f>0.02*A271</f>
        <v>5.12</v>
      </c>
      <c r="E271" s="301">
        <f>0.024*A271</f>
        <v>6.1440000000000001</v>
      </c>
      <c r="F271" s="301">
        <f>0.03*A271</f>
        <v>7.68</v>
      </c>
      <c r="G271" s="311">
        <f>0.014*A271</f>
        <v>3.5840000000000001</v>
      </c>
      <c r="H271" s="302"/>
      <c r="I271" s="302"/>
      <c r="J271" s="303"/>
      <c r="K271" s="312"/>
      <c r="L271" s="307"/>
      <c r="M271" s="304"/>
      <c r="N271" s="305"/>
    </row>
    <row r="272" spans="1:14" x14ac:dyDescent="0.3">
      <c r="A272" s="285">
        <f>A253</f>
        <v>256</v>
      </c>
      <c r="B272" s="399"/>
      <c r="C272" s="335"/>
      <c r="D272" s="270">
        <f>0.05*A272</f>
        <v>12.8</v>
      </c>
      <c r="E272" s="271">
        <f>0.06*A272</f>
        <v>15.36</v>
      </c>
      <c r="F272" s="271">
        <f>0.075*A272</f>
        <v>19.2</v>
      </c>
      <c r="G272" s="283">
        <f>0.01*A272</f>
        <v>2.56</v>
      </c>
      <c r="H272" s="298"/>
      <c r="I272" s="298"/>
      <c r="J272" s="1"/>
      <c r="K272" s="4"/>
      <c r="L272" s="308"/>
      <c r="M272" s="299"/>
      <c r="N272" s="306"/>
    </row>
    <row r="273" spans="1:14" ht="15" thickBot="1" x14ac:dyDescent="0.35">
      <c r="A273" s="292">
        <f>A253</f>
        <v>256</v>
      </c>
      <c r="B273" s="400"/>
      <c r="C273" s="336"/>
      <c r="D273" s="278"/>
      <c r="E273" s="279"/>
      <c r="F273" s="279"/>
      <c r="G273" s="313">
        <f>0.077*A273</f>
        <v>19.712</v>
      </c>
      <c r="H273" s="280"/>
      <c r="I273" s="281"/>
      <c r="J273" s="281"/>
      <c r="K273" s="297"/>
      <c r="L273" s="282"/>
      <c r="M273" s="279"/>
      <c r="N273" s="294"/>
    </row>
  </sheetData>
  <mergeCells count="33">
    <mergeCell ref="B259:B260"/>
    <mergeCell ref="B261:B262"/>
    <mergeCell ref="B271:B273"/>
    <mergeCell ref="B21:B23"/>
    <mergeCell ref="B9:B10"/>
    <mergeCell ref="B11:B12"/>
    <mergeCell ref="B34:B35"/>
    <mergeCell ref="B36:B37"/>
    <mergeCell ref="B46:B48"/>
    <mergeCell ref="B59:B60"/>
    <mergeCell ref="B61:B62"/>
    <mergeCell ref="B71:B73"/>
    <mergeCell ref="B84:B85"/>
    <mergeCell ref="B86:B87"/>
    <mergeCell ref="B96:B98"/>
    <mergeCell ref="B109:B110"/>
    <mergeCell ref="B111:B112"/>
    <mergeCell ref="B121:B123"/>
    <mergeCell ref="B184:B185"/>
    <mergeCell ref="B186:B187"/>
    <mergeCell ref="B196:B198"/>
    <mergeCell ref="B134:B135"/>
    <mergeCell ref="B136:B137"/>
    <mergeCell ref="B146:B148"/>
    <mergeCell ref="B159:B160"/>
    <mergeCell ref="B161:B162"/>
    <mergeCell ref="B171:B173"/>
    <mergeCell ref="B246:B248"/>
    <mergeCell ref="B209:B210"/>
    <mergeCell ref="B211:B212"/>
    <mergeCell ref="B221:B223"/>
    <mergeCell ref="B234:B235"/>
    <mergeCell ref="B236:B23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8ED-5AF6-493F-88EA-53D6C8D39845}">
  <dimension ref="A1:Q198"/>
  <sheetViews>
    <sheetView topLeftCell="A19" zoomScale="85" zoomScaleNormal="85" workbookViewId="0">
      <selection activeCell="P1" sqref="P1:Q10"/>
    </sheetView>
  </sheetViews>
  <sheetFormatPr defaultRowHeight="14.4" x14ac:dyDescent="0.3"/>
  <cols>
    <col min="2" max="2" width="24" bestFit="1" customWidth="1"/>
    <col min="16" max="16" width="14.77734375" bestFit="1" customWidth="1"/>
    <col min="17" max="17" width="14.44140625" bestFit="1" customWidth="1"/>
  </cols>
  <sheetData>
    <row r="1" spans="1:17" ht="15" thickBot="1" x14ac:dyDescent="0.35">
      <c r="A1" s="293"/>
      <c r="B1" s="238"/>
      <c r="C1" s="239" t="s">
        <v>0</v>
      </c>
      <c r="D1" s="100">
        <v>1</v>
      </c>
      <c r="E1" s="98">
        <v>2</v>
      </c>
      <c r="F1" s="98">
        <v>3</v>
      </c>
      <c r="G1" s="98">
        <v>4</v>
      </c>
      <c r="H1" s="101">
        <v>5</v>
      </c>
      <c r="I1" s="101">
        <v>6</v>
      </c>
      <c r="J1" s="184">
        <v>7</v>
      </c>
      <c r="K1" s="185">
        <v>8</v>
      </c>
      <c r="L1" s="341" t="s">
        <v>59</v>
      </c>
      <c r="M1" s="185">
        <v>9</v>
      </c>
      <c r="N1" s="186">
        <v>10</v>
      </c>
      <c r="P1" s="236" t="s">
        <v>100</v>
      </c>
      <c r="Q1" s="230" t="s">
        <v>83</v>
      </c>
    </row>
    <row r="2" spans="1:17" ht="15.6" thickTop="1" thickBot="1" x14ac:dyDescent="0.35">
      <c r="A2" s="291" t="s">
        <v>58</v>
      </c>
      <c r="B2" s="331" t="s">
        <v>70</v>
      </c>
      <c r="C2" s="104" t="s">
        <v>1</v>
      </c>
      <c r="D2" s="107"/>
      <c r="E2" s="105"/>
      <c r="F2" s="105"/>
      <c r="G2" s="105"/>
      <c r="H2" s="219"/>
      <c r="I2" s="219"/>
      <c r="J2" s="50"/>
      <c r="K2" s="8"/>
      <c r="L2" s="342"/>
      <c r="M2" s="8"/>
      <c r="N2" s="187"/>
      <c r="P2" s="235" t="s">
        <v>66</v>
      </c>
      <c r="Q2" s="230" t="s">
        <v>84</v>
      </c>
    </row>
    <row r="3" spans="1:17" ht="15.6" thickTop="1" thickBot="1" x14ac:dyDescent="0.35">
      <c r="A3" s="327">
        <v>0.5</v>
      </c>
      <c r="B3" s="329" t="s">
        <v>72</v>
      </c>
      <c r="C3" s="332"/>
      <c r="D3" s="250">
        <f>20*A3</f>
        <v>10</v>
      </c>
      <c r="E3" s="240">
        <f t="shared" ref="E3:H3" si="0">D3*1.3</f>
        <v>13</v>
      </c>
      <c r="F3" s="240">
        <f t="shared" si="0"/>
        <v>16.900000000000002</v>
      </c>
      <c r="G3" s="240">
        <f t="shared" si="0"/>
        <v>21.970000000000002</v>
      </c>
      <c r="H3" s="240">
        <f t="shared" si="0"/>
        <v>28.561000000000003</v>
      </c>
      <c r="I3" s="166">
        <f t="shared" ref="I3" si="1">H3*1.35</f>
        <v>38.557350000000007</v>
      </c>
      <c r="J3" s="240">
        <f t="shared" ref="J3" si="2">I3*1.4</f>
        <v>53.980290000000004</v>
      </c>
      <c r="K3" s="243">
        <f t="shared" ref="K3" si="3">J3*1.45</f>
        <v>78.271420500000005</v>
      </c>
      <c r="L3" s="242">
        <f>K3*1.45</f>
        <v>113.493559725</v>
      </c>
      <c r="M3" s="241">
        <f>L3*1.5</f>
        <v>170.24033958749999</v>
      </c>
      <c r="N3" s="243">
        <f t="shared" ref="N3" si="4">M3*1.55</f>
        <v>263.87252636062499</v>
      </c>
      <c r="P3" s="234" t="s">
        <v>65</v>
      </c>
      <c r="Q3" s="230" t="s">
        <v>85</v>
      </c>
    </row>
    <row r="4" spans="1:17" ht="15" thickTop="1" x14ac:dyDescent="0.3">
      <c r="A4" s="285">
        <f>A3</f>
        <v>0.5</v>
      </c>
      <c r="B4" s="325" t="s">
        <v>71</v>
      </c>
      <c r="C4" s="324"/>
      <c r="D4" s="251">
        <f>20*A4</f>
        <v>10</v>
      </c>
      <c r="E4" s="228">
        <f>26*A4</f>
        <v>13</v>
      </c>
      <c r="F4" s="228">
        <f>33*A4</f>
        <v>16.5</v>
      </c>
      <c r="G4" s="228">
        <f>43*A4</f>
        <v>21.5</v>
      </c>
      <c r="H4" s="228">
        <f>55*A4</f>
        <v>27.5</v>
      </c>
      <c r="I4" s="258">
        <f>74*A4</f>
        <v>37</v>
      </c>
      <c r="J4" s="289">
        <f>104.3*A4</f>
        <v>52.15</v>
      </c>
      <c r="K4" s="314">
        <f>149.3*A4</f>
        <v>74.650000000000006</v>
      </c>
      <c r="L4" s="290">
        <f>219.3*A4</f>
        <v>109.65</v>
      </c>
      <c r="M4" s="287">
        <f>338.25*A4</f>
        <v>169.125</v>
      </c>
      <c r="N4" s="288">
        <f>522.75*A4</f>
        <v>261.375</v>
      </c>
      <c r="P4" s="375" t="s">
        <v>99</v>
      </c>
      <c r="Q4" s="230" t="s">
        <v>97</v>
      </c>
    </row>
    <row r="5" spans="1:17" x14ac:dyDescent="0.3">
      <c r="A5" s="285">
        <f>A3</f>
        <v>0.5</v>
      </c>
      <c r="B5" s="326" t="s">
        <v>60</v>
      </c>
      <c r="C5" s="324"/>
      <c r="D5" s="252">
        <f>10*A5</f>
        <v>5</v>
      </c>
      <c r="E5" s="218">
        <f>10*A5</f>
        <v>5</v>
      </c>
      <c r="F5" s="218">
        <f>8*A5</f>
        <v>4</v>
      </c>
      <c r="G5" s="218">
        <f>8*A5</f>
        <v>4</v>
      </c>
      <c r="H5" s="218">
        <f>6*A5</f>
        <v>3</v>
      </c>
      <c r="I5" s="261"/>
      <c r="J5" s="25"/>
      <c r="K5" s="72"/>
      <c r="L5" s="224"/>
      <c r="M5" s="25"/>
      <c r="N5" s="72"/>
      <c r="P5" s="349" t="s">
        <v>89</v>
      </c>
      <c r="Q5" s="230" t="s">
        <v>118</v>
      </c>
    </row>
    <row r="6" spans="1:17" x14ac:dyDescent="0.3">
      <c r="A6" s="285">
        <f>A3</f>
        <v>0.5</v>
      </c>
      <c r="B6" s="326" t="s">
        <v>67</v>
      </c>
      <c r="C6" s="324"/>
      <c r="D6" s="253">
        <f>5*A6</f>
        <v>2.5</v>
      </c>
      <c r="E6" s="23">
        <f>8*A6</f>
        <v>4</v>
      </c>
      <c r="F6" s="23">
        <f>10*A6</f>
        <v>5</v>
      </c>
      <c r="G6" s="226">
        <f>8*A6</f>
        <v>4</v>
      </c>
      <c r="H6" s="391">
        <f>0.35*A6</f>
        <v>0.17499999999999999</v>
      </c>
      <c r="I6" s="392">
        <f>0.15*A6</f>
        <v>7.4999999999999997E-2</v>
      </c>
      <c r="J6" s="260">
        <f>0.1*A6</f>
        <v>0.05</v>
      </c>
      <c r="K6" s="345">
        <f>0.1*A6</f>
        <v>0.05</v>
      </c>
      <c r="L6" s="393">
        <f>0.15*A6</f>
        <v>7.4999999999999997E-2</v>
      </c>
      <c r="M6" s="394">
        <f>0.11*A6</f>
        <v>5.5E-2</v>
      </c>
      <c r="N6" s="395">
        <f>0.16*A6</f>
        <v>0.08</v>
      </c>
      <c r="P6" s="229" t="s">
        <v>61</v>
      </c>
      <c r="Q6" s="230" t="s">
        <v>86</v>
      </c>
    </row>
    <row r="7" spans="1:17" x14ac:dyDescent="0.3">
      <c r="A7" s="285">
        <f>A3</f>
        <v>0.5</v>
      </c>
      <c r="B7" s="326" t="s">
        <v>68</v>
      </c>
      <c r="C7" s="324" t="s">
        <v>77</v>
      </c>
      <c r="D7" s="254"/>
      <c r="E7" s="245"/>
      <c r="F7" s="237"/>
      <c r="G7" s="220">
        <f>6*A7</f>
        <v>3</v>
      </c>
      <c r="H7" s="225">
        <f>6*A7</f>
        <v>3</v>
      </c>
      <c r="I7" s="221">
        <f>6*A7</f>
        <v>3</v>
      </c>
      <c r="J7" s="221">
        <f>4*A7</f>
        <v>2</v>
      </c>
      <c r="K7" s="346">
        <f>4*A7</f>
        <v>2</v>
      </c>
      <c r="L7" s="249">
        <f>4*A7</f>
        <v>2</v>
      </c>
      <c r="M7" s="237"/>
      <c r="N7" s="244"/>
      <c r="P7" s="231" t="s">
        <v>62</v>
      </c>
      <c r="Q7" s="230" t="s">
        <v>87</v>
      </c>
    </row>
    <row r="8" spans="1:17" ht="15" thickBot="1" x14ac:dyDescent="0.35">
      <c r="A8" s="285">
        <f>A3</f>
        <v>0.5</v>
      </c>
      <c r="B8" s="333" t="s">
        <v>69</v>
      </c>
      <c r="C8" s="324" t="s">
        <v>78</v>
      </c>
      <c r="D8" s="347"/>
      <c r="E8" s="344"/>
      <c r="F8" s="343">
        <f>0.5*A8</f>
        <v>0.25</v>
      </c>
      <c r="G8" s="337">
        <f>0.5*A8</f>
        <v>0.25</v>
      </c>
      <c r="H8" s="245"/>
      <c r="I8" s="245"/>
      <c r="J8" s="245"/>
      <c r="K8" s="348">
        <f>1*A8</f>
        <v>0.5</v>
      </c>
      <c r="L8" s="338">
        <f>1.5*A8</f>
        <v>0.75</v>
      </c>
      <c r="M8" s="245"/>
      <c r="N8" s="255"/>
      <c r="P8" s="232" t="s">
        <v>63</v>
      </c>
      <c r="Q8" s="230" t="s">
        <v>88</v>
      </c>
    </row>
    <row r="9" spans="1:17" x14ac:dyDescent="0.3">
      <c r="A9" s="285">
        <f>A3</f>
        <v>0.5</v>
      </c>
      <c r="B9" s="401" t="s">
        <v>90</v>
      </c>
      <c r="C9" s="369" t="s">
        <v>75</v>
      </c>
      <c r="D9" s="356"/>
      <c r="E9" s="304"/>
      <c r="F9" s="295"/>
      <c r="G9" s="386"/>
      <c r="H9" s="357">
        <f>3*A9</f>
        <v>1.5</v>
      </c>
      <c r="I9" s="358">
        <f>3*A9</f>
        <v>1.5</v>
      </c>
      <c r="J9" s="358">
        <f>2*A9</f>
        <v>1</v>
      </c>
      <c r="K9" s="359">
        <f>2*A9</f>
        <v>1</v>
      </c>
      <c r="L9" s="360">
        <f>2*A9</f>
        <v>1</v>
      </c>
      <c r="M9" s="295"/>
      <c r="N9" s="296"/>
      <c r="P9" s="233" t="s">
        <v>64</v>
      </c>
      <c r="Q9" s="230" t="s">
        <v>98</v>
      </c>
    </row>
    <row r="10" spans="1:17" ht="15" thickBot="1" x14ac:dyDescent="0.35">
      <c r="A10" s="285">
        <f>A3</f>
        <v>0.5</v>
      </c>
      <c r="B10" s="402"/>
      <c r="C10" s="370" t="s">
        <v>79</v>
      </c>
      <c r="D10" s="339"/>
      <c r="E10" s="340"/>
      <c r="F10" s="361">
        <f>0.25*A10</f>
        <v>0.125</v>
      </c>
      <c r="G10" s="385">
        <f>0.25*A10</f>
        <v>0.125</v>
      </c>
      <c r="H10" s="362">
        <f>0.35*A10</f>
        <v>0.17499999999999999</v>
      </c>
      <c r="I10" s="362">
        <f>0.35*A10</f>
        <v>0.17499999999999999</v>
      </c>
      <c r="J10" s="362">
        <f>0.45*A10</f>
        <v>0.22500000000000001</v>
      </c>
      <c r="K10" s="363">
        <f>0.45*A10</f>
        <v>0.22500000000000001</v>
      </c>
      <c r="L10" s="364">
        <f>0.45*A10</f>
        <v>0.22500000000000001</v>
      </c>
      <c r="M10" s="362">
        <f>0.45*A10</f>
        <v>0.22500000000000001</v>
      </c>
      <c r="N10" s="363">
        <f>0.45*A10</f>
        <v>0.22500000000000001</v>
      </c>
      <c r="P10" s="284" t="s">
        <v>81</v>
      </c>
      <c r="Q10" s="230" t="s">
        <v>82</v>
      </c>
    </row>
    <row r="11" spans="1:17" x14ac:dyDescent="0.3">
      <c r="A11" s="285">
        <f>A3</f>
        <v>0.5</v>
      </c>
      <c r="B11" s="401" t="s">
        <v>91</v>
      </c>
      <c r="C11" s="369" t="s">
        <v>74</v>
      </c>
      <c r="D11" s="347"/>
      <c r="E11" s="299"/>
      <c r="F11" s="299"/>
      <c r="G11" s="376"/>
      <c r="H11" s="377">
        <f>3*A11</f>
        <v>1.5</v>
      </c>
      <c r="I11" s="378">
        <f>3*A11</f>
        <v>1.5</v>
      </c>
      <c r="J11" s="378">
        <f>2*A11</f>
        <v>1</v>
      </c>
      <c r="K11" s="379">
        <f>2*A11</f>
        <v>1</v>
      </c>
      <c r="L11" s="381">
        <f>2*A11</f>
        <v>1</v>
      </c>
      <c r="M11" s="356"/>
      <c r="N11" s="305"/>
    </row>
    <row r="12" spans="1:17" ht="15" thickBot="1" x14ac:dyDescent="0.35">
      <c r="A12" s="285">
        <f>A3</f>
        <v>0.5</v>
      </c>
      <c r="B12" s="403"/>
      <c r="C12" s="370" t="s">
        <v>76</v>
      </c>
      <c r="D12" s="339"/>
      <c r="E12" s="340"/>
      <c r="F12" s="371"/>
      <c r="G12" s="372"/>
      <c r="H12" s="373">
        <f>0.75*A12</f>
        <v>0.375</v>
      </c>
      <c r="I12" s="373">
        <f>0.75*A12</f>
        <v>0.375</v>
      </c>
      <c r="J12" s="373">
        <f>1*A12</f>
        <v>0.5</v>
      </c>
      <c r="K12" s="374">
        <f>1*A12</f>
        <v>0.5</v>
      </c>
      <c r="L12" s="380">
        <f>1*A12</f>
        <v>0.5</v>
      </c>
      <c r="M12" s="382"/>
      <c r="N12" s="383"/>
    </row>
    <row r="13" spans="1:17" ht="15.6" thickTop="1" thickBot="1" x14ac:dyDescent="0.35">
      <c r="A13" s="285">
        <f>A3</f>
        <v>0.5</v>
      </c>
      <c r="B13" s="330" t="s">
        <v>73</v>
      </c>
      <c r="C13" s="246" t="s">
        <v>76</v>
      </c>
      <c r="D13" s="247"/>
      <c r="E13" s="196"/>
      <c r="F13" s="196"/>
      <c r="G13" s="196"/>
      <c r="H13" s="196"/>
      <c r="I13" s="196"/>
      <c r="J13" s="8"/>
      <c r="K13" s="8"/>
      <c r="L13" s="8"/>
      <c r="M13" s="8"/>
      <c r="N13" s="12"/>
    </row>
    <row r="14" spans="1:17" ht="15" thickTop="1" x14ac:dyDescent="0.3">
      <c r="A14" s="285">
        <f>A3</f>
        <v>0.5</v>
      </c>
      <c r="B14" s="329" t="s">
        <v>72</v>
      </c>
      <c r="C14" s="323" t="s">
        <v>74</v>
      </c>
      <c r="D14" s="262">
        <f>0.12*A14</f>
        <v>0.06</v>
      </c>
      <c r="E14" s="263">
        <f>D14*1.2</f>
        <v>7.1999999999999995E-2</v>
      </c>
      <c r="F14" s="263">
        <f>E14*1.2</f>
        <v>8.6399999999999991E-2</v>
      </c>
      <c r="G14" s="263">
        <f>F14*1.2</f>
        <v>0.10367999999999998</v>
      </c>
      <c r="H14" s="263">
        <f>G14*1.2</f>
        <v>0.12441599999999997</v>
      </c>
      <c r="I14" s="264">
        <f>H14*1.25</f>
        <v>0.15551999999999996</v>
      </c>
      <c r="J14" s="263">
        <f>I14*1.3</f>
        <v>0.20217599999999997</v>
      </c>
      <c r="K14" s="267">
        <f>J14*1.35</f>
        <v>0.27293759999999995</v>
      </c>
      <c r="L14" s="266">
        <f>K14*1.35</f>
        <v>0.36846575999999998</v>
      </c>
      <c r="M14" s="265">
        <f>L14*1.4</f>
        <v>0.51585206399999994</v>
      </c>
      <c r="N14" s="267">
        <f>M14*1.45</f>
        <v>0.74798549279999993</v>
      </c>
    </row>
    <row r="15" spans="1:17" x14ac:dyDescent="0.3">
      <c r="A15" s="285">
        <f>A3</f>
        <v>0.5</v>
      </c>
      <c r="B15" s="325" t="s">
        <v>71</v>
      </c>
      <c r="C15" s="324"/>
      <c r="D15" s="315">
        <f>0.12*A15</f>
        <v>0.06</v>
      </c>
      <c r="E15" s="316">
        <f>0.144*A15</f>
        <v>7.1999999999999995E-2</v>
      </c>
      <c r="F15" s="316">
        <f>0.18*A15</f>
        <v>0.09</v>
      </c>
      <c r="G15" s="316">
        <f>0.216*A15</f>
        <v>0.108</v>
      </c>
      <c r="H15" s="317">
        <f>0.246*A15</f>
        <v>0.123</v>
      </c>
      <c r="I15" s="318">
        <f>0.297*A15</f>
        <v>0.14849999999999999</v>
      </c>
      <c r="J15" s="318">
        <f>0.395*A15</f>
        <v>0.19750000000000001</v>
      </c>
      <c r="K15" s="319">
        <f>0.543*A15</f>
        <v>0.27150000000000002</v>
      </c>
      <c r="L15" s="320">
        <f>0.739*A15</f>
        <v>0.3695</v>
      </c>
      <c r="M15" s="321">
        <f>0.945*A15</f>
        <v>0.47249999999999998</v>
      </c>
      <c r="N15" s="322">
        <f>1.35*A15</f>
        <v>0.67500000000000004</v>
      </c>
    </row>
    <row r="16" spans="1:17" x14ac:dyDescent="0.3">
      <c r="A16" s="285">
        <f>A3</f>
        <v>0.5</v>
      </c>
      <c r="B16" s="326" t="s">
        <v>92</v>
      </c>
      <c r="C16" s="324"/>
      <c r="D16" s="268">
        <f>0.1*A16</f>
        <v>0.05</v>
      </c>
      <c r="E16" s="269">
        <f>0.12*A16</f>
        <v>0.06</v>
      </c>
      <c r="F16" s="269">
        <f>0.15*A16</f>
        <v>7.4999999999999997E-2</v>
      </c>
      <c r="G16" s="269">
        <f>0.18*A16</f>
        <v>0.09</v>
      </c>
      <c r="H16" s="222"/>
      <c r="I16" s="154"/>
      <c r="J16" s="223"/>
      <c r="K16" s="309"/>
      <c r="L16" s="224"/>
      <c r="M16" s="25"/>
      <c r="N16" s="72"/>
    </row>
    <row r="17" spans="1:14" x14ac:dyDescent="0.3">
      <c r="A17" s="285">
        <f>A3</f>
        <v>0.5</v>
      </c>
      <c r="B17" s="326" t="s">
        <v>93</v>
      </c>
      <c r="C17" s="324"/>
      <c r="D17" s="270">
        <f>0.01*A17</f>
        <v>5.0000000000000001E-3</v>
      </c>
      <c r="E17" s="271">
        <f>0.012*A17</f>
        <v>6.0000000000000001E-3</v>
      </c>
      <c r="F17" s="271">
        <f>0.015*A17</f>
        <v>7.4999999999999997E-3</v>
      </c>
      <c r="G17" s="283">
        <f>0.01*A17</f>
        <v>5.0000000000000001E-3</v>
      </c>
      <c r="H17" s="298"/>
      <c r="I17" s="298"/>
      <c r="J17" s="1"/>
      <c r="K17" s="4"/>
      <c r="L17" s="308"/>
      <c r="M17" s="237"/>
      <c r="N17" s="244"/>
    </row>
    <row r="18" spans="1:14" x14ac:dyDescent="0.3">
      <c r="A18" s="285">
        <f>A3</f>
        <v>0.5</v>
      </c>
      <c r="B18" s="326" t="s">
        <v>94</v>
      </c>
      <c r="C18" s="323"/>
      <c r="D18" s="254"/>
      <c r="E18" s="245"/>
      <c r="F18" s="245"/>
      <c r="G18" s="272">
        <f>0.007*A18</f>
        <v>3.5000000000000001E-3</v>
      </c>
      <c r="H18" s="352">
        <f>0.018*A18</f>
        <v>8.9999999999999993E-3</v>
      </c>
      <c r="I18" s="353">
        <f>0.023*A18</f>
        <v>1.15E-2</v>
      </c>
      <c r="J18" s="353">
        <f>0.03*A18</f>
        <v>1.4999999999999999E-2</v>
      </c>
      <c r="K18" s="310">
        <f>0.041*A18</f>
        <v>2.0500000000000001E-2</v>
      </c>
      <c r="L18" s="273">
        <f>0.055*A18</f>
        <v>2.75E-2</v>
      </c>
      <c r="M18" s="245"/>
      <c r="N18" s="255"/>
    </row>
    <row r="19" spans="1:14" x14ac:dyDescent="0.3">
      <c r="A19" s="285">
        <f>A3</f>
        <v>0.5</v>
      </c>
      <c r="B19" s="333" t="s">
        <v>95</v>
      </c>
      <c r="C19" s="324"/>
      <c r="D19" s="254"/>
      <c r="E19" s="245"/>
      <c r="F19" s="274">
        <f>0.015*A19</f>
        <v>7.4999999999999997E-3</v>
      </c>
      <c r="G19" s="350">
        <f>0.018*A19</f>
        <v>8.9999999999999993E-3</v>
      </c>
      <c r="H19" s="354">
        <v>1.2E-2</v>
      </c>
      <c r="I19" s="355">
        <f>0.03*A19</f>
        <v>1.4999999999999999E-2</v>
      </c>
      <c r="J19" s="355">
        <f>0.04*A19</f>
        <v>0.02</v>
      </c>
      <c r="K19" s="351">
        <v>2.7E-2</v>
      </c>
      <c r="L19" s="275">
        <v>3.6999999999999998E-2</v>
      </c>
      <c r="M19" s="276">
        <f>0.021*A19</f>
        <v>1.0500000000000001E-2</v>
      </c>
      <c r="N19" s="277">
        <f>0.03*A19</f>
        <v>1.4999999999999999E-2</v>
      </c>
    </row>
    <row r="20" spans="1:14" ht="15" thickBot="1" x14ac:dyDescent="0.35">
      <c r="A20" s="285">
        <f>A3</f>
        <v>0.5</v>
      </c>
      <c r="B20" s="328" t="s">
        <v>96</v>
      </c>
      <c r="C20" s="286"/>
      <c r="D20" s="339"/>
      <c r="E20" s="340"/>
      <c r="F20" s="365">
        <f>0.007*A20</f>
        <v>3.5000000000000001E-3</v>
      </c>
      <c r="G20" s="366">
        <f>0.009*A20</f>
        <v>4.4999999999999997E-3</v>
      </c>
      <c r="H20" s="384">
        <f>0.011*A20</f>
        <v>5.4999999999999997E-3</v>
      </c>
      <c r="I20" s="384">
        <f>0.014*A20</f>
        <v>7.0000000000000001E-3</v>
      </c>
      <c r="J20" s="384">
        <f>0.018*A20</f>
        <v>8.9999999999999993E-3</v>
      </c>
      <c r="K20" s="367">
        <f>0.025*A20</f>
        <v>1.2500000000000001E-2</v>
      </c>
      <c r="L20" s="368">
        <f>0.034*A20</f>
        <v>1.7000000000000001E-2</v>
      </c>
      <c r="M20" s="366">
        <f>0.047*A20</f>
        <v>2.35E-2</v>
      </c>
      <c r="N20" s="367">
        <f>0.067*A20</f>
        <v>3.3500000000000002E-2</v>
      </c>
    </row>
    <row r="21" spans="1:14" ht="15" thickTop="1" x14ac:dyDescent="0.3">
      <c r="A21" s="285">
        <f>A3</f>
        <v>0.5</v>
      </c>
      <c r="B21" s="398" t="s">
        <v>80</v>
      </c>
      <c r="C21" s="334"/>
      <c r="D21" s="300">
        <f>0.02*A21</f>
        <v>0.01</v>
      </c>
      <c r="E21" s="301">
        <f>0.024*A21</f>
        <v>1.2E-2</v>
      </c>
      <c r="F21" s="301">
        <f>0.03*A21</f>
        <v>1.4999999999999999E-2</v>
      </c>
      <c r="G21" s="311">
        <f>0.014*A21</f>
        <v>7.0000000000000001E-3</v>
      </c>
      <c r="H21" s="302"/>
      <c r="I21" s="302"/>
      <c r="J21" s="303"/>
      <c r="K21" s="312"/>
      <c r="L21" s="307"/>
      <c r="M21" s="304"/>
      <c r="N21" s="305"/>
    </row>
    <row r="22" spans="1:14" x14ac:dyDescent="0.3">
      <c r="A22" s="285">
        <f>A3</f>
        <v>0.5</v>
      </c>
      <c r="B22" s="399"/>
      <c r="C22" s="335"/>
      <c r="D22" s="270">
        <f>0.05*A22</f>
        <v>2.5000000000000001E-2</v>
      </c>
      <c r="E22" s="271">
        <f>0.06*A22</f>
        <v>0.03</v>
      </c>
      <c r="F22" s="271">
        <f>0.075*A22</f>
        <v>3.7499999999999999E-2</v>
      </c>
      <c r="G22" s="283">
        <f>0.01*A22</f>
        <v>5.0000000000000001E-3</v>
      </c>
      <c r="H22" s="298"/>
      <c r="I22" s="298"/>
      <c r="J22" s="1"/>
      <c r="K22" s="4"/>
      <c r="L22" s="308"/>
      <c r="M22" s="299"/>
      <c r="N22" s="306"/>
    </row>
    <row r="23" spans="1:14" ht="15" thickBot="1" x14ac:dyDescent="0.35">
      <c r="A23" s="292">
        <f>A3</f>
        <v>0.5</v>
      </c>
      <c r="B23" s="400"/>
      <c r="C23" s="336"/>
      <c r="D23" s="278"/>
      <c r="E23" s="279"/>
      <c r="F23" s="279"/>
      <c r="G23" s="313">
        <f>0.077*A23</f>
        <v>3.85E-2</v>
      </c>
      <c r="H23" s="280"/>
      <c r="I23" s="281"/>
      <c r="J23" s="281"/>
      <c r="K23" s="297"/>
      <c r="L23" s="282"/>
      <c r="M23" s="279"/>
      <c r="N23" s="294"/>
    </row>
    <row r="24" spans="1:14" x14ac:dyDescent="0.3">
      <c r="A24" s="285"/>
    </row>
    <row r="25" spans="1:14" ht="15" thickBot="1" x14ac:dyDescent="0.35">
      <c r="A25" s="285"/>
    </row>
    <row r="26" spans="1:14" ht="15" thickBot="1" x14ac:dyDescent="0.35">
      <c r="A26" s="293"/>
      <c r="B26" s="238"/>
      <c r="C26" s="239" t="s">
        <v>0</v>
      </c>
      <c r="D26" s="100">
        <v>1</v>
      </c>
      <c r="E26" s="98">
        <v>2</v>
      </c>
      <c r="F26" s="98">
        <v>3</v>
      </c>
      <c r="G26" s="98">
        <v>4</v>
      </c>
      <c r="H26" s="101">
        <v>5</v>
      </c>
      <c r="I26" s="101">
        <v>6</v>
      </c>
      <c r="J26" s="184">
        <v>7</v>
      </c>
      <c r="K26" s="185">
        <v>8</v>
      </c>
      <c r="L26" s="341" t="s">
        <v>59</v>
      </c>
      <c r="M26" s="185">
        <v>9</v>
      </c>
      <c r="N26" s="186">
        <v>10</v>
      </c>
    </row>
    <row r="27" spans="1:14" ht="15.6" thickTop="1" thickBot="1" x14ac:dyDescent="0.35">
      <c r="A27" s="291" t="s">
        <v>58</v>
      </c>
      <c r="B27" s="331" t="s">
        <v>70</v>
      </c>
      <c r="C27" s="104" t="s">
        <v>1</v>
      </c>
      <c r="D27" s="107"/>
      <c r="E27" s="105"/>
      <c r="F27" s="105"/>
      <c r="G27" s="105"/>
      <c r="H27" s="219"/>
      <c r="I27" s="219"/>
      <c r="J27" s="50"/>
      <c r="K27" s="8"/>
      <c r="L27" s="342"/>
      <c r="M27" s="8"/>
      <c r="N27" s="187"/>
    </row>
    <row r="28" spans="1:14" ht="15.6" thickTop="1" thickBot="1" x14ac:dyDescent="0.35">
      <c r="A28" s="327">
        <v>1</v>
      </c>
      <c r="B28" s="329" t="s">
        <v>72</v>
      </c>
      <c r="C28" s="332"/>
      <c r="D28" s="250">
        <f>20*A28</f>
        <v>20</v>
      </c>
      <c r="E28" s="240">
        <f t="shared" ref="E28:H28" si="5">D28*1.3</f>
        <v>26</v>
      </c>
      <c r="F28" s="240">
        <f t="shared" si="5"/>
        <v>33.800000000000004</v>
      </c>
      <c r="G28" s="240">
        <f t="shared" si="5"/>
        <v>43.940000000000005</v>
      </c>
      <c r="H28" s="240">
        <f t="shared" si="5"/>
        <v>57.122000000000007</v>
      </c>
      <c r="I28" s="166">
        <f t="shared" ref="I28" si="6">H28*1.35</f>
        <v>77.114700000000013</v>
      </c>
      <c r="J28" s="240">
        <f t="shared" ref="J28" si="7">I28*1.4</f>
        <v>107.96058000000001</v>
      </c>
      <c r="K28" s="243">
        <f t="shared" ref="K28" si="8">J28*1.45</f>
        <v>156.54284100000001</v>
      </c>
      <c r="L28" s="242">
        <f>K28*1.45</f>
        <v>226.98711944999999</v>
      </c>
      <c r="M28" s="241">
        <f>L28*1.5</f>
        <v>340.48067917499998</v>
      </c>
      <c r="N28" s="243">
        <f t="shared" ref="N28" si="9">M28*1.55</f>
        <v>527.74505272124998</v>
      </c>
    </row>
    <row r="29" spans="1:14" ht="15" thickTop="1" x14ac:dyDescent="0.3">
      <c r="A29" s="285">
        <f>A28</f>
        <v>1</v>
      </c>
      <c r="B29" s="325" t="s">
        <v>71</v>
      </c>
      <c r="C29" s="324"/>
      <c r="D29" s="251">
        <f>20*A29</f>
        <v>20</v>
      </c>
      <c r="E29" s="228">
        <f>26*A29</f>
        <v>26</v>
      </c>
      <c r="F29" s="228">
        <f>33*A29</f>
        <v>33</v>
      </c>
      <c r="G29" s="228">
        <f>43*A29</f>
        <v>43</v>
      </c>
      <c r="H29" s="228">
        <f>55*A29</f>
        <v>55</v>
      </c>
      <c r="I29" s="258">
        <f>74*A29</f>
        <v>74</v>
      </c>
      <c r="J29" s="289">
        <f>104.3*A29</f>
        <v>104.3</v>
      </c>
      <c r="K29" s="314">
        <f>149.3*A29</f>
        <v>149.30000000000001</v>
      </c>
      <c r="L29" s="290">
        <f>219.3*A29</f>
        <v>219.3</v>
      </c>
      <c r="M29" s="287">
        <f>338.25*A29</f>
        <v>338.25</v>
      </c>
      <c r="N29" s="288">
        <f>522.75*A29</f>
        <v>522.75</v>
      </c>
    </row>
    <row r="30" spans="1:14" x14ac:dyDescent="0.3">
      <c r="A30" s="285">
        <f>A28</f>
        <v>1</v>
      </c>
      <c r="B30" s="326" t="s">
        <v>60</v>
      </c>
      <c r="C30" s="324"/>
      <c r="D30" s="252">
        <f>10*A30</f>
        <v>10</v>
      </c>
      <c r="E30" s="218">
        <f>10*A30</f>
        <v>10</v>
      </c>
      <c r="F30" s="218">
        <f>8*A30</f>
        <v>8</v>
      </c>
      <c r="G30" s="218">
        <f>8*A30</f>
        <v>8</v>
      </c>
      <c r="H30" s="218">
        <f>6*A30</f>
        <v>6</v>
      </c>
      <c r="I30" s="261"/>
      <c r="J30" s="25"/>
      <c r="K30" s="72"/>
      <c r="L30" s="224"/>
      <c r="M30" s="25"/>
      <c r="N30" s="72"/>
    </row>
    <row r="31" spans="1:14" x14ac:dyDescent="0.3">
      <c r="A31" s="285">
        <f>A28</f>
        <v>1</v>
      </c>
      <c r="B31" s="326" t="s">
        <v>67</v>
      </c>
      <c r="C31" s="324"/>
      <c r="D31" s="253">
        <f>5*A31</f>
        <v>5</v>
      </c>
      <c r="E31" s="23">
        <f>8*A31</f>
        <v>8</v>
      </c>
      <c r="F31" s="23">
        <f>10*A31</f>
        <v>10</v>
      </c>
      <c r="G31" s="226">
        <f>8*A31</f>
        <v>8</v>
      </c>
      <c r="H31" s="391">
        <f>0.35*A31</f>
        <v>0.35</v>
      </c>
      <c r="I31" s="392">
        <f>0.15*A31</f>
        <v>0.15</v>
      </c>
      <c r="J31" s="260">
        <f>0.1*A31</f>
        <v>0.1</v>
      </c>
      <c r="K31" s="345">
        <f>0.1*A31</f>
        <v>0.1</v>
      </c>
      <c r="L31" s="393">
        <f>0.15*A31</f>
        <v>0.15</v>
      </c>
      <c r="M31" s="394">
        <f>0.11*A31</f>
        <v>0.11</v>
      </c>
      <c r="N31" s="395">
        <f>0.16*A31</f>
        <v>0.16</v>
      </c>
    </row>
    <row r="32" spans="1:14" x14ac:dyDescent="0.3">
      <c r="A32" s="285">
        <f>A28</f>
        <v>1</v>
      </c>
      <c r="B32" s="326" t="s">
        <v>68</v>
      </c>
      <c r="C32" s="324" t="s">
        <v>108</v>
      </c>
      <c r="D32" s="254"/>
      <c r="E32" s="245"/>
      <c r="F32" s="237"/>
      <c r="G32" s="220">
        <f>6*A32</f>
        <v>6</v>
      </c>
      <c r="H32" s="225">
        <f>6*A32</f>
        <v>6</v>
      </c>
      <c r="I32" s="221">
        <f>6*A32</f>
        <v>6</v>
      </c>
      <c r="J32" s="221">
        <f>4*A32</f>
        <v>4</v>
      </c>
      <c r="K32" s="346">
        <f>4*A32</f>
        <v>4</v>
      </c>
      <c r="L32" s="249">
        <f>4*A32</f>
        <v>4</v>
      </c>
      <c r="M32" s="237"/>
      <c r="N32" s="244"/>
    </row>
    <row r="33" spans="1:14" ht="15" thickBot="1" x14ac:dyDescent="0.35">
      <c r="A33" s="285">
        <f>A28</f>
        <v>1</v>
      </c>
      <c r="B33" s="333" t="s">
        <v>69</v>
      </c>
      <c r="C33" s="324" t="s">
        <v>74</v>
      </c>
      <c r="D33" s="347"/>
      <c r="E33" s="344"/>
      <c r="F33" s="343">
        <f>0.5*A33</f>
        <v>0.5</v>
      </c>
      <c r="G33" s="337">
        <f>0.5*A33</f>
        <v>0.5</v>
      </c>
      <c r="H33" s="245"/>
      <c r="I33" s="245"/>
      <c r="J33" s="245"/>
      <c r="K33" s="348">
        <f>1*A33</f>
        <v>1</v>
      </c>
      <c r="L33" s="338">
        <f>1.5*A33</f>
        <v>1.5</v>
      </c>
      <c r="M33" s="245"/>
      <c r="N33" s="255"/>
    </row>
    <row r="34" spans="1:14" x14ac:dyDescent="0.3">
      <c r="A34" s="285">
        <f>A28</f>
        <v>1</v>
      </c>
      <c r="B34" s="401" t="s">
        <v>90</v>
      </c>
      <c r="C34" s="369" t="s">
        <v>101</v>
      </c>
      <c r="D34" s="356"/>
      <c r="E34" s="304"/>
      <c r="F34" s="295"/>
      <c r="G34" s="386"/>
      <c r="H34" s="357">
        <f>3*A34</f>
        <v>3</v>
      </c>
      <c r="I34" s="358">
        <f>3*A34</f>
        <v>3</v>
      </c>
      <c r="J34" s="358">
        <f>2*A34</f>
        <v>2</v>
      </c>
      <c r="K34" s="359">
        <f>2*A34</f>
        <v>2</v>
      </c>
      <c r="L34" s="360">
        <f>2*A34</f>
        <v>2</v>
      </c>
      <c r="M34" s="295"/>
      <c r="N34" s="296"/>
    </row>
    <row r="35" spans="1:14" ht="15" thickBot="1" x14ac:dyDescent="0.35">
      <c r="A35" s="285">
        <f>A28</f>
        <v>1</v>
      </c>
      <c r="B35" s="402"/>
      <c r="C35" s="370" t="s">
        <v>76</v>
      </c>
      <c r="D35" s="339"/>
      <c r="E35" s="340"/>
      <c r="F35" s="361">
        <f>0.25*A35</f>
        <v>0.25</v>
      </c>
      <c r="G35" s="385">
        <f>0.25*A35</f>
        <v>0.25</v>
      </c>
      <c r="H35" s="362">
        <f>0.35*A35</f>
        <v>0.35</v>
      </c>
      <c r="I35" s="362">
        <f>0.35*A35</f>
        <v>0.35</v>
      </c>
      <c r="J35" s="362">
        <f>0.45*A35</f>
        <v>0.45</v>
      </c>
      <c r="K35" s="363">
        <f>0.45*A35</f>
        <v>0.45</v>
      </c>
      <c r="L35" s="364">
        <f>0.45*A35</f>
        <v>0.45</v>
      </c>
      <c r="M35" s="362">
        <f>0.45*A35</f>
        <v>0.45</v>
      </c>
      <c r="N35" s="363">
        <f>0.45*A35</f>
        <v>0.45</v>
      </c>
    </row>
    <row r="36" spans="1:14" x14ac:dyDescent="0.3">
      <c r="A36" s="285">
        <f>A28</f>
        <v>1</v>
      </c>
      <c r="B36" s="401" t="s">
        <v>91</v>
      </c>
      <c r="C36" s="369" t="s">
        <v>75</v>
      </c>
      <c r="D36" s="347"/>
      <c r="E36" s="299"/>
      <c r="F36" s="299"/>
      <c r="G36" s="376"/>
      <c r="H36" s="377">
        <f>3*A36</f>
        <v>3</v>
      </c>
      <c r="I36" s="378">
        <f>3*A36</f>
        <v>3</v>
      </c>
      <c r="J36" s="378">
        <f>2*A36</f>
        <v>2</v>
      </c>
      <c r="K36" s="379">
        <f>2*A36</f>
        <v>2</v>
      </c>
      <c r="L36" s="381">
        <f>2*A36</f>
        <v>2</v>
      </c>
      <c r="M36" s="356"/>
      <c r="N36" s="305"/>
    </row>
    <row r="37" spans="1:14" ht="15" thickBot="1" x14ac:dyDescent="0.35">
      <c r="A37" s="285">
        <f>A28</f>
        <v>1</v>
      </c>
      <c r="B37" s="403"/>
      <c r="C37" s="370" t="s">
        <v>78</v>
      </c>
      <c r="D37" s="339"/>
      <c r="E37" s="340"/>
      <c r="F37" s="371"/>
      <c r="G37" s="372"/>
      <c r="H37" s="373">
        <f>0.75*A37</f>
        <v>0.75</v>
      </c>
      <c r="I37" s="373">
        <f>0.75*A37</f>
        <v>0.75</v>
      </c>
      <c r="J37" s="373">
        <f>1*A37</f>
        <v>1</v>
      </c>
      <c r="K37" s="374">
        <f>1*A37</f>
        <v>1</v>
      </c>
      <c r="L37" s="380">
        <f>1*A37</f>
        <v>1</v>
      </c>
      <c r="M37" s="382"/>
      <c r="N37" s="383"/>
    </row>
    <row r="38" spans="1:14" ht="15.6" thickTop="1" thickBot="1" x14ac:dyDescent="0.35">
      <c r="A38" s="285">
        <f>A28</f>
        <v>1</v>
      </c>
      <c r="B38" s="330" t="s">
        <v>73</v>
      </c>
      <c r="C38" s="246" t="s">
        <v>114</v>
      </c>
      <c r="D38" s="247"/>
      <c r="E38" s="196"/>
      <c r="F38" s="196"/>
      <c r="G38" s="196"/>
      <c r="H38" s="196"/>
      <c r="I38" s="196"/>
      <c r="J38" s="8"/>
      <c r="K38" s="8"/>
      <c r="L38" s="8"/>
      <c r="M38" s="8"/>
      <c r="N38" s="12"/>
    </row>
    <row r="39" spans="1:14" ht="15" thickTop="1" x14ac:dyDescent="0.3">
      <c r="A39" s="285">
        <f>A28</f>
        <v>1</v>
      </c>
      <c r="B39" s="329" t="s">
        <v>72</v>
      </c>
      <c r="C39" s="323" t="s">
        <v>74</v>
      </c>
      <c r="D39" s="262">
        <f>0.12*A39</f>
        <v>0.12</v>
      </c>
      <c r="E39" s="263">
        <f>D39*1.2</f>
        <v>0.14399999999999999</v>
      </c>
      <c r="F39" s="263">
        <f>E39*1.2</f>
        <v>0.17279999999999998</v>
      </c>
      <c r="G39" s="263">
        <f>F39*1.2</f>
        <v>0.20735999999999996</v>
      </c>
      <c r="H39" s="263">
        <f>G39*1.2</f>
        <v>0.24883199999999994</v>
      </c>
      <c r="I39" s="264">
        <f>H39*1.25</f>
        <v>0.31103999999999993</v>
      </c>
      <c r="J39" s="263">
        <f>I39*1.3</f>
        <v>0.40435199999999993</v>
      </c>
      <c r="K39" s="267">
        <f>J39*1.35</f>
        <v>0.54587519999999989</v>
      </c>
      <c r="L39" s="266">
        <f>K39*1.35</f>
        <v>0.73693151999999995</v>
      </c>
      <c r="M39" s="265">
        <f>L39*1.4</f>
        <v>1.0317041279999999</v>
      </c>
      <c r="N39" s="267">
        <f>M39*1.45</f>
        <v>1.4959709855999999</v>
      </c>
    </row>
    <row r="40" spans="1:14" x14ac:dyDescent="0.3">
      <c r="A40" s="285">
        <f>A28</f>
        <v>1</v>
      </c>
      <c r="B40" s="325" t="s">
        <v>71</v>
      </c>
      <c r="C40" s="324" t="s">
        <v>75</v>
      </c>
      <c r="D40" s="315">
        <f>0.12*A40</f>
        <v>0.12</v>
      </c>
      <c r="E40" s="316">
        <f>0.144*A40</f>
        <v>0.14399999999999999</v>
      </c>
      <c r="F40" s="316">
        <f>0.18*A40</f>
        <v>0.18</v>
      </c>
      <c r="G40" s="316">
        <f>0.216*A40</f>
        <v>0.216</v>
      </c>
      <c r="H40" s="317">
        <f>0.246*A40</f>
        <v>0.246</v>
      </c>
      <c r="I40" s="318">
        <f>0.297*A40</f>
        <v>0.29699999999999999</v>
      </c>
      <c r="J40" s="318">
        <f>0.395*A40</f>
        <v>0.39500000000000002</v>
      </c>
      <c r="K40" s="319">
        <f>0.543*A40</f>
        <v>0.54300000000000004</v>
      </c>
      <c r="L40" s="320">
        <f>0.739*A40</f>
        <v>0.73899999999999999</v>
      </c>
      <c r="M40" s="321">
        <f>0.945*A40</f>
        <v>0.94499999999999995</v>
      </c>
      <c r="N40" s="322">
        <f>1.35*A40</f>
        <v>1.35</v>
      </c>
    </row>
    <row r="41" spans="1:14" x14ac:dyDescent="0.3">
      <c r="A41" s="285">
        <f>A28</f>
        <v>1</v>
      </c>
      <c r="B41" s="326" t="s">
        <v>92</v>
      </c>
      <c r="C41" s="324"/>
      <c r="D41" s="268">
        <f>0.1*A41</f>
        <v>0.1</v>
      </c>
      <c r="E41" s="269">
        <f>0.12*A41</f>
        <v>0.12</v>
      </c>
      <c r="F41" s="269">
        <f>0.15*A41</f>
        <v>0.15</v>
      </c>
      <c r="G41" s="269">
        <f>0.18*A41</f>
        <v>0.18</v>
      </c>
      <c r="H41" s="222"/>
      <c r="I41" s="154"/>
      <c r="J41" s="223"/>
      <c r="K41" s="309"/>
      <c r="L41" s="224"/>
      <c r="M41" s="25"/>
      <c r="N41" s="72"/>
    </row>
    <row r="42" spans="1:14" x14ac:dyDescent="0.3">
      <c r="A42" s="285">
        <f>A28</f>
        <v>1</v>
      </c>
      <c r="B42" s="326" t="s">
        <v>93</v>
      </c>
      <c r="C42" s="324"/>
      <c r="D42" s="270">
        <f>0.01*A42</f>
        <v>0.01</v>
      </c>
      <c r="E42" s="271">
        <f>0.012*A42</f>
        <v>1.2E-2</v>
      </c>
      <c r="F42" s="271">
        <f>0.015*A42</f>
        <v>1.4999999999999999E-2</v>
      </c>
      <c r="G42" s="283">
        <f>0.01*A42</f>
        <v>0.01</v>
      </c>
      <c r="H42" s="298"/>
      <c r="I42" s="298"/>
      <c r="J42" s="1"/>
      <c r="K42" s="4"/>
      <c r="L42" s="308"/>
      <c r="M42" s="237"/>
      <c r="N42" s="244"/>
    </row>
    <row r="43" spans="1:14" x14ac:dyDescent="0.3">
      <c r="A43" s="285">
        <f>A28</f>
        <v>1</v>
      </c>
      <c r="B43" s="326" t="s">
        <v>94</v>
      </c>
      <c r="C43" s="323"/>
      <c r="D43" s="254"/>
      <c r="E43" s="245"/>
      <c r="F43" s="245"/>
      <c r="G43" s="272">
        <f>0.007*A43</f>
        <v>7.0000000000000001E-3</v>
      </c>
      <c r="H43" s="352">
        <f>0.018*A43</f>
        <v>1.7999999999999999E-2</v>
      </c>
      <c r="I43" s="353">
        <f>0.023*A43</f>
        <v>2.3E-2</v>
      </c>
      <c r="J43" s="353">
        <f>0.03*A43</f>
        <v>0.03</v>
      </c>
      <c r="K43" s="310">
        <f>0.041*A43</f>
        <v>4.1000000000000002E-2</v>
      </c>
      <c r="L43" s="273">
        <f>0.055*A43</f>
        <v>5.5E-2</v>
      </c>
      <c r="M43" s="245"/>
      <c r="N43" s="255"/>
    </row>
    <row r="44" spans="1:14" x14ac:dyDescent="0.3">
      <c r="A44" s="285">
        <f>A28</f>
        <v>1</v>
      </c>
      <c r="B44" s="333" t="s">
        <v>95</v>
      </c>
      <c r="C44" s="324"/>
      <c r="D44" s="254"/>
      <c r="E44" s="245"/>
      <c r="F44" s="274">
        <f>0.015*A44</f>
        <v>1.4999999999999999E-2</v>
      </c>
      <c r="G44" s="350">
        <f>0.018*A44</f>
        <v>1.7999999999999999E-2</v>
      </c>
      <c r="H44" s="354">
        <f>0.025*A44</f>
        <v>2.5000000000000001E-2</v>
      </c>
      <c r="I44" s="355">
        <f>0.03*A44</f>
        <v>0.03</v>
      </c>
      <c r="J44" s="355">
        <f>0.04*A44</f>
        <v>0.04</v>
      </c>
      <c r="K44" s="351">
        <f>0.055*A44</f>
        <v>5.5E-2</v>
      </c>
      <c r="L44" s="275">
        <f>0.075*A44</f>
        <v>7.4999999999999997E-2</v>
      </c>
      <c r="M44" s="276">
        <f>0.021*A44</f>
        <v>2.1000000000000001E-2</v>
      </c>
      <c r="N44" s="277">
        <f>0.03*A44</f>
        <v>0.03</v>
      </c>
    </row>
    <row r="45" spans="1:14" ht="15" thickBot="1" x14ac:dyDescent="0.35">
      <c r="A45" s="285">
        <f>A28</f>
        <v>1</v>
      </c>
      <c r="B45" s="328" t="s">
        <v>96</v>
      </c>
      <c r="C45" s="286"/>
      <c r="D45" s="339"/>
      <c r="E45" s="340"/>
      <c r="F45" s="365">
        <f>0.007*A45</f>
        <v>7.0000000000000001E-3</v>
      </c>
      <c r="G45" s="366">
        <f>0.009*A45</f>
        <v>8.9999999999999993E-3</v>
      </c>
      <c r="H45" s="384">
        <f>0.011*A45</f>
        <v>1.0999999999999999E-2</v>
      </c>
      <c r="I45" s="384">
        <f>0.014*A45</f>
        <v>1.4E-2</v>
      </c>
      <c r="J45" s="384">
        <f>0.018*A45</f>
        <v>1.7999999999999999E-2</v>
      </c>
      <c r="K45" s="367">
        <f>0.025*A45</f>
        <v>2.5000000000000001E-2</v>
      </c>
      <c r="L45" s="368">
        <f>0.034*A45</f>
        <v>3.4000000000000002E-2</v>
      </c>
      <c r="M45" s="366">
        <f>0.047*A45</f>
        <v>4.7E-2</v>
      </c>
      <c r="N45" s="367">
        <f>0.067*A45</f>
        <v>6.7000000000000004E-2</v>
      </c>
    </row>
    <row r="46" spans="1:14" ht="15" thickTop="1" x14ac:dyDescent="0.3">
      <c r="A46" s="285">
        <f>A28</f>
        <v>1</v>
      </c>
      <c r="B46" s="398" t="s">
        <v>80</v>
      </c>
      <c r="C46" s="334"/>
      <c r="D46" s="300">
        <f>0.02*A46</f>
        <v>0.02</v>
      </c>
      <c r="E46" s="301">
        <f>0.024*A46</f>
        <v>2.4E-2</v>
      </c>
      <c r="F46" s="301">
        <f>0.03*A46</f>
        <v>0.03</v>
      </c>
      <c r="G46" s="311">
        <f>0.014*A46</f>
        <v>1.4E-2</v>
      </c>
      <c r="H46" s="302"/>
      <c r="I46" s="302"/>
      <c r="J46" s="303"/>
      <c r="K46" s="312"/>
      <c r="L46" s="307"/>
      <c r="M46" s="304"/>
      <c r="N46" s="305"/>
    </row>
    <row r="47" spans="1:14" x14ac:dyDescent="0.3">
      <c r="A47" s="285">
        <f>A28</f>
        <v>1</v>
      </c>
      <c r="B47" s="399"/>
      <c r="C47" s="335"/>
      <c r="D47" s="270">
        <f>0.05*A47</f>
        <v>0.05</v>
      </c>
      <c r="E47" s="271">
        <f>0.06*A47</f>
        <v>0.06</v>
      </c>
      <c r="F47" s="271">
        <f>0.075*A47</f>
        <v>7.4999999999999997E-2</v>
      </c>
      <c r="G47" s="283">
        <f>0.01*A47</f>
        <v>0.01</v>
      </c>
      <c r="H47" s="298"/>
      <c r="I47" s="298"/>
      <c r="J47" s="1"/>
      <c r="K47" s="4"/>
      <c r="L47" s="308"/>
      <c r="M47" s="299"/>
      <c r="N47" s="306"/>
    </row>
    <row r="48" spans="1:14" ht="15" thickBot="1" x14ac:dyDescent="0.35">
      <c r="A48" s="292">
        <f>A28</f>
        <v>1</v>
      </c>
      <c r="B48" s="400"/>
      <c r="C48" s="336"/>
      <c r="D48" s="278"/>
      <c r="E48" s="279"/>
      <c r="F48" s="279"/>
      <c r="G48" s="313">
        <f>0.077*A48</f>
        <v>7.6999999999999999E-2</v>
      </c>
      <c r="H48" s="280"/>
      <c r="I48" s="281"/>
      <c r="J48" s="281"/>
      <c r="K48" s="297"/>
      <c r="L48" s="282"/>
      <c r="M48" s="279"/>
      <c r="N48" s="294"/>
    </row>
    <row r="49" spans="1:14" x14ac:dyDescent="0.3">
      <c r="A49" s="285"/>
    </row>
    <row r="50" spans="1:14" ht="15" thickBot="1" x14ac:dyDescent="0.35">
      <c r="A50" s="285"/>
    </row>
    <row r="51" spans="1:14" ht="15" thickBot="1" x14ac:dyDescent="0.35">
      <c r="A51" s="293"/>
      <c r="B51" s="238"/>
      <c r="C51" s="239" t="s">
        <v>0</v>
      </c>
      <c r="D51" s="100">
        <v>1</v>
      </c>
      <c r="E51" s="98">
        <v>2</v>
      </c>
      <c r="F51" s="98">
        <v>3</v>
      </c>
      <c r="G51" s="98">
        <v>4</v>
      </c>
      <c r="H51" s="101">
        <v>5</v>
      </c>
      <c r="I51" s="101">
        <v>6</v>
      </c>
      <c r="J51" s="184">
        <v>7</v>
      </c>
      <c r="K51" s="185">
        <v>8</v>
      </c>
      <c r="L51" s="341" t="s">
        <v>59</v>
      </c>
      <c r="M51" s="185">
        <v>9</v>
      </c>
      <c r="N51" s="186">
        <v>10</v>
      </c>
    </row>
    <row r="52" spans="1:14" ht="15.6" thickTop="1" thickBot="1" x14ac:dyDescent="0.35">
      <c r="A52" s="291" t="s">
        <v>58</v>
      </c>
      <c r="B52" s="331" t="s">
        <v>70</v>
      </c>
      <c r="C52" s="104" t="s">
        <v>1</v>
      </c>
      <c r="D52" s="107"/>
      <c r="E52" s="105"/>
      <c r="F52" s="105"/>
      <c r="G52" s="105"/>
      <c r="H52" s="219"/>
      <c r="I52" s="219"/>
      <c r="J52" s="50"/>
      <c r="K52" s="8"/>
      <c r="L52" s="342"/>
      <c r="M52" s="8"/>
      <c r="N52" s="187"/>
    </row>
    <row r="53" spans="1:14" ht="15.6" thickTop="1" thickBot="1" x14ac:dyDescent="0.35">
      <c r="A53" s="327">
        <v>2</v>
      </c>
      <c r="B53" s="329" t="s">
        <v>72</v>
      </c>
      <c r="C53" s="332"/>
      <c r="D53" s="250">
        <f>20*A53</f>
        <v>40</v>
      </c>
      <c r="E53" s="240">
        <f t="shared" ref="E53:H53" si="10">D53*1.3</f>
        <v>52</v>
      </c>
      <c r="F53" s="240">
        <f t="shared" si="10"/>
        <v>67.600000000000009</v>
      </c>
      <c r="G53" s="240">
        <f t="shared" si="10"/>
        <v>87.88000000000001</v>
      </c>
      <c r="H53" s="240">
        <f t="shared" si="10"/>
        <v>114.24400000000001</v>
      </c>
      <c r="I53" s="166">
        <f t="shared" ref="I53" si="11">H53*1.35</f>
        <v>154.22940000000003</v>
      </c>
      <c r="J53" s="240">
        <f t="shared" ref="J53" si="12">I53*1.4</f>
        <v>215.92116000000001</v>
      </c>
      <c r="K53" s="243">
        <f t="shared" ref="K53" si="13">J53*1.45</f>
        <v>313.08568200000002</v>
      </c>
      <c r="L53" s="242">
        <f>K53*1.45</f>
        <v>453.97423889999999</v>
      </c>
      <c r="M53" s="241">
        <f>L53*1.5</f>
        <v>680.96135834999995</v>
      </c>
      <c r="N53" s="243">
        <f t="shared" ref="N53" si="14">M53*1.55</f>
        <v>1055.4901054425</v>
      </c>
    </row>
    <row r="54" spans="1:14" ht="15" thickTop="1" x14ac:dyDescent="0.3">
      <c r="A54" s="285">
        <f>A53</f>
        <v>2</v>
      </c>
      <c r="B54" s="325" t="s">
        <v>71</v>
      </c>
      <c r="C54" s="324"/>
      <c r="D54" s="251">
        <f>20*A54</f>
        <v>40</v>
      </c>
      <c r="E54" s="228">
        <f>26*A54</f>
        <v>52</v>
      </c>
      <c r="F54" s="228">
        <f>33*A54</f>
        <v>66</v>
      </c>
      <c r="G54" s="228">
        <f>43*A54</f>
        <v>86</v>
      </c>
      <c r="H54" s="228">
        <f>55*A54</f>
        <v>110</v>
      </c>
      <c r="I54" s="258">
        <f>74*A54</f>
        <v>148</v>
      </c>
      <c r="J54" s="289">
        <f>104.3*A54</f>
        <v>208.6</v>
      </c>
      <c r="K54" s="314">
        <f>149.3*A54</f>
        <v>298.60000000000002</v>
      </c>
      <c r="L54" s="290">
        <f>219.3*A54</f>
        <v>438.6</v>
      </c>
      <c r="M54" s="287">
        <f>338.25*A54</f>
        <v>676.5</v>
      </c>
      <c r="N54" s="288">
        <f>522.75*A54</f>
        <v>1045.5</v>
      </c>
    </row>
    <row r="55" spans="1:14" x14ac:dyDescent="0.3">
      <c r="A55" s="285">
        <f>A53</f>
        <v>2</v>
      </c>
      <c r="B55" s="326" t="s">
        <v>60</v>
      </c>
      <c r="C55" s="324"/>
      <c r="D55" s="252">
        <f>10*A55</f>
        <v>20</v>
      </c>
      <c r="E55" s="218">
        <f>10*A55</f>
        <v>20</v>
      </c>
      <c r="F55" s="218">
        <f>8*A55</f>
        <v>16</v>
      </c>
      <c r="G55" s="218">
        <f>8*A55</f>
        <v>16</v>
      </c>
      <c r="H55" s="218">
        <f>6*A55</f>
        <v>12</v>
      </c>
      <c r="I55" s="261"/>
      <c r="J55" s="25"/>
      <c r="K55" s="72"/>
      <c r="L55" s="224"/>
      <c r="M55" s="25"/>
      <c r="N55" s="72"/>
    </row>
    <row r="56" spans="1:14" x14ac:dyDescent="0.3">
      <c r="A56" s="285">
        <f>A53</f>
        <v>2</v>
      </c>
      <c r="B56" s="326" t="s">
        <v>67</v>
      </c>
      <c r="C56" s="324"/>
      <c r="D56" s="253">
        <f>5*A56</f>
        <v>10</v>
      </c>
      <c r="E56" s="23">
        <f>8*A56</f>
        <v>16</v>
      </c>
      <c r="F56" s="23">
        <f>10*A56</f>
        <v>20</v>
      </c>
      <c r="G56" s="226">
        <f>8*A56</f>
        <v>16</v>
      </c>
      <c r="H56" s="391">
        <f>0.35*A56</f>
        <v>0.7</v>
      </c>
      <c r="I56" s="392">
        <f>0.15*A56</f>
        <v>0.3</v>
      </c>
      <c r="J56" s="260">
        <f>0.1*A56</f>
        <v>0.2</v>
      </c>
      <c r="K56" s="345">
        <f>0.1*A56</f>
        <v>0.2</v>
      </c>
      <c r="L56" s="393">
        <f>0.15*A56</f>
        <v>0.3</v>
      </c>
      <c r="M56" s="394">
        <f>0.11*A56</f>
        <v>0.22</v>
      </c>
      <c r="N56" s="395">
        <f>0.16*A56</f>
        <v>0.32</v>
      </c>
    </row>
    <row r="57" spans="1:14" x14ac:dyDescent="0.3">
      <c r="A57" s="285">
        <f>A53</f>
        <v>2</v>
      </c>
      <c r="B57" s="326" t="s">
        <v>68</v>
      </c>
      <c r="C57" s="324" t="s">
        <v>77</v>
      </c>
      <c r="D57" s="254"/>
      <c r="E57" s="245"/>
      <c r="F57" s="237"/>
      <c r="G57" s="220">
        <f>6*A57</f>
        <v>12</v>
      </c>
      <c r="H57" s="225">
        <f>6*A57</f>
        <v>12</v>
      </c>
      <c r="I57" s="221">
        <f>6*A57</f>
        <v>12</v>
      </c>
      <c r="J57" s="221">
        <f>4*A57</f>
        <v>8</v>
      </c>
      <c r="K57" s="346">
        <f>4*A57</f>
        <v>8</v>
      </c>
      <c r="L57" s="249">
        <f>4*A57</f>
        <v>8</v>
      </c>
      <c r="M57" s="237"/>
      <c r="N57" s="244"/>
    </row>
    <row r="58" spans="1:14" ht="15" thickBot="1" x14ac:dyDescent="0.35">
      <c r="A58" s="285">
        <f>A53</f>
        <v>2</v>
      </c>
      <c r="B58" s="333" t="s">
        <v>69</v>
      </c>
      <c r="C58" s="324" t="s">
        <v>75</v>
      </c>
      <c r="D58" s="347"/>
      <c r="E58" s="344"/>
      <c r="F58" s="343">
        <f>0.5*A58</f>
        <v>1</v>
      </c>
      <c r="G58" s="337">
        <f>0.5*A58</f>
        <v>1</v>
      </c>
      <c r="H58" s="245"/>
      <c r="I58" s="245"/>
      <c r="J58" s="245"/>
      <c r="K58" s="348">
        <f>1*A58</f>
        <v>2</v>
      </c>
      <c r="L58" s="338">
        <f>1.5*A58</f>
        <v>3</v>
      </c>
      <c r="M58" s="245"/>
      <c r="N58" s="255"/>
    </row>
    <row r="59" spans="1:14" x14ac:dyDescent="0.3">
      <c r="A59" s="285">
        <f>A53</f>
        <v>2</v>
      </c>
      <c r="B59" s="401" t="s">
        <v>90</v>
      </c>
      <c r="C59" s="369" t="s">
        <v>110</v>
      </c>
      <c r="D59" s="356"/>
      <c r="E59" s="304"/>
      <c r="F59" s="295"/>
      <c r="G59" s="386"/>
      <c r="H59" s="357">
        <f>3*A59</f>
        <v>6</v>
      </c>
      <c r="I59" s="358">
        <f>3*A59</f>
        <v>6</v>
      </c>
      <c r="J59" s="358">
        <f>2*A59</f>
        <v>4</v>
      </c>
      <c r="K59" s="359">
        <f>2*A59</f>
        <v>4</v>
      </c>
      <c r="L59" s="360">
        <f>2*A59</f>
        <v>4</v>
      </c>
      <c r="M59" s="295"/>
      <c r="N59" s="296"/>
    </row>
    <row r="60" spans="1:14" ht="15" thickBot="1" x14ac:dyDescent="0.35">
      <c r="A60" s="285">
        <f>A53</f>
        <v>2</v>
      </c>
      <c r="B60" s="402"/>
      <c r="C60" s="370" t="s">
        <v>106</v>
      </c>
      <c r="D60" s="339"/>
      <c r="E60" s="340"/>
      <c r="F60" s="361">
        <f>0.25*A60</f>
        <v>0.5</v>
      </c>
      <c r="G60" s="385">
        <f>0.25*A60</f>
        <v>0.5</v>
      </c>
      <c r="H60" s="362">
        <f>0.35*A60</f>
        <v>0.7</v>
      </c>
      <c r="I60" s="362">
        <f>0.35*A60</f>
        <v>0.7</v>
      </c>
      <c r="J60" s="362">
        <f>0.45*A60</f>
        <v>0.9</v>
      </c>
      <c r="K60" s="363">
        <f>0.45*A60</f>
        <v>0.9</v>
      </c>
      <c r="L60" s="364">
        <f>0.45*A60</f>
        <v>0.9</v>
      </c>
      <c r="M60" s="362">
        <f>0.45*A60</f>
        <v>0.9</v>
      </c>
      <c r="N60" s="363">
        <f>0.45*A60</f>
        <v>0.9</v>
      </c>
    </row>
    <row r="61" spans="1:14" x14ac:dyDescent="0.3">
      <c r="A61" s="285">
        <f>A53</f>
        <v>2</v>
      </c>
      <c r="B61" s="401" t="s">
        <v>91</v>
      </c>
      <c r="C61" s="369" t="s">
        <v>101</v>
      </c>
      <c r="D61" s="347"/>
      <c r="E61" s="299"/>
      <c r="F61" s="299"/>
      <c r="G61" s="376"/>
      <c r="H61" s="377">
        <f>3*A61</f>
        <v>6</v>
      </c>
      <c r="I61" s="378">
        <f>3*A61</f>
        <v>6</v>
      </c>
      <c r="J61" s="378">
        <f>2*A61</f>
        <v>4</v>
      </c>
      <c r="K61" s="379">
        <f>2*A61</f>
        <v>4</v>
      </c>
      <c r="L61" s="381">
        <f>2*A61</f>
        <v>4</v>
      </c>
      <c r="M61" s="356"/>
      <c r="N61" s="305"/>
    </row>
    <row r="62" spans="1:14" ht="15" thickBot="1" x14ac:dyDescent="0.35">
      <c r="A62" s="285">
        <f>A53</f>
        <v>2</v>
      </c>
      <c r="B62" s="403"/>
      <c r="C62" s="370" t="s">
        <v>74</v>
      </c>
      <c r="D62" s="339"/>
      <c r="E62" s="340"/>
      <c r="F62" s="371"/>
      <c r="G62" s="372"/>
      <c r="H62" s="373">
        <f>0.75*A62</f>
        <v>1.5</v>
      </c>
      <c r="I62" s="373">
        <f>0.75*A62</f>
        <v>1.5</v>
      </c>
      <c r="J62" s="373">
        <f>1*A62</f>
        <v>2</v>
      </c>
      <c r="K62" s="374">
        <f>1*A62</f>
        <v>2</v>
      </c>
      <c r="L62" s="380">
        <f>1*A62</f>
        <v>2</v>
      </c>
      <c r="M62" s="382"/>
      <c r="N62" s="383"/>
    </row>
    <row r="63" spans="1:14" ht="15.6" thickTop="1" thickBot="1" x14ac:dyDescent="0.35">
      <c r="A63" s="285">
        <f>A53</f>
        <v>2</v>
      </c>
      <c r="B63" s="330" t="s">
        <v>73</v>
      </c>
      <c r="C63" s="246" t="s">
        <v>75</v>
      </c>
      <c r="D63" s="247"/>
      <c r="E63" s="196"/>
      <c r="F63" s="196"/>
      <c r="G63" s="196"/>
      <c r="H63" s="196"/>
      <c r="I63" s="196"/>
      <c r="J63" s="8"/>
      <c r="K63" s="8"/>
      <c r="L63" s="8"/>
      <c r="M63" s="8"/>
      <c r="N63" s="12"/>
    </row>
    <row r="64" spans="1:14" ht="15" thickTop="1" x14ac:dyDescent="0.3">
      <c r="A64" s="285">
        <f>A53</f>
        <v>2</v>
      </c>
      <c r="B64" s="329" t="s">
        <v>72</v>
      </c>
      <c r="C64" s="323"/>
      <c r="D64" s="262">
        <f>0.12*A64</f>
        <v>0.24</v>
      </c>
      <c r="E64" s="263">
        <f>D64*1.2</f>
        <v>0.28799999999999998</v>
      </c>
      <c r="F64" s="263">
        <f>E64*1.2</f>
        <v>0.34559999999999996</v>
      </c>
      <c r="G64" s="263">
        <f>F64*1.2</f>
        <v>0.41471999999999992</v>
      </c>
      <c r="H64" s="263">
        <f>G64*1.2</f>
        <v>0.49766399999999988</v>
      </c>
      <c r="I64" s="264">
        <f>H64*1.25</f>
        <v>0.62207999999999986</v>
      </c>
      <c r="J64" s="263">
        <f>I64*1.3</f>
        <v>0.80870399999999987</v>
      </c>
      <c r="K64" s="267">
        <f>J64*1.35</f>
        <v>1.0917503999999998</v>
      </c>
      <c r="L64" s="266">
        <f>K64*1.35</f>
        <v>1.4738630399999999</v>
      </c>
      <c r="M64" s="265">
        <f>L64*1.4</f>
        <v>2.0634082559999998</v>
      </c>
      <c r="N64" s="267">
        <f>M64*1.45</f>
        <v>2.9919419711999997</v>
      </c>
    </row>
    <row r="65" spans="1:14" x14ac:dyDescent="0.3">
      <c r="A65" s="285">
        <f>A53</f>
        <v>2</v>
      </c>
      <c r="B65" s="325" t="s">
        <v>71</v>
      </c>
      <c r="C65" s="324"/>
      <c r="D65" s="315">
        <f>0.12*A65</f>
        <v>0.24</v>
      </c>
      <c r="E65" s="316">
        <f>0.144*A65</f>
        <v>0.28799999999999998</v>
      </c>
      <c r="F65" s="316">
        <f>0.18*A65</f>
        <v>0.36</v>
      </c>
      <c r="G65" s="316">
        <f>0.216*A65</f>
        <v>0.432</v>
      </c>
      <c r="H65" s="317">
        <f>0.246*A65</f>
        <v>0.49199999999999999</v>
      </c>
      <c r="I65" s="318">
        <f>0.297*A65</f>
        <v>0.59399999999999997</v>
      </c>
      <c r="J65" s="318">
        <f>0.395*A65</f>
        <v>0.79</v>
      </c>
      <c r="K65" s="319">
        <f>0.543*A65</f>
        <v>1.0860000000000001</v>
      </c>
      <c r="L65" s="320">
        <f>0.739*A65</f>
        <v>1.478</v>
      </c>
      <c r="M65" s="321">
        <f>0.945*A65</f>
        <v>1.89</v>
      </c>
      <c r="N65" s="322">
        <f>1.35*A65</f>
        <v>2.7</v>
      </c>
    </row>
    <row r="66" spans="1:14" x14ac:dyDescent="0.3">
      <c r="A66" s="285">
        <f>A53</f>
        <v>2</v>
      </c>
      <c r="B66" s="326" t="s">
        <v>92</v>
      </c>
      <c r="C66" s="324"/>
      <c r="D66" s="268">
        <f>0.1*A66</f>
        <v>0.2</v>
      </c>
      <c r="E66" s="269">
        <f>0.12*A66</f>
        <v>0.24</v>
      </c>
      <c r="F66" s="269">
        <f>0.15*A66</f>
        <v>0.3</v>
      </c>
      <c r="G66" s="269">
        <f>0.18*A66</f>
        <v>0.36</v>
      </c>
      <c r="H66" s="222"/>
      <c r="I66" s="154"/>
      <c r="J66" s="223"/>
      <c r="K66" s="309"/>
      <c r="L66" s="224"/>
      <c r="M66" s="25"/>
      <c r="N66" s="72"/>
    </row>
    <row r="67" spans="1:14" x14ac:dyDescent="0.3">
      <c r="A67" s="285">
        <f>A53</f>
        <v>2</v>
      </c>
      <c r="B67" s="326" t="s">
        <v>93</v>
      </c>
      <c r="C67" s="324"/>
      <c r="D67" s="270">
        <f>0.01*A67</f>
        <v>0.02</v>
      </c>
      <c r="E67" s="271">
        <f>0.012*A67</f>
        <v>2.4E-2</v>
      </c>
      <c r="F67" s="271">
        <f>0.015*A67</f>
        <v>0.03</v>
      </c>
      <c r="G67" s="283">
        <f>0.01*A67</f>
        <v>0.02</v>
      </c>
      <c r="H67" s="298"/>
      <c r="I67" s="298"/>
      <c r="J67" s="1"/>
      <c r="K67" s="4"/>
      <c r="L67" s="308"/>
      <c r="M67" s="237"/>
      <c r="N67" s="244"/>
    </row>
    <row r="68" spans="1:14" x14ac:dyDescent="0.3">
      <c r="A68" s="285">
        <f>A53</f>
        <v>2</v>
      </c>
      <c r="B68" s="326" t="s">
        <v>94</v>
      </c>
      <c r="C68" s="323"/>
      <c r="D68" s="254"/>
      <c r="E68" s="245"/>
      <c r="F68" s="245"/>
      <c r="G68" s="272">
        <f>0.007*A68</f>
        <v>1.4E-2</v>
      </c>
      <c r="H68" s="352">
        <f>0.018*A68</f>
        <v>3.5999999999999997E-2</v>
      </c>
      <c r="I68" s="353">
        <f>0.023*A68</f>
        <v>4.5999999999999999E-2</v>
      </c>
      <c r="J68" s="353">
        <f>0.03*A68</f>
        <v>0.06</v>
      </c>
      <c r="K68" s="310">
        <f>0.041*A68</f>
        <v>8.2000000000000003E-2</v>
      </c>
      <c r="L68" s="273">
        <f>0.055*A68</f>
        <v>0.11</v>
      </c>
      <c r="M68" s="245"/>
      <c r="N68" s="255"/>
    </row>
    <row r="69" spans="1:14" x14ac:dyDescent="0.3">
      <c r="A69" s="285">
        <f>A53</f>
        <v>2</v>
      </c>
      <c r="B69" s="333" t="s">
        <v>95</v>
      </c>
      <c r="C69" s="324"/>
      <c r="D69" s="254"/>
      <c r="E69" s="245"/>
      <c r="F69" s="274">
        <f>0.015*A69</f>
        <v>0.03</v>
      </c>
      <c r="G69" s="350">
        <f>0.018*A69</f>
        <v>3.5999999999999997E-2</v>
      </c>
      <c r="H69" s="354">
        <f>0.025*A69</f>
        <v>0.05</v>
      </c>
      <c r="I69" s="355">
        <f>0.03*A69</f>
        <v>0.06</v>
      </c>
      <c r="J69" s="355">
        <f>0.04*A69</f>
        <v>0.08</v>
      </c>
      <c r="K69" s="351">
        <f>0.055*A69</f>
        <v>0.11</v>
      </c>
      <c r="L69" s="275">
        <f>0.075*A69</f>
        <v>0.15</v>
      </c>
      <c r="M69" s="276">
        <f>0.021*A69</f>
        <v>4.2000000000000003E-2</v>
      </c>
      <c r="N69" s="277">
        <f>0.03*A69</f>
        <v>0.06</v>
      </c>
    </row>
    <row r="70" spans="1:14" ht="15" thickBot="1" x14ac:dyDescent="0.35">
      <c r="A70" s="285">
        <f>A53</f>
        <v>2</v>
      </c>
      <c r="B70" s="328" t="s">
        <v>96</v>
      </c>
      <c r="C70" s="286"/>
      <c r="D70" s="339"/>
      <c r="E70" s="340"/>
      <c r="F70" s="365">
        <f>0.007*A70</f>
        <v>1.4E-2</v>
      </c>
      <c r="G70" s="366">
        <f>0.009*A70</f>
        <v>1.7999999999999999E-2</v>
      </c>
      <c r="H70" s="384">
        <f>0.011*A70</f>
        <v>2.1999999999999999E-2</v>
      </c>
      <c r="I70" s="384">
        <f>0.014*A70</f>
        <v>2.8000000000000001E-2</v>
      </c>
      <c r="J70" s="384">
        <f>0.018*A70</f>
        <v>3.5999999999999997E-2</v>
      </c>
      <c r="K70" s="367">
        <f>0.025*A70</f>
        <v>0.05</v>
      </c>
      <c r="L70" s="368">
        <f>0.034*A70</f>
        <v>6.8000000000000005E-2</v>
      </c>
      <c r="M70" s="366">
        <f>0.047*A70</f>
        <v>9.4E-2</v>
      </c>
      <c r="N70" s="367">
        <f>0.067*A70</f>
        <v>0.13400000000000001</v>
      </c>
    </row>
    <row r="71" spans="1:14" ht="15" thickTop="1" x14ac:dyDescent="0.3">
      <c r="A71" s="285">
        <f>A53</f>
        <v>2</v>
      </c>
      <c r="B71" s="398" t="s">
        <v>80</v>
      </c>
      <c r="C71" s="334"/>
      <c r="D71" s="300">
        <f>0.02*A71</f>
        <v>0.04</v>
      </c>
      <c r="E71" s="301">
        <f>0.024*A71</f>
        <v>4.8000000000000001E-2</v>
      </c>
      <c r="F71" s="301">
        <f>0.03*A71</f>
        <v>0.06</v>
      </c>
      <c r="G71" s="311">
        <f>0.014*A71</f>
        <v>2.8000000000000001E-2</v>
      </c>
      <c r="H71" s="302"/>
      <c r="I71" s="302"/>
      <c r="J71" s="303"/>
      <c r="K71" s="312"/>
      <c r="L71" s="307"/>
      <c r="M71" s="304"/>
      <c r="N71" s="305"/>
    </row>
    <row r="72" spans="1:14" x14ac:dyDescent="0.3">
      <c r="A72" s="285">
        <f>A53</f>
        <v>2</v>
      </c>
      <c r="B72" s="399"/>
      <c r="C72" s="335"/>
      <c r="D72" s="270">
        <f>0.05*A72</f>
        <v>0.1</v>
      </c>
      <c r="E72" s="271">
        <f>0.06*A72</f>
        <v>0.12</v>
      </c>
      <c r="F72" s="271">
        <f>0.075*A72</f>
        <v>0.15</v>
      </c>
      <c r="G72" s="283">
        <f>0.01*A72</f>
        <v>0.02</v>
      </c>
      <c r="H72" s="298"/>
      <c r="I72" s="298"/>
      <c r="J72" s="1"/>
      <c r="K72" s="4"/>
      <c r="L72" s="308"/>
      <c r="M72" s="299"/>
      <c r="N72" s="306"/>
    </row>
    <row r="73" spans="1:14" ht="15" thickBot="1" x14ac:dyDescent="0.35">
      <c r="A73" s="292">
        <f>A53</f>
        <v>2</v>
      </c>
      <c r="B73" s="400"/>
      <c r="C73" s="336"/>
      <c r="D73" s="278"/>
      <c r="E73" s="279"/>
      <c r="F73" s="279"/>
      <c r="G73" s="313">
        <f>0.077*A73</f>
        <v>0.154</v>
      </c>
      <c r="H73" s="280"/>
      <c r="I73" s="281"/>
      <c r="J73" s="281"/>
      <c r="K73" s="297"/>
      <c r="L73" s="282"/>
      <c r="M73" s="279"/>
      <c r="N73" s="294"/>
    </row>
    <row r="74" spans="1:14" x14ac:dyDescent="0.3">
      <c r="A74" s="285"/>
    </row>
    <row r="75" spans="1:14" ht="15" thickBot="1" x14ac:dyDescent="0.35">
      <c r="A75" s="285"/>
    </row>
    <row r="76" spans="1:14" ht="15" thickBot="1" x14ac:dyDescent="0.35">
      <c r="A76" s="293"/>
      <c r="B76" s="238"/>
      <c r="C76" s="239" t="s">
        <v>0</v>
      </c>
      <c r="D76" s="100">
        <v>1</v>
      </c>
      <c r="E76" s="98">
        <v>2</v>
      </c>
      <c r="F76" s="98">
        <v>3</v>
      </c>
      <c r="G76" s="98">
        <v>4</v>
      </c>
      <c r="H76" s="101">
        <v>5</v>
      </c>
      <c r="I76" s="101">
        <v>6</v>
      </c>
      <c r="J76" s="184">
        <v>7</v>
      </c>
      <c r="K76" s="185">
        <v>8</v>
      </c>
      <c r="L76" s="341" t="s">
        <v>59</v>
      </c>
      <c r="M76" s="185">
        <v>9</v>
      </c>
      <c r="N76" s="186">
        <v>10</v>
      </c>
    </row>
    <row r="77" spans="1:14" ht="15.6" thickTop="1" thickBot="1" x14ac:dyDescent="0.35">
      <c r="A77" s="291" t="s">
        <v>58</v>
      </c>
      <c r="B77" s="331" t="s">
        <v>70</v>
      </c>
      <c r="C77" s="104" t="s">
        <v>1</v>
      </c>
      <c r="D77" s="107"/>
      <c r="E77" s="105"/>
      <c r="F77" s="105"/>
      <c r="G77" s="105"/>
      <c r="H77" s="219"/>
      <c r="I77" s="219"/>
      <c r="J77" s="50"/>
      <c r="K77" s="8"/>
      <c r="L77" s="342"/>
      <c r="M77" s="8"/>
      <c r="N77" s="187"/>
    </row>
    <row r="78" spans="1:14" ht="15.6" thickTop="1" thickBot="1" x14ac:dyDescent="0.35">
      <c r="A78" s="327">
        <v>4</v>
      </c>
      <c r="B78" s="329" t="s">
        <v>72</v>
      </c>
      <c r="C78" s="332"/>
      <c r="D78" s="250">
        <f>20*A78</f>
        <v>80</v>
      </c>
      <c r="E78" s="240">
        <f t="shared" ref="E78:H78" si="15">D78*1.3</f>
        <v>104</v>
      </c>
      <c r="F78" s="240">
        <f t="shared" si="15"/>
        <v>135.20000000000002</v>
      </c>
      <c r="G78" s="240">
        <f t="shared" si="15"/>
        <v>175.76000000000002</v>
      </c>
      <c r="H78" s="240">
        <f t="shared" si="15"/>
        <v>228.48800000000003</v>
      </c>
      <c r="I78" s="166">
        <f t="shared" ref="I78" si="16">H78*1.35</f>
        <v>308.45880000000005</v>
      </c>
      <c r="J78" s="240">
        <f t="shared" ref="J78" si="17">I78*1.4</f>
        <v>431.84232000000003</v>
      </c>
      <c r="K78" s="243">
        <f t="shared" ref="K78" si="18">J78*1.45</f>
        <v>626.17136400000004</v>
      </c>
      <c r="L78" s="242">
        <f>K78*1.45</f>
        <v>907.94847779999998</v>
      </c>
      <c r="M78" s="241">
        <f>L78*1.5</f>
        <v>1361.9227166999999</v>
      </c>
      <c r="N78" s="243">
        <f t="shared" ref="N78" si="19">M78*1.55</f>
        <v>2110.9802108849999</v>
      </c>
    </row>
    <row r="79" spans="1:14" ht="15" thickTop="1" x14ac:dyDescent="0.3">
      <c r="A79" s="285">
        <f>A78</f>
        <v>4</v>
      </c>
      <c r="B79" s="325" t="s">
        <v>71</v>
      </c>
      <c r="C79" s="324"/>
      <c r="D79" s="251">
        <f>20*A79</f>
        <v>80</v>
      </c>
      <c r="E79" s="228">
        <f>26*A79</f>
        <v>104</v>
      </c>
      <c r="F79" s="228">
        <f>33*A79</f>
        <v>132</v>
      </c>
      <c r="G79" s="228">
        <f>43*A79</f>
        <v>172</v>
      </c>
      <c r="H79" s="228">
        <f>55*A79</f>
        <v>220</v>
      </c>
      <c r="I79" s="258">
        <f>74*A79</f>
        <v>296</v>
      </c>
      <c r="J79" s="289">
        <f>104.3*A79</f>
        <v>417.2</v>
      </c>
      <c r="K79" s="314">
        <f>149.3*A79</f>
        <v>597.20000000000005</v>
      </c>
      <c r="L79" s="290">
        <f>219.3*A79</f>
        <v>877.2</v>
      </c>
      <c r="M79" s="287">
        <f>338.25*A79</f>
        <v>1353</v>
      </c>
      <c r="N79" s="288">
        <f>522.75*A79</f>
        <v>2091</v>
      </c>
    </row>
    <row r="80" spans="1:14" x14ac:dyDescent="0.3">
      <c r="A80" s="285">
        <f>A78</f>
        <v>4</v>
      </c>
      <c r="B80" s="326" t="s">
        <v>60</v>
      </c>
      <c r="C80" s="324"/>
      <c r="D80" s="252">
        <f>10*A80</f>
        <v>40</v>
      </c>
      <c r="E80" s="218">
        <f>10*A80</f>
        <v>40</v>
      </c>
      <c r="F80" s="218">
        <f>8*A80</f>
        <v>32</v>
      </c>
      <c r="G80" s="218">
        <f>8*A80</f>
        <v>32</v>
      </c>
      <c r="H80" s="218">
        <f>6*A80</f>
        <v>24</v>
      </c>
      <c r="I80" s="261"/>
      <c r="J80" s="25"/>
      <c r="K80" s="72"/>
      <c r="L80" s="224"/>
      <c r="M80" s="25"/>
      <c r="N80" s="72"/>
    </row>
    <row r="81" spans="1:14" x14ac:dyDescent="0.3">
      <c r="A81" s="285">
        <f>A78</f>
        <v>4</v>
      </c>
      <c r="B81" s="326" t="s">
        <v>67</v>
      </c>
      <c r="C81" s="324"/>
      <c r="D81" s="253">
        <f>5*A81</f>
        <v>20</v>
      </c>
      <c r="E81" s="23">
        <f>8*A81</f>
        <v>32</v>
      </c>
      <c r="F81" s="23">
        <f>10*A81</f>
        <v>40</v>
      </c>
      <c r="G81" s="226">
        <f>8*A81</f>
        <v>32</v>
      </c>
      <c r="H81" s="391">
        <f>0.35*A81</f>
        <v>1.4</v>
      </c>
      <c r="I81" s="392">
        <f>0.15*A81</f>
        <v>0.6</v>
      </c>
      <c r="J81" s="260">
        <f>0.1*A81</f>
        <v>0.4</v>
      </c>
      <c r="K81" s="345">
        <f>0.1*A81</f>
        <v>0.4</v>
      </c>
      <c r="L81" s="393">
        <f>0.15*A81</f>
        <v>0.6</v>
      </c>
      <c r="M81" s="394">
        <f>0.11*A81</f>
        <v>0.44</v>
      </c>
      <c r="N81" s="395">
        <f>0.16*A81</f>
        <v>0.64</v>
      </c>
    </row>
    <row r="82" spans="1:14" x14ac:dyDescent="0.3">
      <c r="A82" s="285">
        <f>A78</f>
        <v>4</v>
      </c>
      <c r="B82" s="326" t="s">
        <v>68</v>
      </c>
      <c r="C82" s="324" t="s">
        <v>112</v>
      </c>
      <c r="D82" s="254"/>
      <c r="E82" s="245"/>
      <c r="F82" s="237"/>
      <c r="G82" s="220">
        <f>6*A82</f>
        <v>24</v>
      </c>
      <c r="H82" s="225">
        <f>6*A82</f>
        <v>24</v>
      </c>
      <c r="I82" s="221">
        <f>6*A82</f>
        <v>24</v>
      </c>
      <c r="J82" s="221">
        <f>4*A82</f>
        <v>16</v>
      </c>
      <c r="K82" s="346">
        <f>4*A82</f>
        <v>16</v>
      </c>
      <c r="L82" s="249">
        <f>4*A82</f>
        <v>16</v>
      </c>
      <c r="M82" s="237"/>
      <c r="N82" s="244"/>
    </row>
    <row r="83" spans="1:14" ht="15" thickBot="1" x14ac:dyDescent="0.35">
      <c r="A83" s="285">
        <f>A78</f>
        <v>4</v>
      </c>
      <c r="B83" s="333" t="s">
        <v>69</v>
      </c>
      <c r="C83" s="324" t="s">
        <v>103</v>
      </c>
      <c r="D83" s="347"/>
      <c r="E83" s="344"/>
      <c r="F83" s="343">
        <f>0.5*A83</f>
        <v>2</v>
      </c>
      <c r="G83" s="337">
        <f>0.5*A83</f>
        <v>2</v>
      </c>
      <c r="H83" s="245"/>
      <c r="I83" s="245"/>
      <c r="J83" s="245"/>
      <c r="K83" s="348">
        <f>1*A83</f>
        <v>4</v>
      </c>
      <c r="L83" s="338">
        <f>1.5*A83</f>
        <v>6</v>
      </c>
      <c r="M83" s="245"/>
      <c r="N83" s="255"/>
    </row>
    <row r="84" spans="1:14" x14ac:dyDescent="0.3">
      <c r="A84" s="285">
        <f>A78</f>
        <v>4</v>
      </c>
      <c r="B84" s="401" t="s">
        <v>90</v>
      </c>
      <c r="C84" s="369" t="s">
        <v>76</v>
      </c>
      <c r="D84" s="356"/>
      <c r="E84" s="304"/>
      <c r="F84" s="295"/>
      <c r="G84" s="386"/>
      <c r="H84" s="357">
        <f>3*A84</f>
        <v>12</v>
      </c>
      <c r="I84" s="358">
        <f>3*A84</f>
        <v>12</v>
      </c>
      <c r="J84" s="358">
        <f>2*A84</f>
        <v>8</v>
      </c>
      <c r="K84" s="359">
        <f>2*A84</f>
        <v>8</v>
      </c>
      <c r="L84" s="360">
        <f>2*A84</f>
        <v>8</v>
      </c>
      <c r="M84" s="295"/>
      <c r="N84" s="296"/>
    </row>
    <row r="85" spans="1:14" ht="15" thickBot="1" x14ac:dyDescent="0.35">
      <c r="A85" s="285">
        <f>A78</f>
        <v>4</v>
      </c>
      <c r="B85" s="402"/>
      <c r="C85" s="370" t="s">
        <v>76</v>
      </c>
      <c r="D85" s="339"/>
      <c r="E85" s="340"/>
      <c r="F85" s="361">
        <f>0.25*A85</f>
        <v>1</v>
      </c>
      <c r="G85" s="385">
        <f>0.25*A85</f>
        <v>1</v>
      </c>
      <c r="H85" s="362">
        <f>0.35*A85</f>
        <v>1.4</v>
      </c>
      <c r="I85" s="362">
        <f>0.35*A85</f>
        <v>1.4</v>
      </c>
      <c r="J85" s="362">
        <f>0.45*A85</f>
        <v>1.8</v>
      </c>
      <c r="K85" s="363">
        <f>0.45*A85</f>
        <v>1.8</v>
      </c>
      <c r="L85" s="364">
        <f>0.45*A85</f>
        <v>1.8</v>
      </c>
      <c r="M85" s="362">
        <f>0.45*A85</f>
        <v>1.8</v>
      </c>
      <c r="N85" s="363">
        <f>0.45*A85</f>
        <v>1.8</v>
      </c>
    </row>
    <row r="86" spans="1:14" x14ac:dyDescent="0.3">
      <c r="A86" s="285">
        <f>A78</f>
        <v>4</v>
      </c>
      <c r="B86" s="401" t="s">
        <v>91</v>
      </c>
      <c r="C86" s="369" t="s">
        <v>104</v>
      </c>
      <c r="D86" s="347"/>
      <c r="E86" s="299"/>
      <c r="F86" s="299"/>
      <c r="G86" s="376"/>
      <c r="H86" s="377">
        <f>3*A86</f>
        <v>12</v>
      </c>
      <c r="I86" s="378">
        <f>3*A86</f>
        <v>12</v>
      </c>
      <c r="J86" s="378">
        <f>2*A86</f>
        <v>8</v>
      </c>
      <c r="K86" s="379">
        <f>2*A86</f>
        <v>8</v>
      </c>
      <c r="L86" s="381">
        <f>2*A86</f>
        <v>8</v>
      </c>
      <c r="M86" s="356"/>
      <c r="N86" s="305"/>
    </row>
    <row r="87" spans="1:14" ht="15" thickBot="1" x14ac:dyDescent="0.35">
      <c r="A87" s="285">
        <f>A78</f>
        <v>4</v>
      </c>
      <c r="B87" s="403"/>
      <c r="C87" s="370" t="s">
        <v>74</v>
      </c>
      <c r="D87" s="339"/>
      <c r="E87" s="340"/>
      <c r="F87" s="371"/>
      <c r="G87" s="372"/>
      <c r="H87" s="373">
        <f>0.75*A87</f>
        <v>3</v>
      </c>
      <c r="I87" s="373">
        <f>0.75*A87</f>
        <v>3</v>
      </c>
      <c r="J87" s="373">
        <f>1*A87</f>
        <v>4</v>
      </c>
      <c r="K87" s="374">
        <f>1*A87</f>
        <v>4</v>
      </c>
      <c r="L87" s="380">
        <f>1*A87</f>
        <v>4</v>
      </c>
      <c r="M87" s="382"/>
      <c r="N87" s="383"/>
    </row>
    <row r="88" spans="1:14" ht="15.6" thickTop="1" thickBot="1" x14ac:dyDescent="0.35">
      <c r="A88" s="285">
        <f>A78</f>
        <v>4</v>
      </c>
      <c r="B88" s="330" t="s">
        <v>73</v>
      </c>
      <c r="C88" s="246" t="s">
        <v>101</v>
      </c>
      <c r="D88" s="247"/>
      <c r="E88" s="196"/>
      <c r="F88" s="196"/>
      <c r="G88" s="196"/>
      <c r="H88" s="196"/>
      <c r="I88" s="196"/>
      <c r="J88" s="8"/>
      <c r="K88" s="8"/>
      <c r="L88" s="8"/>
      <c r="M88" s="8"/>
      <c r="N88" s="12"/>
    </row>
    <row r="89" spans="1:14" ht="15" thickTop="1" x14ac:dyDescent="0.3">
      <c r="A89" s="285">
        <f>A78</f>
        <v>4</v>
      </c>
      <c r="B89" s="329" t="s">
        <v>72</v>
      </c>
      <c r="C89" s="323" t="s">
        <v>115</v>
      </c>
      <c r="D89" s="262">
        <f>0.12*A89</f>
        <v>0.48</v>
      </c>
      <c r="E89" s="263">
        <f>D89*1.2</f>
        <v>0.57599999999999996</v>
      </c>
      <c r="F89" s="263">
        <f>E89*1.2</f>
        <v>0.69119999999999993</v>
      </c>
      <c r="G89" s="263">
        <f>F89*1.2</f>
        <v>0.82943999999999984</v>
      </c>
      <c r="H89" s="263">
        <f>G89*1.2</f>
        <v>0.99532799999999977</v>
      </c>
      <c r="I89" s="264">
        <f>H89*1.25</f>
        <v>1.2441599999999997</v>
      </c>
      <c r="J89" s="263">
        <f>I89*1.3</f>
        <v>1.6174079999999997</v>
      </c>
      <c r="K89" s="267">
        <f>J89*1.35</f>
        <v>2.1835007999999996</v>
      </c>
      <c r="L89" s="266">
        <f>K89*1.35</f>
        <v>2.9477260799999998</v>
      </c>
      <c r="M89" s="265">
        <f>L89*1.4</f>
        <v>4.1268165119999995</v>
      </c>
      <c r="N89" s="267">
        <f>M89*1.45</f>
        <v>5.9838839423999994</v>
      </c>
    </row>
    <row r="90" spans="1:14" x14ac:dyDescent="0.3">
      <c r="A90" s="285">
        <f>A78</f>
        <v>4</v>
      </c>
      <c r="B90" s="325" t="s">
        <v>71</v>
      </c>
      <c r="C90" s="324" t="s">
        <v>106</v>
      </c>
      <c r="D90" s="315">
        <f>0.12*A90</f>
        <v>0.48</v>
      </c>
      <c r="E90" s="316">
        <f>0.144*A90</f>
        <v>0.57599999999999996</v>
      </c>
      <c r="F90" s="316">
        <f>0.18*A90</f>
        <v>0.72</v>
      </c>
      <c r="G90" s="316">
        <f>0.216*A90</f>
        <v>0.86399999999999999</v>
      </c>
      <c r="H90" s="317">
        <f>0.246*A90</f>
        <v>0.98399999999999999</v>
      </c>
      <c r="I90" s="318">
        <f>0.297*A90</f>
        <v>1.1879999999999999</v>
      </c>
      <c r="J90" s="318">
        <f>0.395*A90</f>
        <v>1.58</v>
      </c>
      <c r="K90" s="319">
        <f>0.543*A90</f>
        <v>2.1720000000000002</v>
      </c>
      <c r="L90" s="320">
        <f>0.739*A90</f>
        <v>2.956</v>
      </c>
      <c r="M90" s="321">
        <f>0.945*A90</f>
        <v>3.78</v>
      </c>
      <c r="N90" s="322">
        <f>1.35*A90</f>
        <v>5.4</v>
      </c>
    </row>
    <row r="91" spans="1:14" x14ac:dyDescent="0.3">
      <c r="A91" s="285">
        <f>A78</f>
        <v>4</v>
      </c>
      <c r="B91" s="326" t="s">
        <v>92</v>
      </c>
      <c r="C91" s="324" t="s">
        <v>105</v>
      </c>
      <c r="D91" s="268">
        <f>0.1*A91</f>
        <v>0.4</v>
      </c>
      <c r="E91" s="269">
        <f>0.12*A91</f>
        <v>0.48</v>
      </c>
      <c r="F91" s="269">
        <f>0.15*A91</f>
        <v>0.6</v>
      </c>
      <c r="G91" s="269">
        <f>0.18*A91</f>
        <v>0.72</v>
      </c>
      <c r="H91" s="222"/>
      <c r="I91" s="154"/>
      <c r="J91" s="223"/>
      <c r="K91" s="309"/>
      <c r="L91" s="224"/>
      <c r="M91" s="25"/>
      <c r="N91" s="72"/>
    </row>
    <row r="92" spans="1:14" x14ac:dyDescent="0.3">
      <c r="A92" s="285">
        <f>A78</f>
        <v>4</v>
      </c>
      <c r="B92" s="326" t="s">
        <v>93</v>
      </c>
      <c r="C92" s="324"/>
      <c r="D92" s="270">
        <f>0.01*A92</f>
        <v>0.04</v>
      </c>
      <c r="E92" s="271">
        <f>0.012*A92</f>
        <v>4.8000000000000001E-2</v>
      </c>
      <c r="F92" s="271">
        <f>0.015*A92</f>
        <v>0.06</v>
      </c>
      <c r="G92" s="283">
        <f>0.01*A92</f>
        <v>0.04</v>
      </c>
      <c r="H92" s="298"/>
      <c r="I92" s="298"/>
      <c r="J92" s="1"/>
      <c r="K92" s="4"/>
      <c r="L92" s="308"/>
      <c r="M92" s="237"/>
      <c r="N92" s="244"/>
    </row>
    <row r="93" spans="1:14" x14ac:dyDescent="0.3">
      <c r="A93" s="285">
        <f>A78</f>
        <v>4</v>
      </c>
      <c r="B93" s="326" t="s">
        <v>94</v>
      </c>
      <c r="C93" s="323"/>
      <c r="D93" s="254"/>
      <c r="E93" s="245"/>
      <c r="F93" s="245"/>
      <c r="G93" s="272">
        <f>0.007*A93</f>
        <v>2.8000000000000001E-2</v>
      </c>
      <c r="H93" s="352">
        <f>0.018*A93</f>
        <v>7.1999999999999995E-2</v>
      </c>
      <c r="I93" s="353">
        <f>0.023*A93</f>
        <v>9.1999999999999998E-2</v>
      </c>
      <c r="J93" s="353">
        <f>0.03*A93</f>
        <v>0.12</v>
      </c>
      <c r="K93" s="310">
        <f>0.041*A93</f>
        <v>0.16400000000000001</v>
      </c>
      <c r="L93" s="273">
        <f>0.055*A93</f>
        <v>0.22</v>
      </c>
      <c r="M93" s="245"/>
      <c r="N93" s="255"/>
    </row>
    <row r="94" spans="1:14" x14ac:dyDescent="0.3">
      <c r="A94" s="285">
        <f>A78</f>
        <v>4</v>
      </c>
      <c r="B94" s="333" t="s">
        <v>95</v>
      </c>
      <c r="C94" s="324"/>
      <c r="D94" s="254"/>
      <c r="E94" s="245"/>
      <c r="F94" s="274">
        <f>0.015*A94</f>
        <v>0.06</v>
      </c>
      <c r="G94" s="350">
        <f>0.018*A94</f>
        <v>7.1999999999999995E-2</v>
      </c>
      <c r="H94" s="354">
        <f>0.025*A94</f>
        <v>0.1</v>
      </c>
      <c r="I94" s="355">
        <f>0.03*A94</f>
        <v>0.12</v>
      </c>
      <c r="J94" s="355">
        <f>0.04*A94</f>
        <v>0.16</v>
      </c>
      <c r="K94" s="351">
        <f>0.055*A94</f>
        <v>0.22</v>
      </c>
      <c r="L94" s="275">
        <f>0.075*A94</f>
        <v>0.3</v>
      </c>
      <c r="M94" s="276">
        <f>0.021*A94</f>
        <v>8.4000000000000005E-2</v>
      </c>
      <c r="N94" s="277">
        <f>0.03*A94</f>
        <v>0.12</v>
      </c>
    </row>
    <row r="95" spans="1:14" ht="15" thickBot="1" x14ac:dyDescent="0.35">
      <c r="A95" s="285">
        <f>A78</f>
        <v>4</v>
      </c>
      <c r="B95" s="328" t="s">
        <v>96</v>
      </c>
      <c r="C95" s="286"/>
      <c r="D95" s="339"/>
      <c r="E95" s="340"/>
      <c r="F95" s="365">
        <f>0.007*A95</f>
        <v>2.8000000000000001E-2</v>
      </c>
      <c r="G95" s="366">
        <f>0.009*A95</f>
        <v>3.5999999999999997E-2</v>
      </c>
      <c r="H95" s="384">
        <f>0.011*A95</f>
        <v>4.3999999999999997E-2</v>
      </c>
      <c r="I95" s="384">
        <f>0.014*A95</f>
        <v>5.6000000000000001E-2</v>
      </c>
      <c r="J95" s="384">
        <f>0.018*A95</f>
        <v>7.1999999999999995E-2</v>
      </c>
      <c r="K95" s="367">
        <f>0.025*A95</f>
        <v>0.1</v>
      </c>
      <c r="L95" s="368">
        <f>0.034*A95</f>
        <v>0.13600000000000001</v>
      </c>
      <c r="M95" s="366">
        <f>0.047*A95</f>
        <v>0.188</v>
      </c>
      <c r="N95" s="367">
        <f>0.067*A95</f>
        <v>0.26800000000000002</v>
      </c>
    </row>
    <row r="96" spans="1:14" ht="15" thickTop="1" x14ac:dyDescent="0.3">
      <c r="A96" s="285">
        <f>A78</f>
        <v>4</v>
      </c>
      <c r="B96" s="398" t="s">
        <v>80</v>
      </c>
      <c r="C96" s="334"/>
      <c r="D96" s="300">
        <f>0.02*A96</f>
        <v>0.08</v>
      </c>
      <c r="E96" s="301">
        <f>0.024*A96</f>
        <v>9.6000000000000002E-2</v>
      </c>
      <c r="F96" s="301">
        <f>0.03*A96</f>
        <v>0.12</v>
      </c>
      <c r="G96" s="311">
        <f>0.014*A96</f>
        <v>5.6000000000000001E-2</v>
      </c>
      <c r="H96" s="302"/>
      <c r="I96" s="302"/>
      <c r="J96" s="303"/>
      <c r="K96" s="312"/>
      <c r="L96" s="307"/>
      <c r="M96" s="304"/>
      <c r="N96" s="305"/>
    </row>
    <row r="97" spans="1:14" x14ac:dyDescent="0.3">
      <c r="A97" s="285">
        <f>A78</f>
        <v>4</v>
      </c>
      <c r="B97" s="399"/>
      <c r="C97" s="335"/>
      <c r="D97" s="270">
        <f>0.05*A97</f>
        <v>0.2</v>
      </c>
      <c r="E97" s="271">
        <f>0.06*A97</f>
        <v>0.24</v>
      </c>
      <c r="F97" s="271">
        <f>0.075*A97</f>
        <v>0.3</v>
      </c>
      <c r="G97" s="283">
        <f>0.01*A97</f>
        <v>0.04</v>
      </c>
      <c r="H97" s="298"/>
      <c r="I97" s="298"/>
      <c r="J97" s="1"/>
      <c r="K97" s="4"/>
      <c r="L97" s="308"/>
      <c r="M97" s="299"/>
      <c r="N97" s="306"/>
    </row>
    <row r="98" spans="1:14" ht="15" thickBot="1" x14ac:dyDescent="0.35">
      <c r="A98" s="292">
        <f>A78</f>
        <v>4</v>
      </c>
      <c r="B98" s="400"/>
      <c r="C98" s="336"/>
      <c r="D98" s="278"/>
      <c r="E98" s="279"/>
      <c r="F98" s="279"/>
      <c r="G98" s="313">
        <f>0.077*A98</f>
        <v>0.308</v>
      </c>
      <c r="H98" s="280"/>
      <c r="I98" s="281"/>
      <c r="J98" s="281"/>
      <c r="K98" s="297"/>
      <c r="L98" s="282"/>
      <c r="M98" s="279"/>
      <c r="N98" s="294"/>
    </row>
    <row r="99" spans="1:14" x14ac:dyDescent="0.3">
      <c r="A99" s="285"/>
    </row>
    <row r="100" spans="1:14" ht="15" thickBot="1" x14ac:dyDescent="0.35">
      <c r="A100" s="285"/>
    </row>
    <row r="101" spans="1:14" ht="15" thickBot="1" x14ac:dyDescent="0.35">
      <c r="A101" s="293"/>
      <c r="B101" s="238"/>
      <c r="C101" s="239" t="s">
        <v>0</v>
      </c>
      <c r="D101" s="100">
        <v>1</v>
      </c>
      <c r="E101" s="98">
        <v>2</v>
      </c>
      <c r="F101" s="98">
        <v>3</v>
      </c>
      <c r="G101" s="98">
        <v>4</v>
      </c>
      <c r="H101" s="101">
        <v>5</v>
      </c>
      <c r="I101" s="101">
        <v>6</v>
      </c>
      <c r="J101" s="184">
        <v>7</v>
      </c>
      <c r="K101" s="185">
        <v>8</v>
      </c>
      <c r="L101" s="341" t="s">
        <v>59</v>
      </c>
      <c r="M101" s="185">
        <v>9</v>
      </c>
      <c r="N101" s="186">
        <v>10</v>
      </c>
    </row>
    <row r="102" spans="1:14" ht="15.6" thickTop="1" thickBot="1" x14ac:dyDescent="0.35">
      <c r="A102" s="291" t="s">
        <v>58</v>
      </c>
      <c r="B102" s="331" t="s">
        <v>70</v>
      </c>
      <c r="C102" s="104" t="s">
        <v>1</v>
      </c>
      <c r="D102" s="107"/>
      <c r="E102" s="105"/>
      <c r="F102" s="105"/>
      <c r="G102" s="105"/>
      <c r="H102" s="219"/>
      <c r="I102" s="219"/>
      <c r="J102" s="50"/>
      <c r="K102" s="8"/>
      <c r="L102" s="342"/>
      <c r="M102" s="8"/>
      <c r="N102" s="187"/>
    </row>
    <row r="103" spans="1:14" ht="15.6" thickTop="1" thickBot="1" x14ac:dyDescent="0.35">
      <c r="A103" s="327">
        <v>8</v>
      </c>
      <c r="B103" s="329" t="s">
        <v>72</v>
      </c>
      <c r="C103" s="332"/>
      <c r="D103" s="250">
        <f>20*A103</f>
        <v>160</v>
      </c>
      <c r="E103" s="240">
        <f t="shared" ref="E103:H103" si="20">D103*1.3</f>
        <v>208</v>
      </c>
      <c r="F103" s="240">
        <f t="shared" si="20"/>
        <v>270.40000000000003</v>
      </c>
      <c r="G103" s="240">
        <f t="shared" si="20"/>
        <v>351.52000000000004</v>
      </c>
      <c r="H103" s="240">
        <f t="shared" si="20"/>
        <v>456.97600000000006</v>
      </c>
      <c r="I103" s="166">
        <f t="shared" ref="I103" si="21">H103*1.35</f>
        <v>616.91760000000011</v>
      </c>
      <c r="J103" s="240">
        <f t="shared" ref="J103" si="22">I103*1.4</f>
        <v>863.68464000000006</v>
      </c>
      <c r="K103" s="243">
        <f t="shared" ref="K103" si="23">J103*1.45</f>
        <v>1252.3427280000001</v>
      </c>
      <c r="L103" s="242">
        <f>K103*1.45</f>
        <v>1815.8969556</v>
      </c>
      <c r="M103" s="241">
        <f>L103*1.5</f>
        <v>2723.8454333999998</v>
      </c>
      <c r="N103" s="243">
        <f t="shared" ref="N103" si="24">M103*1.55</f>
        <v>4221.9604217699998</v>
      </c>
    </row>
    <row r="104" spans="1:14" ht="15" thickTop="1" x14ac:dyDescent="0.3">
      <c r="A104" s="285">
        <f>A103</f>
        <v>8</v>
      </c>
      <c r="B104" s="325" t="s">
        <v>71</v>
      </c>
      <c r="C104" s="324"/>
      <c r="D104" s="251">
        <f>20*A104</f>
        <v>160</v>
      </c>
      <c r="E104" s="228">
        <f>26*A104</f>
        <v>208</v>
      </c>
      <c r="F104" s="228">
        <f>33*A104</f>
        <v>264</v>
      </c>
      <c r="G104" s="228">
        <f>43*A104</f>
        <v>344</v>
      </c>
      <c r="H104" s="228">
        <f>55*A104</f>
        <v>440</v>
      </c>
      <c r="I104" s="258">
        <f>74*A104</f>
        <v>592</v>
      </c>
      <c r="J104" s="289">
        <f>104.3*A104</f>
        <v>834.4</v>
      </c>
      <c r="K104" s="314">
        <f>149.3*A104</f>
        <v>1194.4000000000001</v>
      </c>
      <c r="L104" s="290">
        <f>219.3*A104</f>
        <v>1754.4</v>
      </c>
      <c r="M104" s="287">
        <f>338.25*A104</f>
        <v>2706</v>
      </c>
      <c r="N104" s="288">
        <f>522.75*A104</f>
        <v>4182</v>
      </c>
    </row>
    <row r="105" spans="1:14" x14ac:dyDescent="0.3">
      <c r="A105" s="285">
        <f>A103</f>
        <v>8</v>
      </c>
      <c r="B105" s="326" t="s">
        <v>60</v>
      </c>
      <c r="C105" s="324"/>
      <c r="D105" s="252">
        <f>10*A105</f>
        <v>80</v>
      </c>
      <c r="E105" s="218">
        <f>10*A105</f>
        <v>80</v>
      </c>
      <c r="F105" s="218">
        <f>8*A105</f>
        <v>64</v>
      </c>
      <c r="G105" s="218">
        <f>8*A105</f>
        <v>64</v>
      </c>
      <c r="H105" s="218">
        <f>6*A105</f>
        <v>48</v>
      </c>
      <c r="I105" s="261"/>
      <c r="J105" s="25"/>
      <c r="K105" s="72"/>
      <c r="L105" s="224"/>
      <c r="M105" s="25"/>
      <c r="N105" s="72"/>
    </row>
    <row r="106" spans="1:14" x14ac:dyDescent="0.3">
      <c r="A106" s="285">
        <f>A103</f>
        <v>8</v>
      </c>
      <c r="B106" s="326" t="s">
        <v>67</v>
      </c>
      <c r="C106" s="324"/>
      <c r="D106" s="253">
        <f>5*A106</f>
        <v>40</v>
      </c>
      <c r="E106" s="23">
        <f>8*A106</f>
        <v>64</v>
      </c>
      <c r="F106" s="23">
        <f>10*A106</f>
        <v>80</v>
      </c>
      <c r="G106" s="226">
        <f>8*A106</f>
        <v>64</v>
      </c>
      <c r="H106" s="391">
        <f>0.35*A106</f>
        <v>2.8</v>
      </c>
      <c r="I106" s="392">
        <f>0.15*A106</f>
        <v>1.2</v>
      </c>
      <c r="J106" s="260">
        <f>0.1*A106</f>
        <v>0.8</v>
      </c>
      <c r="K106" s="345">
        <f>0.1*A106</f>
        <v>0.8</v>
      </c>
      <c r="L106" s="393">
        <f>0.15*A106</f>
        <v>1.2</v>
      </c>
      <c r="M106" s="394">
        <f>0.11*A106</f>
        <v>0.88</v>
      </c>
      <c r="N106" s="395">
        <f>0.16*A106</f>
        <v>1.28</v>
      </c>
    </row>
    <row r="107" spans="1:14" x14ac:dyDescent="0.3">
      <c r="A107" s="285">
        <f>A103</f>
        <v>8</v>
      </c>
      <c r="B107" s="326" t="s">
        <v>68</v>
      </c>
      <c r="C107" s="324"/>
      <c r="D107" s="254"/>
      <c r="E107" s="245"/>
      <c r="F107" s="237"/>
      <c r="G107" s="220">
        <f>6*A107</f>
        <v>48</v>
      </c>
      <c r="H107" s="225">
        <f>6*A107</f>
        <v>48</v>
      </c>
      <c r="I107" s="221">
        <f>6*A107</f>
        <v>48</v>
      </c>
      <c r="J107" s="221">
        <f>4*A107</f>
        <v>32</v>
      </c>
      <c r="K107" s="346">
        <f>4*A107</f>
        <v>32</v>
      </c>
      <c r="L107" s="249">
        <f>4*A107</f>
        <v>32</v>
      </c>
      <c r="M107" s="237"/>
      <c r="N107" s="244"/>
    </row>
    <row r="108" spans="1:14" ht="15" thickBot="1" x14ac:dyDescent="0.35">
      <c r="A108" s="285">
        <f>A103</f>
        <v>8</v>
      </c>
      <c r="B108" s="333" t="s">
        <v>69</v>
      </c>
      <c r="C108" s="324" t="s">
        <v>76</v>
      </c>
      <c r="D108" s="347"/>
      <c r="E108" s="344"/>
      <c r="F108" s="343">
        <f>0.5*A108</f>
        <v>4</v>
      </c>
      <c r="G108" s="337">
        <f>0.5*A108</f>
        <v>4</v>
      </c>
      <c r="H108" s="245"/>
      <c r="I108" s="245"/>
      <c r="J108" s="245"/>
      <c r="K108" s="348">
        <f>1*A108</f>
        <v>8</v>
      </c>
      <c r="L108" s="338">
        <f>1.5*A108</f>
        <v>12</v>
      </c>
      <c r="M108" s="245"/>
      <c r="N108" s="255"/>
    </row>
    <row r="109" spans="1:14" x14ac:dyDescent="0.3">
      <c r="A109" s="285">
        <f>A103</f>
        <v>8</v>
      </c>
      <c r="B109" s="401" t="s">
        <v>90</v>
      </c>
      <c r="C109" s="369" t="s">
        <v>106</v>
      </c>
      <c r="D109" s="356"/>
      <c r="E109" s="304"/>
      <c r="F109" s="295"/>
      <c r="G109" s="386"/>
      <c r="H109" s="357">
        <f>3*A109</f>
        <v>24</v>
      </c>
      <c r="I109" s="358">
        <f>3*A109</f>
        <v>24</v>
      </c>
      <c r="J109" s="358">
        <f>2*A109</f>
        <v>16</v>
      </c>
      <c r="K109" s="359">
        <f>2*A109</f>
        <v>16</v>
      </c>
      <c r="L109" s="360">
        <f>2*A109</f>
        <v>16</v>
      </c>
      <c r="M109" s="295"/>
      <c r="N109" s="296"/>
    </row>
    <row r="110" spans="1:14" ht="15" thickBot="1" x14ac:dyDescent="0.35">
      <c r="A110" s="285">
        <f>A103</f>
        <v>8</v>
      </c>
      <c r="B110" s="402"/>
      <c r="C110" s="370" t="s">
        <v>76</v>
      </c>
      <c r="D110" s="339"/>
      <c r="E110" s="340"/>
      <c r="F110" s="361">
        <f>0.25*A110</f>
        <v>2</v>
      </c>
      <c r="G110" s="385">
        <f>0.25*A110</f>
        <v>2</v>
      </c>
      <c r="H110" s="362">
        <f>0.35*A110</f>
        <v>2.8</v>
      </c>
      <c r="I110" s="362">
        <f>0.35*A110</f>
        <v>2.8</v>
      </c>
      <c r="J110" s="362">
        <f>0.45*A110</f>
        <v>3.6</v>
      </c>
      <c r="K110" s="363">
        <f>0.45*A110</f>
        <v>3.6</v>
      </c>
      <c r="L110" s="364">
        <f>0.45*A110</f>
        <v>3.6</v>
      </c>
      <c r="M110" s="362">
        <f>0.45*A110</f>
        <v>3.6</v>
      </c>
      <c r="N110" s="363">
        <f>0.45*A110</f>
        <v>3.6</v>
      </c>
    </row>
    <row r="111" spans="1:14" x14ac:dyDescent="0.3">
      <c r="A111" s="285">
        <f>A103</f>
        <v>8</v>
      </c>
      <c r="B111" s="401" t="s">
        <v>91</v>
      </c>
      <c r="C111" s="369" t="s">
        <v>103</v>
      </c>
      <c r="D111" s="347"/>
      <c r="E111" s="299"/>
      <c r="F111" s="299"/>
      <c r="G111" s="376"/>
      <c r="H111" s="377">
        <f>3*A111</f>
        <v>24</v>
      </c>
      <c r="I111" s="378">
        <f>3*A111</f>
        <v>24</v>
      </c>
      <c r="J111" s="378">
        <f>2*A111</f>
        <v>16</v>
      </c>
      <c r="K111" s="379">
        <f>2*A111</f>
        <v>16</v>
      </c>
      <c r="L111" s="381">
        <f>2*A111</f>
        <v>16</v>
      </c>
      <c r="M111" s="356"/>
      <c r="N111" s="305"/>
    </row>
    <row r="112" spans="1:14" ht="15" thickBot="1" x14ac:dyDescent="0.35">
      <c r="A112" s="285">
        <f>A103</f>
        <v>8</v>
      </c>
      <c r="B112" s="403"/>
      <c r="C112" s="370" t="s">
        <v>107</v>
      </c>
      <c r="D112" s="339"/>
      <c r="E112" s="340"/>
      <c r="F112" s="371"/>
      <c r="G112" s="372"/>
      <c r="H112" s="373">
        <f>0.75*A112</f>
        <v>6</v>
      </c>
      <c r="I112" s="373">
        <f>0.75*A112</f>
        <v>6</v>
      </c>
      <c r="J112" s="373">
        <f>1*A112</f>
        <v>8</v>
      </c>
      <c r="K112" s="374">
        <f>1*A112</f>
        <v>8</v>
      </c>
      <c r="L112" s="380">
        <f>1*A112</f>
        <v>8</v>
      </c>
      <c r="M112" s="382"/>
      <c r="N112" s="383"/>
    </row>
    <row r="113" spans="1:14" ht="15.6" thickTop="1" thickBot="1" x14ac:dyDescent="0.35">
      <c r="A113" s="285">
        <f>A103</f>
        <v>8</v>
      </c>
      <c r="B113" s="330" t="s">
        <v>73</v>
      </c>
      <c r="C113" s="246"/>
      <c r="D113" s="247"/>
      <c r="E113" s="196"/>
      <c r="F113" s="196"/>
      <c r="G113" s="196"/>
      <c r="H113" s="196"/>
      <c r="I113" s="196"/>
      <c r="J113" s="8"/>
      <c r="K113" s="8"/>
      <c r="L113" s="8"/>
      <c r="M113" s="8"/>
      <c r="N113" s="12"/>
    </row>
    <row r="114" spans="1:14" ht="15" thickTop="1" x14ac:dyDescent="0.3">
      <c r="A114" s="285">
        <f>A103</f>
        <v>8</v>
      </c>
      <c r="B114" s="329" t="s">
        <v>72</v>
      </c>
      <c r="C114" s="323"/>
      <c r="D114" s="262">
        <f>0.12*A114</f>
        <v>0.96</v>
      </c>
      <c r="E114" s="263">
        <f>D114*1.2</f>
        <v>1.1519999999999999</v>
      </c>
      <c r="F114" s="263">
        <f>E114*1.2</f>
        <v>1.3823999999999999</v>
      </c>
      <c r="G114" s="263">
        <f>F114*1.2</f>
        <v>1.6588799999999997</v>
      </c>
      <c r="H114" s="263">
        <f>G114*1.2</f>
        <v>1.9906559999999995</v>
      </c>
      <c r="I114" s="264">
        <f>H114*1.25</f>
        <v>2.4883199999999994</v>
      </c>
      <c r="J114" s="263">
        <f>I114*1.3</f>
        <v>3.2348159999999995</v>
      </c>
      <c r="K114" s="267">
        <f>J114*1.35</f>
        <v>4.3670015999999992</v>
      </c>
      <c r="L114" s="266">
        <f>K114*1.35</f>
        <v>5.8954521599999996</v>
      </c>
      <c r="M114" s="265">
        <f>L114*1.4</f>
        <v>8.2536330239999991</v>
      </c>
      <c r="N114" s="267">
        <f>M114*1.45</f>
        <v>11.967767884799999</v>
      </c>
    </row>
    <row r="115" spans="1:14" x14ac:dyDescent="0.3">
      <c r="A115" s="285">
        <f>A103</f>
        <v>8</v>
      </c>
      <c r="B115" s="325" t="s">
        <v>71</v>
      </c>
      <c r="C115" s="324"/>
      <c r="D115" s="315">
        <f>0.12*A115</f>
        <v>0.96</v>
      </c>
      <c r="E115" s="316">
        <f>0.144*A115</f>
        <v>1.1519999999999999</v>
      </c>
      <c r="F115" s="316">
        <f>0.18*A115</f>
        <v>1.44</v>
      </c>
      <c r="G115" s="316">
        <f>0.216*A115</f>
        <v>1.728</v>
      </c>
      <c r="H115" s="317">
        <f>0.246*A115</f>
        <v>1.968</v>
      </c>
      <c r="I115" s="318">
        <f>0.297*A115</f>
        <v>2.3759999999999999</v>
      </c>
      <c r="J115" s="318">
        <f>0.395*A115</f>
        <v>3.16</v>
      </c>
      <c r="K115" s="319">
        <f>0.543*A115</f>
        <v>4.3440000000000003</v>
      </c>
      <c r="L115" s="320">
        <f>0.739*A115</f>
        <v>5.9119999999999999</v>
      </c>
      <c r="M115" s="321">
        <f>0.945*A115</f>
        <v>7.56</v>
      </c>
      <c r="N115" s="322">
        <f>1.35*A115</f>
        <v>10.8</v>
      </c>
    </row>
    <row r="116" spans="1:14" x14ac:dyDescent="0.3">
      <c r="A116" s="285">
        <f>A103</f>
        <v>8</v>
      </c>
      <c r="B116" s="326" t="s">
        <v>92</v>
      </c>
      <c r="C116" s="324"/>
      <c r="D116" s="268">
        <f>0.1*A116</f>
        <v>0.8</v>
      </c>
      <c r="E116" s="269">
        <f>0.12*A116</f>
        <v>0.96</v>
      </c>
      <c r="F116" s="269">
        <f>0.15*A116</f>
        <v>1.2</v>
      </c>
      <c r="G116" s="269">
        <f>0.18*A116</f>
        <v>1.44</v>
      </c>
      <c r="H116" s="222"/>
      <c r="I116" s="154"/>
      <c r="J116" s="223"/>
      <c r="K116" s="309"/>
      <c r="L116" s="224"/>
      <c r="M116" s="25"/>
      <c r="N116" s="72"/>
    </row>
    <row r="117" spans="1:14" x14ac:dyDescent="0.3">
      <c r="A117" s="285">
        <f>A103</f>
        <v>8</v>
      </c>
      <c r="B117" s="326" t="s">
        <v>93</v>
      </c>
      <c r="C117" s="324"/>
      <c r="D117" s="270">
        <f>0.01*A117</f>
        <v>0.08</v>
      </c>
      <c r="E117" s="271">
        <f>0.012*A117</f>
        <v>9.6000000000000002E-2</v>
      </c>
      <c r="F117" s="271">
        <f>0.015*A117</f>
        <v>0.12</v>
      </c>
      <c r="G117" s="283">
        <f>0.01*A117</f>
        <v>0.08</v>
      </c>
      <c r="H117" s="298"/>
      <c r="I117" s="298"/>
      <c r="J117" s="1"/>
      <c r="K117" s="4"/>
      <c r="L117" s="308"/>
      <c r="M117" s="237"/>
      <c r="N117" s="244"/>
    </row>
    <row r="118" spans="1:14" x14ac:dyDescent="0.3">
      <c r="A118" s="285">
        <f>A103</f>
        <v>8</v>
      </c>
      <c r="B118" s="326" t="s">
        <v>94</v>
      </c>
      <c r="C118" s="323"/>
      <c r="D118" s="254"/>
      <c r="E118" s="245"/>
      <c r="F118" s="245"/>
      <c r="G118" s="272">
        <f>0.007*A118</f>
        <v>5.6000000000000001E-2</v>
      </c>
      <c r="H118" s="352">
        <f>0.018*A118</f>
        <v>0.14399999999999999</v>
      </c>
      <c r="I118" s="353">
        <f>0.023*A118</f>
        <v>0.184</v>
      </c>
      <c r="J118" s="353">
        <f>0.03*A118</f>
        <v>0.24</v>
      </c>
      <c r="K118" s="310">
        <f>0.041*A118</f>
        <v>0.32800000000000001</v>
      </c>
      <c r="L118" s="273">
        <f>0.055*A118</f>
        <v>0.44</v>
      </c>
      <c r="M118" s="245"/>
      <c r="N118" s="255"/>
    </row>
    <row r="119" spans="1:14" x14ac:dyDescent="0.3">
      <c r="A119" s="285">
        <f>A103</f>
        <v>8</v>
      </c>
      <c r="B119" s="333" t="s">
        <v>95</v>
      </c>
      <c r="C119" s="324"/>
      <c r="D119" s="254"/>
      <c r="E119" s="245"/>
      <c r="F119" s="274">
        <f>0.015*A119</f>
        <v>0.12</v>
      </c>
      <c r="G119" s="350">
        <f>0.018*A119</f>
        <v>0.14399999999999999</v>
      </c>
      <c r="H119" s="354">
        <f>0.025*A119</f>
        <v>0.2</v>
      </c>
      <c r="I119" s="355">
        <f>0.03*A119</f>
        <v>0.24</v>
      </c>
      <c r="J119" s="355">
        <f>0.04*A119</f>
        <v>0.32</v>
      </c>
      <c r="K119" s="351">
        <f>0.055*A119</f>
        <v>0.44</v>
      </c>
      <c r="L119" s="275">
        <f>0.075*A119</f>
        <v>0.6</v>
      </c>
      <c r="M119" s="276">
        <f>0.021*A119</f>
        <v>0.16800000000000001</v>
      </c>
      <c r="N119" s="277">
        <f>0.03*A119</f>
        <v>0.24</v>
      </c>
    </row>
    <row r="120" spans="1:14" ht="15" thickBot="1" x14ac:dyDescent="0.35">
      <c r="A120" s="285">
        <f>A103</f>
        <v>8</v>
      </c>
      <c r="B120" s="328" t="s">
        <v>96</v>
      </c>
      <c r="C120" s="286"/>
      <c r="D120" s="339"/>
      <c r="E120" s="340"/>
      <c r="F120" s="365">
        <f>0.007*A120</f>
        <v>5.6000000000000001E-2</v>
      </c>
      <c r="G120" s="366">
        <f>0.009*A120</f>
        <v>7.1999999999999995E-2</v>
      </c>
      <c r="H120" s="384">
        <f>0.011*A120</f>
        <v>8.7999999999999995E-2</v>
      </c>
      <c r="I120" s="384">
        <f>0.014*A120</f>
        <v>0.112</v>
      </c>
      <c r="J120" s="384">
        <f>0.018*A120</f>
        <v>0.14399999999999999</v>
      </c>
      <c r="K120" s="367">
        <f>0.025*A120</f>
        <v>0.2</v>
      </c>
      <c r="L120" s="368">
        <f>0.034*A120</f>
        <v>0.27200000000000002</v>
      </c>
      <c r="M120" s="366">
        <f>0.047*A120</f>
        <v>0.376</v>
      </c>
      <c r="N120" s="367">
        <f>0.067*A120</f>
        <v>0.53600000000000003</v>
      </c>
    </row>
    <row r="121" spans="1:14" ht="15" thickTop="1" x14ac:dyDescent="0.3">
      <c r="A121" s="285">
        <f>A103</f>
        <v>8</v>
      </c>
      <c r="B121" s="398" t="s">
        <v>80</v>
      </c>
      <c r="C121" s="334"/>
      <c r="D121" s="300">
        <f>0.02*A121</f>
        <v>0.16</v>
      </c>
      <c r="E121" s="301">
        <f>0.024*A121</f>
        <v>0.192</v>
      </c>
      <c r="F121" s="301">
        <f>0.03*A121</f>
        <v>0.24</v>
      </c>
      <c r="G121" s="311">
        <f>0.014*A121</f>
        <v>0.112</v>
      </c>
      <c r="H121" s="302"/>
      <c r="I121" s="302"/>
      <c r="J121" s="303"/>
      <c r="K121" s="312"/>
      <c r="L121" s="307"/>
      <c r="M121" s="304"/>
      <c r="N121" s="305"/>
    </row>
    <row r="122" spans="1:14" x14ac:dyDescent="0.3">
      <c r="A122" s="285">
        <f>A103</f>
        <v>8</v>
      </c>
      <c r="B122" s="399"/>
      <c r="C122" s="335"/>
      <c r="D122" s="270">
        <f>0.05*A122</f>
        <v>0.4</v>
      </c>
      <c r="E122" s="271">
        <f>0.06*A122</f>
        <v>0.48</v>
      </c>
      <c r="F122" s="271">
        <f>0.075*A122</f>
        <v>0.6</v>
      </c>
      <c r="G122" s="283">
        <f>0.01*A122</f>
        <v>0.08</v>
      </c>
      <c r="H122" s="298"/>
      <c r="I122" s="298"/>
      <c r="J122" s="1"/>
      <c r="K122" s="4"/>
      <c r="L122" s="308"/>
      <c r="M122" s="299"/>
      <c r="N122" s="306"/>
    </row>
    <row r="123" spans="1:14" ht="15" thickBot="1" x14ac:dyDescent="0.35">
      <c r="A123" s="292">
        <f>A103</f>
        <v>8</v>
      </c>
      <c r="B123" s="400"/>
      <c r="C123" s="336"/>
      <c r="D123" s="278"/>
      <c r="E123" s="279"/>
      <c r="F123" s="279"/>
      <c r="G123" s="313">
        <f>0.077*A123</f>
        <v>0.61599999999999999</v>
      </c>
      <c r="H123" s="280"/>
      <c r="I123" s="281"/>
      <c r="J123" s="281"/>
      <c r="K123" s="297"/>
      <c r="L123" s="282"/>
      <c r="M123" s="279"/>
      <c r="N123" s="294"/>
    </row>
    <row r="124" spans="1:14" x14ac:dyDescent="0.3">
      <c r="A124" s="285"/>
    </row>
    <row r="125" spans="1:14" ht="15" thickBot="1" x14ac:dyDescent="0.35">
      <c r="A125" s="285"/>
    </row>
    <row r="126" spans="1:14" ht="15" thickBot="1" x14ac:dyDescent="0.35">
      <c r="A126" s="293"/>
      <c r="B126" s="238"/>
      <c r="C126" s="239" t="s">
        <v>0</v>
      </c>
      <c r="D126" s="100">
        <v>1</v>
      </c>
      <c r="E126" s="98">
        <v>2</v>
      </c>
      <c r="F126" s="98">
        <v>3</v>
      </c>
      <c r="G126" s="98">
        <v>4</v>
      </c>
      <c r="H126" s="101">
        <v>5</v>
      </c>
      <c r="I126" s="101">
        <v>6</v>
      </c>
      <c r="J126" s="184">
        <v>7</v>
      </c>
      <c r="K126" s="185">
        <v>8</v>
      </c>
      <c r="L126" s="341" t="s">
        <v>59</v>
      </c>
      <c r="M126" s="185">
        <v>9</v>
      </c>
      <c r="N126" s="186">
        <v>10</v>
      </c>
    </row>
    <row r="127" spans="1:14" ht="15.6" thickTop="1" thickBot="1" x14ac:dyDescent="0.35">
      <c r="A127" s="291" t="s">
        <v>58</v>
      </c>
      <c r="B127" s="331" t="s">
        <v>70</v>
      </c>
      <c r="C127" s="104" t="s">
        <v>1</v>
      </c>
      <c r="D127" s="107"/>
      <c r="E127" s="105"/>
      <c r="F127" s="105"/>
      <c r="G127" s="105"/>
      <c r="H127" s="219"/>
      <c r="I127" s="219"/>
      <c r="J127" s="50"/>
      <c r="K127" s="8"/>
      <c r="L127" s="342"/>
      <c r="M127" s="8"/>
      <c r="N127" s="187"/>
    </row>
    <row r="128" spans="1:14" ht="15.6" thickTop="1" thickBot="1" x14ac:dyDescent="0.35">
      <c r="A128" s="327">
        <v>16</v>
      </c>
      <c r="B128" s="329" t="s">
        <v>72</v>
      </c>
      <c r="C128" s="332"/>
      <c r="D128" s="250">
        <f>20*A128</f>
        <v>320</v>
      </c>
      <c r="E128" s="240">
        <f t="shared" ref="E128:H128" si="25">D128*1.3</f>
        <v>416</v>
      </c>
      <c r="F128" s="240">
        <f t="shared" si="25"/>
        <v>540.80000000000007</v>
      </c>
      <c r="G128" s="240">
        <f t="shared" si="25"/>
        <v>703.04000000000008</v>
      </c>
      <c r="H128" s="240">
        <f t="shared" si="25"/>
        <v>913.95200000000011</v>
      </c>
      <c r="I128" s="166">
        <f t="shared" ref="I128" si="26">H128*1.35</f>
        <v>1233.8352000000002</v>
      </c>
      <c r="J128" s="240">
        <f t="shared" ref="J128" si="27">I128*1.4</f>
        <v>1727.3692800000001</v>
      </c>
      <c r="K128" s="243">
        <f t="shared" ref="K128" si="28">J128*1.45</f>
        <v>2504.6854560000002</v>
      </c>
      <c r="L128" s="242">
        <f>K128*1.45</f>
        <v>3631.7939111999999</v>
      </c>
      <c r="M128" s="241">
        <f>L128*1.5</f>
        <v>5447.6908667999996</v>
      </c>
      <c r="N128" s="243">
        <f t="shared" ref="N128" si="29">M128*1.55</f>
        <v>8443.9208435399996</v>
      </c>
    </row>
    <row r="129" spans="1:14" ht="15" thickTop="1" x14ac:dyDescent="0.3">
      <c r="A129" s="285">
        <f>A128</f>
        <v>16</v>
      </c>
      <c r="B129" s="325" t="s">
        <v>71</v>
      </c>
      <c r="C129" s="324"/>
      <c r="D129" s="251">
        <f>20*A129</f>
        <v>320</v>
      </c>
      <c r="E129" s="228">
        <f>26*A129</f>
        <v>416</v>
      </c>
      <c r="F129" s="228">
        <f>33*A129</f>
        <v>528</v>
      </c>
      <c r="G129" s="228">
        <f>43*A129</f>
        <v>688</v>
      </c>
      <c r="H129" s="228">
        <f>55*A129</f>
        <v>880</v>
      </c>
      <c r="I129" s="258">
        <f>74*A129</f>
        <v>1184</v>
      </c>
      <c r="J129" s="289">
        <f>104.3*A129</f>
        <v>1668.8</v>
      </c>
      <c r="K129" s="314">
        <f>149.3*A129</f>
        <v>2388.8000000000002</v>
      </c>
      <c r="L129" s="290">
        <f>219.3*A129</f>
        <v>3508.8</v>
      </c>
      <c r="M129" s="287">
        <f>338.25*A129</f>
        <v>5412</v>
      </c>
      <c r="N129" s="288">
        <f>522.75*A129</f>
        <v>8364</v>
      </c>
    </row>
    <row r="130" spans="1:14" x14ac:dyDescent="0.3">
      <c r="A130" s="285">
        <f>A128</f>
        <v>16</v>
      </c>
      <c r="B130" s="326" t="s">
        <v>60</v>
      </c>
      <c r="C130" s="324"/>
      <c r="D130" s="252">
        <f>10*A130</f>
        <v>160</v>
      </c>
      <c r="E130" s="218">
        <f>10*A130</f>
        <v>160</v>
      </c>
      <c r="F130" s="218">
        <f>8*A130</f>
        <v>128</v>
      </c>
      <c r="G130" s="218">
        <f>8*A130</f>
        <v>128</v>
      </c>
      <c r="H130" s="218">
        <f>6*A130</f>
        <v>96</v>
      </c>
      <c r="I130" s="261"/>
      <c r="J130" s="25"/>
      <c r="K130" s="72"/>
      <c r="L130" s="224"/>
      <c r="M130" s="25"/>
      <c r="N130" s="72"/>
    </row>
    <row r="131" spans="1:14" x14ac:dyDescent="0.3">
      <c r="A131" s="285">
        <f>A128</f>
        <v>16</v>
      </c>
      <c r="B131" s="326" t="s">
        <v>67</v>
      </c>
      <c r="C131" s="324"/>
      <c r="D131" s="253">
        <f>5*A131</f>
        <v>80</v>
      </c>
      <c r="E131" s="23">
        <f>8*A131</f>
        <v>128</v>
      </c>
      <c r="F131" s="23">
        <f>10*A131</f>
        <v>160</v>
      </c>
      <c r="G131" s="226">
        <f>8*A131</f>
        <v>128</v>
      </c>
      <c r="H131" s="391">
        <f>0.35*A131</f>
        <v>5.6</v>
      </c>
      <c r="I131" s="392">
        <f>0.15*A131</f>
        <v>2.4</v>
      </c>
      <c r="J131" s="260">
        <f>0.1*A131</f>
        <v>1.6</v>
      </c>
      <c r="K131" s="345">
        <f>0.1*A131</f>
        <v>1.6</v>
      </c>
      <c r="L131" s="393">
        <f>0.15*A131</f>
        <v>2.4</v>
      </c>
      <c r="M131" s="394">
        <f>0.11*A131</f>
        <v>1.76</v>
      </c>
      <c r="N131" s="395">
        <f>0.16*A131</f>
        <v>2.56</v>
      </c>
    </row>
    <row r="132" spans="1:14" x14ac:dyDescent="0.3">
      <c r="A132" s="285">
        <f>A128</f>
        <v>16</v>
      </c>
      <c r="B132" s="326" t="s">
        <v>68</v>
      </c>
      <c r="C132" s="324" t="s">
        <v>116</v>
      </c>
      <c r="D132" s="254"/>
      <c r="E132" s="245"/>
      <c r="F132" s="237"/>
      <c r="G132" s="220">
        <f>6*A132</f>
        <v>96</v>
      </c>
      <c r="H132" s="225">
        <f>6*A132</f>
        <v>96</v>
      </c>
      <c r="I132" s="221">
        <f>6*A132</f>
        <v>96</v>
      </c>
      <c r="J132" s="221">
        <f>4*A132</f>
        <v>64</v>
      </c>
      <c r="K132" s="346">
        <f>4*A132</f>
        <v>64</v>
      </c>
      <c r="L132" s="249">
        <f>4*A132</f>
        <v>64</v>
      </c>
      <c r="M132" s="237"/>
      <c r="N132" s="244"/>
    </row>
    <row r="133" spans="1:14" ht="15" thickBot="1" x14ac:dyDescent="0.35">
      <c r="A133" s="285">
        <f>A128</f>
        <v>16</v>
      </c>
      <c r="B133" s="333" t="s">
        <v>69</v>
      </c>
      <c r="C133" s="324" t="s">
        <v>110</v>
      </c>
      <c r="D133" s="347"/>
      <c r="E133" s="344"/>
      <c r="F133" s="343">
        <f>0.5*A133</f>
        <v>8</v>
      </c>
      <c r="G133" s="337">
        <f>0.5*A133</f>
        <v>8</v>
      </c>
      <c r="H133" s="245"/>
      <c r="I133" s="245"/>
      <c r="J133" s="245"/>
      <c r="K133" s="348">
        <f>1*A133</f>
        <v>16</v>
      </c>
      <c r="L133" s="338">
        <f>1.5*A133</f>
        <v>24</v>
      </c>
      <c r="M133" s="245"/>
      <c r="N133" s="255"/>
    </row>
    <row r="134" spans="1:14" x14ac:dyDescent="0.3">
      <c r="A134" s="285">
        <f>A128</f>
        <v>16</v>
      </c>
      <c r="B134" s="401" t="s">
        <v>90</v>
      </c>
      <c r="C134" s="369" t="s">
        <v>111</v>
      </c>
      <c r="D134" s="356"/>
      <c r="E134" s="304"/>
      <c r="F134" s="295"/>
      <c r="G134" s="386"/>
      <c r="H134" s="357">
        <f>3*A134</f>
        <v>48</v>
      </c>
      <c r="I134" s="358">
        <f>3*A134</f>
        <v>48</v>
      </c>
      <c r="J134" s="358">
        <f>2*A134</f>
        <v>32</v>
      </c>
      <c r="K134" s="359">
        <f>2*A134</f>
        <v>32</v>
      </c>
      <c r="L134" s="360">
        <f>2*A134</f>
        <v>32</v>
      </c>
      <c r="M134" s="295"/>
      <c r="N134" s="296"/>
    </row>
    <row r="135" spans="1:14" ht="15" thickBot="1" x14ac:dyDescent="0.35">
      <c r="A135" s="285">
        <f>A128</f>
        <v>16</v>
      </c>
      <c r="B135" s="402"/>
      <c r="C135" s="370" t="s">
        <v>111</v>
      </c>
      <c r="D135" s="339"/>
      <c r="E135" s="340"/>
      <c r="F135" s="361">
        <f>0.25*A135</f>
        <v>4</v>
      </c>
      <c r="G135" s="385">
        <f>0.25*A135</f>
        <v>4</v>
      </c>
      <c r="H135" s="362">
        <f>0.35*A135</f>
        <v>5.6</v>
      </c>
      <c r="I135" s="362">
        <f>0.35*A135</f>
        <v>5.6</v>
      </c>
      <c r="J135" s="362">
        <f>0.45*A135</f>
        <v>7.2</v>
      </c>
      <c r="K135" s="363">
        <f>0.45*A135</f>
        <v>7.2</v>
      </c>
      <c r="L135" s="364">
        <f>0.45*A135</f>
        <v>7.2</v>
      </c>
      <c r="M135" s="362">
        <f>0.45*A135</f>
        <v>7.2</v>
      </c>
      <c r="N135" s="363">
        <f>0.45*A135</f>
        <v>7.2</v>
      </c>
    </row>
    <row r="136" spans="1:14" x14ac:dyDescent="0.3">
      <c r="A136" s="285">
        <f>A128</f>
        <v>16</v>
      </c>
      <c r="B136" s="401" t="s">
        <v>91</v>
      </c>
      <c r="C136" s="369" t="s">
        <v>74</v>
      </c>
      <c r="D136" s="347"/>
      <c r="E136" s="299"/>
      <c r="F136" s="299"/>
      <c r="G136" s="376"/>
      <c r="H136" s="377">
        <f>3*A136</f>
        <v>48</v>
      </c>
      <c r="I136" s="378">
        <f>3*A136</f>
        <v>48</v>
      </c>
      <c r="J136" s="378">
        <f>2*A136</f>
        <v>32</v>
      </c>
      <c r="K136" s="379">
        <f>2*A136</f>
        <v>32</v>
      </c>
      <c r="L136" s="381">
        <f>2*A136</f>
        <v>32</v>
      </c>
      <c r="M136" s="356"/>
      <c r="N136" s="305"/>
    </row>
    <row r="137" spans="1:14" ht="15" thickBot="1" x14ac:dyDescent="0.35">
      <c r="A137" s="285">
        <f>A128</f>
        <v>16</v>
      </c>
      <c r="B137" s="403"/>
      <c r="C137" s="370" t="s">
        <v>75</v>
      </c>
      <c r="D137" s="339"/>
      <c r="E137" s="340"/>
      <c r="F137" s="371"/>
      <c r="G137" s="372"/>
      <c r="H137" s="373">
        <f>0.75*A137</f>
        <v>12</v>
      </c>
      <c r="I137" s="373">
        <f>0.75*A137</f>
        <v>12</v>
      </c>
      <c r="J137" s="373">
        <f>1*A137</f>
        <v>16</v>
      </c>
      <c r="K137" s="374">
        <f>1*A137</f>
        <v>16</v>
      </c>
      <c r="L137" s="380">
        <f>1*A137</f>
        <v>16</v>
      </c>
      <c r="M137" s="382"/>
      <c r="N137" s="383"/>
    </row>
    <row r="138" spans="1:14" ht="15.6" thickTop="1" thickBot="1" x14ac:dyDescent="0.35">
      <c r="A138" s="285">
        <f>A128</f>
        <v>16</v>
      </c>
      <c r="B138" s="330" t="s">
        <v>73</v>
      </c>
      <c r="C138" s="246" t="s">
        <v>107</v>
      </c>
      <c r="D138" s="247"/>
      <c r="E138" s="196"/>
      <c r="F138" s="196"/>
      <c r="G138" s="196"/>
      <c r="H138" s="196"/>
      <c r="I138" s="196"/>
      <c r="J138" s="8"/>
      <c r="K138" s="8"/>
      <c r="L138" s="8"/>
      <c r="M138" s="8"/>
      <c r="N138" s="12"/>
    </row>
    <row r="139" spans="1:14" ht="15" thickTop="1" x14ac:dyDescent="0.3">
      <c r="A139" s="285">
        <f>A128</f>
        <v>16</v>
      </c>
      <c r="B139" s="329" t="s">
        <v>72</v>
      </c>
      <c r="C139" s="323" t="s">
        <v>103</v>
      </c>
      <c r="D139" s="262">
        <f>0.12*A139</f>
        <v>1.92</v>
      </c>
      <c r="E139" s="263">
        <f>D139*1.2</f>
        <v>2.3039999999999998</v>
      </c>
      <c r="F139" s="263">
        <f>E139*1.2</f>
        <v>2.7647999999999997</v>
      </c>
      <c r="G139" s="263">
        <f>F139*1.2</f>
        <v>3.3177599999999994</v>
      </c>
      <c r="H139" s="263">
        <f>G139*1.2</f>
        <v>3.9813119999999991</v>
      </c>
      <c r="I139" s="264">
        <f>H139*1.25</f>
        <v>4.9766399999999988</v>
      </c>
      <c r="J139" s="263">
        <f>I139*1.3</f>
        <v>6.4696319999999989</v>
      </c>
      <c r="K139" s="267">
        <f>J139*1.35</f>
        <v>8.7340031999999983</v>
      </c>
      <c r="L139" s="266">
        <f>K139*1.35</f>
        <v>11.790904319999999</v>
      </c>
      <c r="M139" s="265">
        <f>L139*1.4</f>
        <v>16.507266047999998</v>
      </c>
      <c r="N139" s="267">
        <f>M139*1.45</f>
        <v>23.935535769599998</v>
      </c>
    </row>
    <row r="140" spans="1:14" x14ac:dyDescent="0.3">
      <c r="A140" s="285">
        <f>A128</f>
        <v>16</v>
      </c>
      <c r="B140" s="325" t="s">
        <v>71</v>
      </c>
      <c r="C140" s="324" t="s">
        <v>110</v>
      </c>
      <c r="D140" s="315">
        <f>0.12*A140</f>
        <v>1.92</v>
      </c>
      <c r="E140" s="316">
        <f>0.144*A140</f>
        <v>2.3039999999999998</v>
      </c>
      <c r="F140" s="316">
        <f>0.18*A140</f>
        <v>2.88</v>
      </c>
      <c r="G140" s="316">
        <f>0.216*A140</f>
        <v>3.456</v>
      </c>
      <c r="H140" s="317">
        <f>0.246*A140</f>
        <v>3.9359999999999999</v>
      </c>
      <c r="I140" s="318">
        <f>0.297*A140</f>
        <v>4.7519999999999998</v>
      </c>
      <c r="J140" s="318">
        <f>0.395*A140</f>
        <v>6.32</v>
      </c>
      <c r="K140" s="319">
        <f>0.543*A140</f>
        <v>8.6880000000000006</v>
      </c>
      <c r="L140" s="320">
        <f>0.739*A140</f>
        <v>11.824</v>
      </c>
      <c r="M140" s="321">
        <f>0.945*A140</f>
        <v>15.12</v>
      </c>
      <c r="N140" s="322">
        <f>1.35*A140</f>
        <v>21.6</v>
      </c>
    </row>
    <row r="141" spans="1:14" x14ac:dyDescent="0.3">
      <c r="A141" s="285">
        <f>A128</f>
        <v>16</v>
      </c>
      <c r="B141" s="326" t="s">
        <v>92</v>
      </c>
      <c r="C141" s="324" t="s">
        <v>76</v>
      </c>
      <c r="D141" s="268">
        <f>0.1*A141</f>
        <v>1.6</v>
      </c>
      <c r="E141" s="269">
        <f>0.12*A141</f>
        <v>1.92</v>
      </c>
      <c r="F141" s="269">
        <f>0.15*A141</f>
        <v>2.4</v>
      </c>
      <c r="G141" s="269">
        <f>0.18*A141</f>
        <v>2.88</v>
      </c>
      <c r="H141" s="222"/>
      <c r="I141" s="154"/>
      <c r="J141" s="223"/>
      <c r="K141" s="309"/>
      <c r="L141" s="224"/>
      <c r="M141" s="25"/>
      <c r="N141" s="72"/>
    </row>
    <row r="142" spans="1:14" x14ac:dyDescent="0.3">
      <c r="A142" s="285">
        <f>A128</f>
        <v>16</v>
      </c>
      <c r="B142" s="326" t="s">
        <v>93</v>
      </c>
      <c r="C142" s="324"/>
      <c r="D142" s="270">
        <f>0.01*A142</f>
        <v>0.16</v>
      </c>
      <c r="E142" s="271">
        <f>0.012*A142</f>
        <v>0.192</v>
      </c>
      <c r="F142" s="271">
        <f>0.015*A142</f>
        <v>0.24</v>
      </c>
      <c r="G142" s="283">
        <f>0.01*A142</f>
        <v>0.16</v>
      </c>
      <c r="H142" s="298"/>
      <c r="I142" s="298"/>
      <c r="J142" s="1"/>
      <c r="K142" s="4"/>
      <c r="L142" s="308"/>
      <c r="M142" s="237"/>
      <c r="N142" s="244"/>
    </row>
    <row r="143" spans="1:14" x14ac:dyDescent="0.3">
      <c r="A143" s="285">
        <f>A128</f>
        <v>16</v>
      </c>
      <c r="B143" s="326" t="s">
        <v>94</v>
      </c>
      <c r="C143" s="323"/>
      <c r="D143" s="254"/>
      <c r="E143" s="245"/>
      <c r="F143" s="245"/>
      <c r="G143" s="272">
        <f>0.007*A143</f>
        <v>0.112</v>
      </c>
      <c r="H143" s="352">
        <f>0.018*A143</f>
        <v>0.28799999999999998</v>
      </c>
      <c r="I143" s="353">
        <f>0.023*A143</f>
        <v>0.36799999999999999</v>
      </c>
      <c r="J143" s="353">
        <f>0.03*A143</f>
        <v>0.48</v>
      </c>
      <c r="K143" s="310">
        <f>0.041*A143</f>
        <v>0.65600000000000003</v>
      </c>
      <c r="L143" s="273">
        <f>0.055*A143</f>
        <v>0.88</v>
      </c>
      <c r="M143" s="245"/>
      <c r="N143" s="255"/>
    </row>
    <row r="144" spans="1:14" x14ac:dyDescent="0.3">
      <c r="A144" s="285">
        <f>A128</f>
        <v>16</v>
      </c>
      <c r="B144" s="333" t="s">
        <v>95</v>
      </c>
      <c r="C144" s="324"/>
      <c r="D144" s="254"/>
      <c r="E144" s="245"/>
      <c r="F144" s="274">
        <f>0.015*A144</f>
        <v>0.24</v>
      </c>
      <c r="G144" s="350">
        <f>0.018*A144</f>
        <v>0.28799999999999998</v>
      </c>
      <c r="H144" s="354">
        <f>0.025*A144</f>
        <v>0.4</v>
      </c>
      <c r="I144" s="355">
        <f>0.03*A144</f>
        <v>0.48</v>
      </c>
      <c r="J144" s="355">
        <f>0.04*A144</f>
        <v>0.64</v>
      </c>
      <c r="K144" s="351">
        <f>0.055*A144</f>
        <v>0.88</v>
      </c>
      <c r="L144" s="275">
        <f>0.075*A144</f>
        <v>1.2</v>
      </c>
      <c r="M144" s="276">
        <f>0.021*A144</f>
        <v>0.33600000000000002</v>
      </c>
      <c r="N144" s="277">
        <f>0.03*A144</f>
        <v>0.48</v>
      </c>
    </row>
    <row r="145" spans="1:14" ht="15" thickBot="1" x14ac:dyDescent="0.35">
      <c r="A145" s="285">
        <f>A128</f>
        <v>16</v>
      </c>
      <c r="B145" s="328" t="s">
        <v>96</v>
      </c>
      <c r="C145" s="286"/>
      <c r="D145" s="339"/>
      <c r="E145" s="340"/>
      <c r="F145" s="365">
        <f>0.007*A145</f>
        <v>0.112</v>
      </c>
      <c r="G145" s="366">
        <f>0.009*A145</f>
        <v>0.14399999999999999</v>
      </c>
      <c r="H145" s="384">
        <f>0.011*A145</f>
        <v>0.17599999999999999</v>
      </c>
      <c r="I145" s="384">
        <f>0.014*A145</f>
        <v>0.224</v>
      </c>
      <c r="J145" s="384">
        <f>0.018*A145</f>
        <v>0.28799999999999998</v>
      </c>
      <c r="K145" s="367">
        <f>0.025*A145</f>
        <v>0.4</v>
      </c>
      <c r="L145" s="368">
        <f>0.034*A145</f>
        <v>0.54400000000000004</v>
      </c>
      <c r="M145" s="366">
        <f>0.047*A145</f>
        <v>0.752</v>
      </c>
      <c r="N145" s="367">
        <f>0.067*A145</f>
        <v>1.0720000000000001</v>
      </c>
    </row>
    <row r="146" spans="1:14" ht="15" thickTop="1" x14ac:dyDescent="0.3">
      <c r="A146" s="285">
        <f>A128</f>
        <v>16</v>
      </c>
      <c r="B146" s="398" t="s">
        <v>80</v>
      </c>
      <c r="C146" s="334"/>
      <c r="D146" s="300">
        <f>0.02*A146</f>
        <v>0.32</v>
      </c>
      <c r="E146" s="301">
        <f>0.024*A146</f>
        <v>0.38400000000000001</v>
      </c>
      <c r="F146" s="301">
        <f>0.03*A146</f>
        <v>0.48</v>
      </c>
      <c r="G146" s="311">
        <f>0.014*A146</f>
        <v>0.224</v>
      </c>
      <c r="H146" s="302"/>
      <c r="I146" s="302"/>
      <c r="J146" s="303"/>
      <c r="K146" s="312"/>
      <c r="L146" s="307"/>
      <c r="M146" s="304"/>
      <c r="N146" s="305"/>
    </row>
    <row r="147" spans="1:14" x14ac:dyDescent="0.3">
      <c r="A147" s="285">
        <f>A128</f>
        <v>16</v>
      </c>
      <c r="B147" s="399"/>
      <c r="C147" s="335"/>
      <c r="D147" s="270">
        <f>0.05*A147</f>
        <v>0.8</v>
      </c>
      <c r="E147" s="271">
        <f>0.06*A147</f>
        <v>0.96</v>
      </c>
      <c r="F147" s="271">
        <f>0.075*A147</f>
        <v>1.2</v>
      </c>
      <c r="G147" s="283">
        <f>0.01*A147</f>
        <v>0.16</v>
      </c>
      <c r="H147" s="298"/>
      <c r="I147" s="298"/>
      <c r="J147" s="1"/>
      <c r="K147" s="4"/>
      <c r="L147" s="308"/>
      <c r="M147" s="299"/>
      <c r="N147" s="306"/>
    </row>
    <row r="148" spans="1:14" ht="15" thickBot="1" x14ac:dyDescent="0.35">
      <c r="A148" s="292">
        <f>A128</f>
        <v>16</v>
      </c>
      <c r="B148" s="400"/>
      <c r="C148" s="336"/>
      <c r="D148" s="278"/>
      <c r="E148" s="279"/>
      <c r="F148" s="279"/>
      <c r="G148" s="313">
        <f>0.077*A148</f>
        <v>1.232</v>
      </c>
      <c r="H148" s="280"/>
      <c r="I148" s="281"/>
      <c r="J148" s="281"/>
      <c r="K148" s="297"/>
      <c r="L148" s="282"/>
      <c r="M148" s="279"/>
      <c r="N148" s="294"/>
    </row>
    <row r="149" spans="1:14" x14ac:dyDescent="0.3">
      <c r="A149" s="285"/>
    </row>
    <row r="150" spans="1:14" ht="15" thickBot="1" x14ac:dyDescent="0.35">
      <c r="A150" s="285"/>
    </row>
    <row r="151" spans="1:14" ht="15" thickBot="1" x14ac:dyDescent="0.35">
      <c r="A151" s="293"/>
      <c r="B151" s="238"/>
      <c r="C151" s="239" t="s">
        <v>0</v>
      </c>
      <c r="D151" s="100">
        <v>1</v>
      </c>
      <c r="E151" s="98">
        <v>2</v>
      </c>
      <c r="F151" s="98">
        <v>3</v>
      </c>
      <c r="G151" s="98">
        <v>4</v>
      </c>
      <c r="H151" s="101">
        <v>5</v>
      </c>
      <c r="I151" s="101">
        <v>6</v>
      </c>
      <c r="J151" s="184">
        <v>7</v>
      </c>
      <c r="K151" s="185">
        <v>8</v>
      </c>
      <c r="L151" s="341" t="s">
        <v>59</v>
      </c>
      <c r="M151" s="185">
        <v>9</v>
      </c>
      <c r="N151" s="186">
        <v>10</v>
      </c>
    </row>
    <row r="152" spans="1:14" ht="15.6" thickTop="1" thickBot="1" x14ac:dyDescent="0.35">
      <c r="A152" s="291" t="s">
        <v>58</v>
      </c>
      <c r="B152" s="331" t="s">
        <v>70</v>
      </c>
      <c r="C152" s="104" t="s">
        <v>1</v>
      </c>
      <c r="D152" s="107"/>
      <c r="E152" s="105"/>
      <c r="F152" s="105"/>
      <c r="G152" s="105"/>
      <c r="H152" s="219"/>
      <c r="I152" s="219"/>
      <c r="J152" s="50"/>
      <c r="K152" s="8"/>
      <c r="L152" s="342"/>
      <c r="M152" s="8"/>
      <c r="N152" s="187"/>
    </row>
    <row r="153" spans="1:14" ht="15.6" thickTop="1" thickBot="1" x14ac:dyDescent="0.35">
      <c r="A153" s="327">
        <v>16</v>
      </c>
      <c r="B153" s="329" t="s">
        <v>72</v>
      </c>
      <c r="C153" s="332"/>
      <c r="D153" s="250">
        <f>20*A153</f>
        <v>320</v>
      </c>
      <c r="E153" s="240">
        <f t="shared" ref="E153:H153" si="30">D153*1.3</f>
        <v>416</v>
      </c>
      <c r="F153" s="240">
        <f t="shared" si="30"/>
        <v>540.80000000000007</v>
      </c>
      <c r="G153" s="240">
        <f t="shared" si="30"/>
        <v>703.04000000000008</v>
      </c>
      <c r="H153" s="240">
        <f t="shared" si="30"/>
        <v>913.95200000000011</v>
      </c>
      <c r="I153" s="166">
        <f t="shared" ref="I153" si="31">H153*1.35</f>
        <v>1233.8352000000002</v>
      </c>
      <c r="J153" s="240">
        <f t="shared" ref="J153" si="32">I153*1.4</f>
        <v>1727.3692800000001</v>
      </c>
      <c r="K153" s="243">
        <f t="shared" ref="K153" si="33">J153*1.45</f>
        <v>2504.6854560000002</v>
      </c>
      <c r="L153" s="242">
        <f>K153*1.45</f>
        <v>3631.7939111999999</v>
      </c>
      <c r="M153" s="241">
        <f>L153*1.5</f>
        <v>5447.6908667999996</v>
      </c>
      <c r="N153" s="243">
        <f t="shared" ref="N153" si="34">M153*1.55</f>
        <v>8443.9208435399996</v>
      </c>
    </row>
    <row r="154" spans="1:14" ht="15" thickTop="1" x14ac:dyDescent="0.3">
      <c r="A154" s="285">
        <f>A153</f>
        <v>16</v>
      </c>
      <c r="B154" s="325" t="s">
        <v>71</v>
      </c>
      <c r="C154" s="324"/>
      <c r="D154" s="251">
        <f>20*A154</f>
        <v>320</v>
      </c>
      <c r="E154" s="228">
        <f>26*A154</f>
        <v>416</v>
      </c>
      <c r="F154" s="228">
        <f>33*A154</f>
        <v>528</v>
      </c>
      <c r="G154" s="228">
        <f>43*A154</f>
        <v>688</v>
      </c>
      <c r="H154" s="228">
        <f>55*A154</f>
        <v>880</v>
      </c>
      <c r="I154" s="258">
        <f>74*A154</f>
        <v>1184</v>
      </c>
      <c r="J154" s="289">
        <f>104.3*A154</f>
        <v>1668.8</v>
      </c>
      <c r="K154" s="314">
        <f>149.3*A154</f>
        <v>2388.8000000000002</v>
      </c>
      <c r="L154" s="290">
        <f>219.3*A154</f>
        <v>3508.8</v>
      </c>
      <c r="M154" s="287">
        <f>338.25*A154</f>
        <v>5412</v>
      </c>
      <c r="N154" s="288">
        <f>522.75*A154</f>
        <v>8364</v>
      </c>
    </row>
    <row r="155" spans="1:14" x14ac:dyDescent="0.3">
      <c r="A155" s="285">
        <f>A153</f>
        <v>16</v>
      </c>
      <c r="B155" s="326" t="s">
        <v>60</v>
      </c>
      <c r="C155" s="324"/>
      <c r="D155" s="252">
        <f>10*A155</f>
        <v>160</v>
      </c>
      <c r="E155" s="218">
        <f>10*A155</f>
        <v>160</v>
      </c>
      <c r="F155" s="218">
        <f>8*A155</f>
        <v>128</v>
      </c>
      <c r="G155" s="218">
        <f>8*A155</f>
        <v>128</v>
      </c>
      <c r="H155" s="218">
        <f>6*A155</f>
        <v>96</v>
      </c>
      <c r="I155" s="261"/>
      <c r="J155" s="25"/>
      <c r="K155" s="72"/>
      <c r="L155" s="224"/>
      <c r="M155" s="25"/>
      <c r="N155" s="72"/>
    </row>
    <row r="156" spans="1:14" x14ac:dyDescent="0.3">
      <c r="A156" s="285">
        <f>A153</f>
        <v>16</v>
      </c>
      <c r="B156" s="326" t="s">
        <v>67</v>
      </c>
      <c r="C156" s="324"/>
      <c r="D156" s="253">
        <f>5*A156</f>
        <v>80</v>
      </c>
      <c r="E156" s="23">
        <f>8*A156</f>
        <v>128</v>
      </c>
      <c r="F156" s="23">
        <f>10*A156</f>
        <v>160</v>
      </c>
      <c r="G156" s="226">
        <f>8*A156</f>
        <v>128</v>
      </c>
      <c r="H156" s="391">
        <f>0.35*A156</f>
        <v>5.6</v>
      </c>
      <c r="I156" s="392">
        <f>0.15*A156</f>
        <v>2.4</v>
      </c>
      <c r="J156" s="260">
        <f>0.1*A156</f>
        <v>1.6</v>
      </c>
      <c r="K156" s="345">
        <f>0.1*A156</f>
        <v>1.6</v>
      </c>
      <c r="L156" s="393">
        <f>0.15*A156</f>
        <v>2.4</v>
      </c>
      <c r="M156" s="394">
        <f>0.11*A156</f>
        <v>1.76</v>
      </c>
      <c r="N156" s="395">
        <f>0.16*A156</f>
        <v>2.56</v>
      </c>
    </row>
    <row r="157" spans="1:14" x14ac:dyDescent="0.3">
      <c r="A157" s="285">
        <f>A153</f>
        <v>16</v>
      </c>
      <c r="B157" s="326" t="s">
        <v>68</v>
      </c>
      <c r="C157" s="324" t="s">
        <v>77</v>
      </c>
      <c r="D157" s="254"/>
      <c r="E157" s="245"/>
      <c r="F157" s="237"/>
      <c r="G157" s="220">
        <f>6*A157</f>
        <v>96</v>
      </c>
      <c r="H157" s="225">
        <f>6*A157</f>
        <v>96</v>
      </c>
      <c r="I157" s="221">
        <f>6*A157</f>
        <v>96</v>
      </c>
      <c r="J157" s="221">
        <f>4*A157</f>
        <v>64</v>
      </c>
      <c r="K157" s="346">
        <f>4*A157</f>
        <v>64</v>
      </c>
      <c r="L157" s="249">
        <f>4*A157</f>
        <v>64</v>
      </c>
      <c r="M157" s="237"/>
      <c r="N157" s="244"/>
    </row>
    <row r="158" spans="1:14" ht="15" thickBot="1" x14ac:dyDescent="0.35">
      <c r="A158" s="285">
        <f>A153</f>
        <v>16</v>
      </c>
      <c r="B158" s="333" t="s">
        <v>69</v>
      </c>
      <c r="C158" s="324" t="s">
        <v>78</v>
      </c>
      <c r="D158" s="347"/>
      <c r="E158" s="344"/>
      <c r="F158" s="343">
        <f>0.5*A158</f>
        <v>8</v>
      </c>
      <c r="G158" s="337">
        <f>0.5*A158</f>
        <v>8</v>
      </c>
      <c r="H158" s="245"/>
      <c r="I158" s="245"/>
      <c r="J158" s="245"/>
      <c r="K158" s="348">
        <f>1*A158</f>
        <v>16</v>
      </c>
      <c r="L158" s="338">
        <f>1.5*A158</f>
        <v>24</v>
      </c>
      <c r="M158" s="245"/>
      <c r="N158" s="255"/>
    </row>
    <row r="159" spans="1:14" x14ac:dyDescent="0.3">
      <c r="A159" s="285">
        <f>A153</f>
        <v>16</v>
      </c>
      <c r="B159" s="401" t="s">
        <v>90</v>
      </c>
      <c r="C159" s="369" t="s">
        <v>104</v>
      </c>
      <c r="D159" s="356"/>
      <c r="E159" s="304"/>
      <c r="F159" s="295"/>
      <c r="G159" s="386"/>
      <c r="H159" s="357">
        <f>3*A159</f>
        <v>48</v>
      </c>
      <c r="I159" s="358">
        <f>3*A159</f>
        <v>48</v>
      </c>
      <c r="J159" s="358">
        <f>2*A159</f>
        <v>32</v>
      </c>
      <c r="K159" s="359">
        <f>2*A159</f>
        <v>32</v>
      </c>
      <c r="L159" s="360">
        <f>2*A159</f>
        <v>32</v>
      </c>
      <c r="M159" s="295"/>
      <c r="N159" s="296"/>
    </row>
    <row r="160" spans="1:14" ht="15" thickBot="1" x14ac:dyDescent="0.35">
      <c r="A160" s="285">
        <f>A153</f>
        <v>16</v>
      </c>
      <c r="B160" s="402"/>
      <c r="C160" s="370" t="s">
        <v>78</v>
      </c>
      <c r="D160" s="339"/>
      <c r="E160" s="340"/>
      <c r="F160" s="361">
        <f>0.25*A160</f>
        <v>4</v>
      </c>
      <c r="G160" s="385">
        <f>0.25*A160</f>
        <v>4</v>
      </c>
      <c r="H160" s="362">
        <f>0.35*A160</f>
        <v>5.6</v>
      </c>
      <c r="I160" s="362">
        <f>0.35*A160</f>
        <v>5.6</v>
      </c>
      <c r="J160" s="362">
        <f>0.45*A160</f>
        <v>7.2</v>
      </c>
      <c r="K160" s="363">
        <f>0.45*A160</f>
        <v>7.2</v>
      </c>
      <c r="L160" s="364">
        <f>0.45*A160</f>
        <v>7.2</v>
      </c>
      <c r="M160" s="362">
        <f>0.45*A160</f>
        <v>7.2</v>
      </c>
      <c r="N160" s="363">
        <f>0.45*A160</f>
        <v>7.2</v>
      </c>
    </row>
    <row r="161" spans="1:14" x14ac:dyDescent="0.3">
      <c r="A161" s="285">
        <f>A153</f>
        <v>16</v>
      </c>
      <c r="B161" s="401" t="s">
        <v>91</v>
      </c>
      <c r="C161" s="369" t="s">
        <v>101</v>
      </c>
      <c r="D161" s="347"/>
      <c r="E161" s="299"/>
      <c r="F161" s="299"/>
      <c r="G161" s="376"/>
      <c r="H161" s="377">
        <f>3*A161</f>
        <v>48</v>
      </c>
      <c r="I161" s="378">
        <f>3*A161</f>
        <v>48</v>
      </c>
      <c r="J161" s="378">
        <f>2*A161</f>
        <v>32</v>
      </c>
      <c r="K161" s="379">
        <f>2*A161</f>
        <v>32</v>
      </c>
      <c r="L161" s="381">
        <f>2*A161</f>
        <v>32</v>
      </c>
      <c r="M161" s="356"/>
      <c r="N161" s="305"/>
    </row>
    <row r="162" spans="1:14" ht="15" thickBot="1" x14ac:dyDescent="0.35">
      <c r="A162" s="285">
        <f>A153</f>
        <v>16</v>
      </c>
      <c r="B162" s="403"/>
      <c r="C162" s="370" t="s">
        <v>101</v>
      </c>
      <c r="D162" s="339"/>
      <c r="E162" s="340"/>
      <c r="F162" s="371"/>
      <c r="G162" s="372"/>
      <c r="H162" s="373">
        <f>0.75*A162</f>
        <v>12</v>
      </c>
      <c r="I162" s="373">
        <f>0.75*A162</f>
        <v>12</v>
      </c>
      <c r="J162" s="373">
        <f>1*A162</f>
        <v>16</v>
      </c>
      <c r="K162" s="374">
        <f>1*A162</f>
        <v>16</v>
      </c>
      <c r="L162" s="380">
        <f>1*A162</f>
        <v>16</v>
      </c>
      <c r="M162" s="382"/>
      <c r="N162" s="383"/>
    </row>
    <row r="163" spans="1:14" ht="15.6" thickTop="1" thickBot="1" x14ac:dyDescent="0.35">
      <c r="A163" s="285">
        <f>A153</f>
        <v>16</v>
      </c>
      <c r="B163" s="330" t="s">
        <v>73</v>
      </c>
      <c r="C163" s="246" t="s">
        <v>110</v>
      </c>
      <c r="D163" s="247"/>
      <c r="E163" s="196"/>
      <c r="F163" s="196"/>
      <c r="G163" s="196"/>
      <c r="H163" s="196"/>
      <c r="I163" s="196"/>
      <c r="J163" s="8"/>
      <c r="K163" s="8"/>
      <c r="L163" s="8"/>
      <c r="M163" s="8"/>
      <c r="N163" s="12"/>
    </row>
    <row r="164" spans="1:14" ht="15" thickTop="1" x14ac:dyDescent="0.3">
      <c r="A164" s="285">
        <f>A153</f>
        <v>16</v>
      </c>
      <c r="B164" s="329" t="s">
        <v>72</v>
      </c>
      <c r="C164" s="323" t="s">
        <v>101</v>
      </c>
      <c r="D164" s="262">
        <f>0.12*A164</f>
        <v>1.92</v>
      </c>
      <c r="E164" s="263">
        <f>D164*1.2</f>
        <v>2.3039999999999998</v>
      </c>
      <c r="F164" s="263">
        <f>E164*1.2</f>
        <v>2.7647999999999997</v>
      </c>
      <c r="G164" s="263">
        <f>F164*1.2</f>
        <v>3.3177599999999994</v>
      </c>
      <c r="H164" s="263">
        <f>G164*1.2</f>
        <v>3.9813119999999991</v>
      </c>
      <c r="I164" s="264">
        <f>H164*1.25</f>
        <v>4.9766399999999988</v>
      </c>
      <c r="J164" s="263">
        <f>I164*1.3</f>
        <v>6.4696319999999989</v>
      </c>
      <c r="K164" s="267">
        <f>J164*1.35</f>
        <v>8.7340031999999983</v>
      </c>
      <c r="L164" s="266">
        <f>K164*1.35</f>
        <v>11.790904319999999</v>
      </c>
      <c r="M164" s="265">
        <f>L164*1.4</f>
        <v>16.507266047999998</v>
      </c>
      <c r="N164" s="267">
        <f>M164*1.45</f>
        <v>23.935535769599998</v>
      </c>
    </row>
    <row r="165" spans="1:14" x14ac:dyDescent="0.3">
      <c r="A165" s="285">
        <f>A153</f>
        <v>16</v>
      </c>
      <c r="B165" s="325" t="s">
        <v>71</v>
      </c>
      <c r="C165" s="324"/>
      <c r="D165" s="315">
        <f>0.12*A165</f>
        <v>1.92</v>
      </c>
      <c r="E165" s="316">
        <f>0.144*A165</f>
        <v>2.3039999999999998</v>
      </c>
      <c r="F165" s="316">
        <f>0.18*A165</f>
        <v>2.88</v>
      </c>
      <c r="G165" s="316">
        <f>0.216*A165</f>
        <v>3.456</v>
      </c>
      <c r="H165" s="317">
        <f>0.246*A165</f>
        <v>3.9359999999999999</v>
      </c>
      <c r="I165" s="318">
        <f>0.297*A165</f>
        <v>4.7519999999999998</v>
      </c>
      <c r="J165" s="318">
        <f>0.395*A165</f>
        <v>6.32</v>
      </c>
      <c r="K165" s="319">
        <f>0.543*A165</f>
        <v>8.6880000000000006</v>
      </c>
      <c r="L165" s="320">
        <f>0.739*A165</f>
        <v>11.824</v>
      </c>
      <c r="M165" s="321">
        <f>0.945*A165</f>
        <v>15.12</v>
      </c>
      <c r="N165" s="322">
        <f>1.35*A165</f>
        <v>21.6</v>
      </c>
    </row>
    <row r="166" spans="1:14" x14ac:dyDescent="0.3">
      <c r="A166" s="285">
        <f>A153</f>
        <v>16</v>
      </c>
      <c r="B166" s="326" t="s">
        <v>92</v>
      </c>
      <c r="C166" s="324"/>
      <c r="D166" s="268">
        <f>0.1*A166</f>
        <v>1.6</v>
      </c>
      <c r="E166" s="269">
        <f>0.12*A166</f>
        <v>1.92</v>
      </c>
      <c r="F166" s="269">
        <f>0.15*A166</f>
        <v>2.4</v>
      </c>
      <c r="G166" s="269">
        <f>0.18*A166</f>
        <v>2.88</v>
      </c>
      <c r="H166" s="222"/>
      <c r="I166" s="154"/>
      <c r="J166" s="223"/>
      <c r="K166" s="309"/>
      <c r="L166" s="224"/>
      <c r="M166" s="25"/>
      <c r="N166" s="72"/>
    </row>
    <row r="167" spans="1:14" x14ac:dyDescent="0.3">
      <c r="A167" s="285">
        <f>A153</f>
        <v>16</v>
      </c>
      <c r="B167" s="326" t="s">
        <v>93</v>
      </c>
      <c r="C167" s="324"/>
      <c r="D167" s="270">
        <f>0.01*A167</f>
        <v>0.16</v>
      </c>
      <c r="E167" s="271">
        <f>0.012*A167</f>
        <v>0.192</v>
      </c>
      <c r="F167" s="271">
        <f>0.015*A167</f>
        <v>0.24</v>
      </c>
      <c r="G167" s="283">
        <f>0.01*A167</f>
        <v>0.16</v>
      </c>
      <c r="H167" s="298"/>
      <c r="I167" s="298"/>
      <c r="J167" s="1"/>
      <c r="K167" s="4"/>
      <c r="L167" s="308"/>
      <c r="M167" s="237"/>
      <c r="N167" s="244"/>
    </row>
    <row r="168" spans="1:14" x14ac:dyDescent="0.3">
      <c r="A168" s="285">
        <f>A153</f>
        <v>16</v>
      </c>
      <c r="B168" s="326" t="s">
        <v>94</v>
      </c>
      <c r="C168" s="323"/>
      <c r="D168" s="254"/>
      <c r="E168" s="245"/>
      <c r="F168" s="245"/>
      <c r="G168" s="272">
        <f>0.007*A168</f>
        <v>0.112</v>
      </c>
      <c r="H168" s="352">
        <f>0.018*A168</f>
        <v>0.28799999999999998</v>
      </c>
      <c r="I168" s="353">
        <f>0.023*A168</f>
        <v>0.36799999999999999</v>
      </c>
      <c r="J168" s="353">
        <f>0.03*A168</f>
        <v>0.48</v>
      </c>
      <c r="K168" s="310">
        <f>0.041*A168</f>
        <v>0.65600000000000003</v>
      </c>
      <c r="L168" s="273">
        <f>0.055*A168</f>
        <v>0.88</v>
      </c>
      <c r="M168" s="245"/>
      <c r="N168" s="255"/>
    </row>
    <row r="169" spans="1:14" x14ac:dyDescent="0.3">
      <c r="A169" s="285">
        <f>A153</f>
        <v>16</v>
      </c>
      <c r="B169" s="333" t="s">
        <v>95</v>
      </c>
      <c r="C169" s="324"/>
      <c r="D169" s="254"/>
      <c r="E169" s="245"/>
      <c r="F169" s="274">
        <f>0.015*A169</f>
        <v>0.24</v>
      </c>
      <c r="G169" s="350">
        <f>0.018*A169</f>
        <v>0.28799999999999998</v>
      </c>
      <c r="H169" s="354">
        <f>0.025*A169</f>
        <v>0.4</v>
      </c>
      <c r="I169" s="355">
        <f>0.03*A169</f>
        <v>0.48</v>
      </c>
      <c r="J169" s="355">
        <f>0.04*A169</f>
        <v>0.64</v>
      </c>
      <c r="K169" s="351">
        <f>0.055*A169</f>
        <v>0.88</v>
      </c>
      <c r="L169" s="275">
        <f>0.075*A169</f>
        <v>1.2</v>
      </c>
      <c r="M169" s="276">
        <f>0.021*A169</f>
        <v>0.33600000000000002</v>
      </c>
      <c r="N169" s="277">
        <f>0.03*A169</f>
        <v>0.48</v>
      </c>
    </row>
    <row r="170" spans="1:14" ht="15" thickBot="1" x14ac:dyDescent="0.35">
      <c r="A170" s="285">
        <f>A153</f>
        <v>16</v>
      </c>
      <c r="B170" s="328" t="s">
        <v>96</v>
      </c>
      <c r="C170" s="286"/>
      <c r="D170" s="339"/>
      <c r="E170" s="340"/>
      <c r="F170" s="365">
        <f>0.007*A170</f>
        <v>0.112</v>
      </c>
      <c r="G170" s="366">
        <f>0.009*A170</f>
        <v>0.14399999999999999</v>
      </c>
      <c r="H170" s="384">
        <f>0.011*A170</f>
        <v>0.17599999999999999</v>
      </c>
      <c r="I170" s="384">
        <f>0.014*A170</f>
        <v>0.224</v>
      </c>
      <c r="J170" s="384">
        <f>0.018*A170</f>
        <v>0.28799999999999998</v>
      </c>
      <c r="K170" s="367">
        <f>0.025*A170</f>
        <v>0.4</v>
      </c>
      <c r="L170" s="368">
        <f>0.034*A170</f>
        <v>0.54400000000000004</v>
      </c>
      <c r="M170" s="366">
        <f>0.047*A170</f>
        <v>0.752</v>
      </c>
      <c r="N170" s="367">
        <f>0.067*A170</f>
        <v>1.0720000000000001</v>
      </c>
    </row>
    <row r="171" spans="1:14" ht="15" thickTop="1" x14ac:dyDescent="0.3">
      <c r="A171" s="285">
        <f>A153</f>
        <v>16</v>
      </c>
      <c r="B171" s="398" t="s">
        <v>80</v>
      </c>
      <c r="C171" s="334"/>
      <c r="D171" s="300">
        <f>0.02*A171</f>
        <v>0.32</v>
      </c>
      <c r="E171" s="301">
        <f>0.024*A171</f>
        <v>0.38400000000000001</v>
      </c>
      <c r="F171" s="301">
        <f>0.03*A171</f>
        <v>0.48</v>
      </c>
      <c r="G171" s="311">
        <f>0.014*A171</f>
        <v>0.224</v>
      </c>
      <c r="H171" s="302"/>
      <c r="I171" s="302"/>
      <c r="J171" s="303"/>
      <c r="K171" s="312"/>
      <c r="L171" s="307"/>
      <c r="M171" s="304"/>
      <c r="N171" s="305"/>
    </row>
    <row r="172" spans="1:14" x14ac:dyDescent="0.3">
      <c r="A172" s="285">
        <f>A153</f>
        <v>16</v>
      </c>
      <c r="B172" s="399"/>
      <c r="C172" s="335"/>
      <c r="D172" s="270">
        <f>0.05*A172</f>
        <v>0.8</v>
      </c>
      <c r="E172" s="271">
        <f>0.06*A172</f>
        <v>0.96</v>
      </c>
      <c r="F172" s="271">
        <f>0.075*A172</f>
        <v>1.2</v>
      </c>
      <c r="G172" s="283">
        <f>0.01*A172</f>
        <v>0.16</v>
      </c>
      <c r="H172" s="298"/>
      <c r="I172" s="298"/>
      <c r="J172" s="1"/>
      <c r="K172" s="4"/>
      <c r="L172" s="308"/>
      <c r="M172" s="299"/>
      <c r="N172" s="306"/>
    </row>
    <row r="173" spans="1:14" ht="15" thickBot="1" x14ac:dyDescent="0.35">
      <c r="A173" s="292">
        <f>A153</f>
        <v>16</v>
      </c>
      <c r="B173" s="400"/>
      <c r="C173" s="336"/>
      <c r="D173" s="278"/>
      <c r="E173" s="279"/>
      <c r="F173" s="279"/>
      <c r="G173" s="313">
        <f>0.077*A173</f>
        <v>1.232</v>
      </c>
      <c r="H173" s="280"/>
      <c r="I173" s="281"/>
      <c r="J173" s="281"/>
      <c r="K173" s="297"/>
      <c r="L173" s="282"/>
      <c r="M173" s="279"/>
      <c r="N173" s="294"/>
    </row>
    <row r="174" spans="1:14" x14ac:dyDescent="0.3">
      <c r="A174" s="285"/>
    </row>
    <row r="175" spans="1:14" ht="15" thickBot="1" x14ac:dyDescent="0.35">
      <c r="A175" s="285"/>
    </row>
    <row r="176" spans="1:14" ht="15" thickBot="1" x14ac:dyDescent="0.35">
      <c r="A176" s="293"/>
      <c r="B176" s="238"/>
      <c r="C176" s="239" t="s">
        <v>0</v>
      </c>
      <c r="D176" s="100">
        <v>1</v>
      </c>
      <c r="E176" s="98">
        <v>2</v>
      </c>
      <c r="F176" s="98">
        <v>3</v>
      </c>
      <c r="G176" s="98">
        <v>4</v>
      </c>
      <c r="H176" s="101">
        <v>5</v>
      </c>
      <c r="I176" s="101">
        <v>6</v>
      </c>
      <c r="J176" s="184">
        <v>7</v>
      </c>
      <c r="K176" s="185">
        <v>8</v>
      </c>
      <c r="L176" s="341" t="s">
        <v>59</v>
      </c>
      <c r="M176" s="185">
        <v>9</v>
      </c>
      <c r="N176" s="186">
        <v>10</v>
      </c>
    </row>
    <row r="177" spans="1:14" ht="15.6" thickTop="1" thickBot="1" x14ac:dyDescent="0.35">
      <c r="A177" s="291" t="s">
        <v>58</v>
      </c>
      <c r="B177" s="331" t="s">
        <v>70</v>
      </c>
      <c r="C177" s="104" t="s">
        <v>1</v>
      </c>
      <c r="D177" s="107"/>
      <c r="E177" s="105"/>
      <c r="F177" s="105"/>
      <c r="G177" s="105"/>
      <c r="H177" s="219"/>
      <c r="I177" s="219"/>
      <c r="J177" s="50"/>
      <c r="K177" s="8"/>
      <c r="L177" s="342"/>
      <c r="M177" s="8"/>
      <c r="N177" s="187"/>
    </row>
    <row r="178" spans="1:14" ht="15.6" thickTop="1" thickBot="1" x14ac:dyDescent="0.35">
      <c r="A178" s="327">
        <v>4</v>
      </c>
      <c r="B178" s="329" t="s">
        <v>72</v>
      </c>
      <c r="C178" s="332"/>
      <c r="D178" s="250">
        <f>20*A178</f>
        <v>80</v>
      </c>
      <c r="E178" s="240">
        <f t="shared" ref="E178:H178" si="35">D178*1.3</f>
        <v>104</v>
      </c>
      <c r="F178" s="240">
        <f t="shared" si="35"/>
        <v>135.20000000000002</v>
      </c>
      <c r="G178" s="240">
        <f t="shared" si="35"/>
        <v>175.76000000000002</v>
      </c>
      <c r="H178" s="240">
        <f t="shared" si="35"/>
        <v>228.48800000000003</v>
      </c>
      <c r="I178" s="166">
        <f t="shared" ref="I178" si="36">H178*1.35</f>
        <v>308.45880000000005</v>
      </c>
      <c r="J178" s="240">
        <f t="shared" ref="J178" si="37">I178*1.4</f>
        <v>431.84232000000003</v>
      </c>
      <c r="K178" s="243">
        <f t="shared" ref="K178" si="38">J178*1.45</f>
        <v>626.17136400000004</v>
      </c>
      <c r="L178" s="242">
        <f>K178*1.45</f>
        <v>907.94847779999998</v>
      </c>
      <c r="M178" s="241">
        <f>L178*1.5</f>
        <v>1361.9227166999999</v>
      </c>
      <c r="N178" s="243">
        <f t="shared" ref="N178" si="39">M178*1.55</f>
        <v>2110.9802108849999</v>
      </c>
    </row>
    <row r="179" spans="1:14" ht="15" thickTop="1" x14ac:dyDescent="0.3">
      <c r="A179" s="285">
        <f>A178</f>
        <v>4</v>
      </c>
      <c r="B179" s="325" t="s">
        <v>71</v>
      </c>
      <c r="C179" s="324"/>
      <c r="D179" s="251">
        <f>20*A179</f>
        <v>80</v>
      </c>
      <c r="E179" s="228">
        <f>26*A179</f>
        <v>104</v>
      </c>
      <c r="F179" s="228">
        <f>33*A179</f>
        <v>132</v>
      </c>
      <c r="G179" s="228">
        <f>43*A179</f>
        <v>172</v>
      </c>
      <c r="H179" s="228">
        <f>55*A179</f>
        <v>220</v>
      </c>
      <c r="I179" s="258">
        <f>74*A179</f>
        <v>296</v>
      </c>
      <c r="J179" s="289">
        <f>104.3*A179</f>
        <v>417.2</v>
      </c>
      <c r="K179" s="314">
        <f>149.3*A179</f>
        <v>597.20000000000005</v>
      </c>
      <c r="L179" s="290">
        <f>219.3*A179</f>
        <v>877.2</v>
      </c>
      <c r="M179" s="287">
        <f>338.25*A179</f>
        <v>1353</v>
      </c>
      <c r="N179" s="288">
        <f>522.75*A179</f>
        <v>2091</v>
      </c>
    </row>
    <row r="180" spans="1:14" x14ac:dyDescent="0.3">
      <c r="A180" s="285">
        <f>A178</f>
        <v>4</v>
      </c>
      <c r="B180" s="326" t="s">
        <v>60</v>
      </c>
      <c r="C180" s="324"/>
      <c r="D180" s="252">
        <f>10*A180</f>
        <v>40</v>
      </c>
      <c r="E180" s="218">
        <f>10*A180</f>
        <v>40</v>
      </c>
      <c r="F180" s="218">
        <f>8*A180</f>
        <v>32</v>
      </c>
      <c r="G180" s="218">
        <f>8*A180</f>
        <v>32</v>
      </c>
      <c r="H180" s="218">
        <f>6*A180</f>
        <v>24</v>
      </c>
      <c r="I180" s="261"/>
      <c r="J180" s="25"/>
      <c r="K180" s="72"/>
      <c r="L180" s="224"/>
      <c r="M180" s="25"/>
      <c r="N180" s="72"/>
    </row>
    <row r="181" spans="1:14" x14ac:dyDescent="0.3">
      <c r="A181" s="285">
        <f>A178</f>
        <v>4</v>
      </c>
      <c r="B181" s="326" t="s">
        <v>67</v>
      </c>
      <c r="C181" s="324"/>
      <c r="D181" s="253">
        <f>5*A181</f>
        <v>20</v>
      </c>
      <c r="E181" s="23">
        <f>8*A181</f>
        <v>32</v>
      </c>
      <c r="F181" s="23">
        <f>10*A181</f>
        <v>40</v>
      </c>
      <c r="G181" s="226">
        <f>8*A181</f>
        <v>32</v>
      </c>
      <c r="H181" s="391">
        <f>0.35*A181</f>
        <v>1.4</v>
      </c>
      <c r="I181" s="392">
        <f>0.15*A181</f>
        <v>0.6</v>
      </c>
      <c r="J181" s="260">
        <f>0.1*A181</f>
        <v>0.4</v>
      </c>
      <c r="K181" s="345">
        <f>0.1*A181</f>
        <v>0.4</v>
      </c>
      <c r="L181" s="393">
        <f>0.15*A181</f>
        <v>0.6</v>
      </c>
      <c r="M181" s="394">
        <f>0.11*A181</f>
        <v>0.44</v>
      </c>
      <c r="N181" s="395">
        <f>0.16*A181</f>
        <v>0.64</v>
      </c>
    </row>
    <row r="182" spans="1:14" x14ac:dyDescent="0.3">
      <c r="A182" s="285">
        <f>A178</f>
        <v>4</v>
      </c>
      <c r="B182" s="326" t="s">
        <v>68</v>
      </c>
      <c r="C182" s="324" t="s">
        <v>101</v>
      </c>
      <c r="D182" s="254"/>
      <c r="E182" s="245"/>
      <c r="F182" s="237"/>
      <c r="G182" s="220">
        <f>6*A182</f>
        <v>24</v>
      </c>
      <c r="H182" s="225">
        <f>6*A182</f>
        <v>24</v>
      </c>
      <c r="I182" s="221">
        <f>6*A182</f>
        <v>24</v>
      </c>
      <c r="J182" s="221">
        <f>4*A182</f>
        <v>16</v>
      </c>
      <c r="K182" s="346">
        <f>4*A182</f>
        <v>16</v>
      </c>
      <c r="L182" s="249">
        <f>4*A182</f>
        <v>16</v>
      </c>
      <c r="M182" s="237"/>
      <c r="N182" s="244"/>
    </row>
    <row r="183" spans="1:14" ht="15" thickBot="1" x14ac:dyDescent="0.35">
      <c r="A183" s="285">
        <f>A178</f>
        <v>4</v>
      </c>
      <c r="B183" s="333" t="s">
        <v>69</v>
      </c>
      <c r="C183" s="324" t="s">
        <v>76</v>
      </c>
      <c r="D183" s="347"/>
      <c r="E183" s="344"/>
      <c r="F183" s="343">
        <f>0.5*A183</f>
        <v>2</v>
      </c>
      <c r="G183" s="337">
        <f>0.5*A183</f>
        <v>2</v>
      </c>
      <c r="H183" s="245"/>
      <c r="I183" s="245"/>
      <c r="J183" s="245"/>
      <c r="K183" s="348">
        <f>1*A183</f>
        <v>4</v>
      </c>
      <c r="L183" s="338">
        <f>1.5*A183</f>
        <v>6</v>
      </c>
      <c r="M183" s="245"/>
      <c r="N183" s="255"/>
    </row>
    <row r="184" spans="1:14" x14ac:dyDescent="0.3">
      <c r="A184" s="285">
        <f>A178</f>
        <v>4</v>
      </c>
      <c r="B184" s="401" t="s">
        <v>90</v>
      </c>
      <c r="C184" s="369" t="s">
        <v>103</v>
      </c>
      <c r="D184" s="356"/>
      <c r="E184" s="304"/>
      <c r="F184" s="295"/>
      <c r="G184" s="386"/>
      <c r="H184" s="357">
        <f>3*A184</f>
        <v>12</v>
      </c>
      <c r="I184" s="358">
        <f>3*A184</f>
        <v>12</v>
      </c>
      <c r="J184" s="358">
        <f>2*A184</f>
        <v>8</v>
      </c>
      <c r="K184" s="359">
        <f>2*A184</f>
        <v>8</v>
      </c>
      <c r="L184" s="360">
        <f>2*A184</f>
        <v>8</v>
      </c>
      <c r="M184" s="295"/>
      <c r="N184" s="296"/>
    </row>
    <row r="185" spans="1:14" ht="15" thickBot="1" x14ac:dyDescent="0.35">
      <c r="A185" s="285">
        <f>A178</f>
        <v>4</v>
      </c>
      <c r="B185" s="402"/>
      <c r="C185" s="370" t="s">
        <v>75</v>
      </c>
      <c r="D185" s="339"/>
      <c r="E185" s="340"/>
      <c r="F185" s="361">
        <f>0.25*A185</f>
        <v>1</v>
      </c>
      <c r="G185" s="385">
        <f>0.25*A185</f>
        <v>1</v>
      </c>
      <c r="H185" s="362">
        <f>0.35*A185</f>
        <v>1.4</v>
      </c>
      <c r="I185" s="362">
        <f>0.35*A185</f>
        <v>1.4</v>
      </c>
      <c r="J185" s="362">
        <f>0.45*A185</f>
        <v>1.8</v>
      </c>
      <c r="K185" s="363">
        <f>0.45*A185</f>
        <v>1.8</v>
      </c>
      <c r="L185" s="364">
        <f>0.45*A185</f>
        <v>1.8</v>
      </c>
      <c r="M185" s="362">
        <f>0.45*A185</f>
        <v>1.8</v>
      </c>
      <c r="N185" s="363">
        <f>0.45*A185</f>
        <v>1.8</v>
      </c>
    </row>
    <row r="186" spans="1:14" x14ac:dyDescent="0.3">
      <c r="A186" s="285">
        <f>A178</f>
        <v>4</v>
      </c>
      <c r="B186" s="401" t="s">
        <v>91</v>
      </c>
      <c r="C186" s="369"/>
      <c r="D186" s="347"/>
      <c r="E186" s="299"/>
      <c r="F186" s="299"/>
      <c r="G186" s="376"/>
      <c r="H186" s="377">
        <f>3*A186</f>
        <v>12</v>
      </c>
      <c r="I186" s="378">
        <f>3*A186</f>
        <v>12</v>
      </c>
      <c r="J186" s="378">
        <f>2*A186</f>
        <v>8</v>
      </c>
      <c r="K186" s="379">
        <f>2*A186</f>
        <v>8</v>
      </c>
      <c r="L186" s="381">
        <f>2*A186</f>
        <v>8</v>
      </c>
      <c r="M186" s="356"/>
      <c r="N186" s="305"/>
    </row>
    <row r="187" spans="1:14" ht="15" thickBot="1" x14ac:dyDescent="0.35">
      <c r="A187" s="285">
        <f>A178</f>
        <v>4</v>
      </c>
      <c r="B187" s="403"/>
      <c r="C187" s="370" t="s">
        <v>74</v>
      </c>
      <c r="D187" s="339"/>
      <c r="E187" s="340"/>
      <c r="F187" s="371"/>
      <c r="G187" s="372"/>
      <c r="H187" s="373">
        <f>0.75*A187</f>
        <v>3</v>
      </c>
      <c r="I187" s="373">
        <f>0.75*A187</f>
        <v>3</v>
      </c>
      <c r="J187" s="373">
        <f>1*A187</f>
        <v>4</v>
      </c>
      <c r="K187" s="374">
        <f>1*A187</f>
        <v>4</v>
      </c>
      <c r="L187" s="380">
        <f>1*A187</f>
        <v>4</v>
      </c>
      <c r="M187" s="382"/>
      <c r="N187" s="383"/>
    </row>
    <row r="188" spans="1:14" ht="15.6" thickTop="1" thickBot="1" x14ac:dyDescent="0.35">
      <c r="A188" s="285">
        <f>A178</f>
        <v>4</v>
      </c>
      <c r="B188" s="330" t="s">
        <v>73</v>
      </c>
      <c r="C188" s="246" t="s">
        <v>103</v>
      </c>
      <c r="D188" s="247"/>
      <c r="E188" s="196"/>
      <c r="F188" s="196"/>
      <c r="G188" s="196"/>
      <c r="H188" s="196"/>
      <c r="I188" s="196"/>
      <c r="J188" s="8"/>
      <c r="K188" s="8"/>
      <c r="L188" s="8"/>
      <c r="M188" s="8"/>
      <c r="N188" s="12"/>
    </row>
    <row r="189" spans="1:14" ht="15" thickTop="1" x14ac:dyDescent="0.3">
      <c r="A189" s="285">
        <f>A178</f>
        <v>4</v>
      </c>
      <c r="B189" s="329" t="s">
        <v>72</v>
      </c>
      <c r="C189" s="323" t="s">
        <v>76</v>
      </c>
      <c r="D189" s="262">
        <f>0.12*A189</f>
        <v>0.48</v>
      </c>
      <c r="E189" s="263">
        <f>D189*1.2</f>
        <v>0.57599999999999996</v>
      </c>
      <c r="F189" s="263">
        <f>E189*1.2</f>
        <v>0.69119999999999993</v>
      </c>
      <c r="G189" s="263">
        <f>F189*1.2</f>
        <v>0.82943999999999984</v>
      </c>
      <c r="H189" s="263">
        <f>G189*1.2</f>
        <v>0.99532799999999977</v>
      </c>
      <c r="I189" s="264">
        <f>H189*1.25</f>
        <v>1.2441599999999997</v>
      </c>
      <c r="J189" s="263">
        <f>I189*1.3</f>
        <v>1.6174079999999997</v>
      </c>
      <c r="K189" s="267">
        <f>J189*1.35</f>
        <v>2.1835007999999996</v>
      </c>
      <c r="L189" s="266">
        <f>K189*1.35</f>
        <v>2.9477260799999998</v>
      </c>
      <c r="M189" s="265">
        <f>L189*1.4</f>
        <v>4.1268165119999995</v>
      </c>
      <c r="N189" s="267">
        <f>M189*1.45</f>
        <v>5.9838839423999994</v>
      </c>
    </row>
    <row r="190" spans="1:14" x14ac:dyDescent="0.3">
      <c r="A190" s="285">
        <f>A178</f>
        <v>4</v>
      </c>
      <c r="B190" s="325" t="s">
        <v>71</v>
      </c>
      <c r="C190" s="324" t="s">
        <v>74</v>
      </c>
      <c r="D190" s="315">
        <f>0.12*A190</f>
        <v>0.48</v>
      </c>
      <c r="E190" s="316">
        <f>0.144*A190</f>
        <v>0.57599999999999996</v>
      </c>
      <c r="F190" s="316">
        <f>0.18*A190</f>
        <v>0.72</v>
      </c>
      <c r="G190" s="316">
        <f>0.216*A190</f>
        <v>0.86399999999999999</v>
      </c>
      <c r="H190" s="317">
        <f>0.246*A190</f>
        <v>0.98399999999999999</v>
      </c>
      <c r="I190" s="318">
        <f>0.297*A190</f>
        <v>1.1879999999999999</v>
      </c>
      <c r="J190" s="318">
        <f>0.395*A190</f>
        <v>1.58</v>
      </c>
      <c r="K190" s="319">
        <f>0.543*A190</f>
        <v>2.1720000000000002</v>
      </c>
      <c r="L190" s="320">
        <f>0.739*A190</f>
        <v>2.956</v>
      </c>
      <c r="M190" s="321">
        <f>0.945*A190</f>
        <v>3.78</v>
      </c>
      <c r="N190" s="322">
        <f>1.35*A190</f>
        <v>5.4</v>
      </c>
    </row>
    <row r="191" spans="1:14" x14ac:dyDescent="0.3">
      <c r="A191" s="285">
        <f>A178</f>
        <v>4</v>
      </c>
      <c r="B191" s="326" t="s">
        <v>92</v>
      </c>
      <c r="C191" s="324" t="s">
        <v>75</v>
      </c>
      <c r="D191" s="268">
        <f>0.1*A191</f>
        <v>0.4</v>
      </c>
      <c r="E191" s="269">
        <f>0.12*A191</f>
        <v>0.48</v>
      </c>
      <c r="F191" s="269">
        <f>0.15*A191</f>
        <v>0.6</v>
      </c>
      <c r="G191" s="269">
        <f>0.18*A191</f>
        <v>0.72</v>
      </c>
      <c r="H191" s="222"/>
      <c r="I191" s="154"/>
      <c r="J191" s="223"/>
      <c r="K191" s="309"/>
      <c r="L191" s="224"/>
      <c r="M191" s="25"/>
      <c r="N191" s="72"/>
    </row>
    <row r="192" spans="1:14" x14ac:dyDescent="0.3">
      <c r="A192" s="285">
        <f>A178</f>
        <v>4</v>
      </c>
      <c r="B192" s="326" t="s">
        <v>93</v>
      </c>
      <c r="C192" s="324"/>
      <c r="D192" s="270">
        <f>0.01*A192</f>
        <v>0.04</v>
      </c>
      <c r="E192" s="271">
        <f>0.012*A192</f>
        <v>4.8000000000000001E-2</v>
      </c>
      <c r="F192" s="271">
        <f>0.015*A192</f>
        <v>0.06</v>
      </c>
      <c r="G192" s="283">
        <f>0.01*A192</f>
        <v>0.04</v>
      </c>
      <c r="H192" s="298"/>
      <c r="I192" s="298"/>
      <c r="J192" s="1"/>
      <c r="K192" s="4"/>
      <c r="L192" s="308"/>
      <c r="M192" s="237"/>
      <c r="N192" s="244"/>
    </row>
    <row r="193" spans="1:14" x14ac:dyDescent="0.3">
      <c r="A193" s="285">
        <f>A178</f>
        <v>4</v>
      </c>
      <c r="B193" s="326" t="s">
        <v>94</v>
      </c>
      <c r="C193" s="323"/>
      <c r="D193" s="254"/>
      <c r="E193" s="245"/>
      <c r="F193" s="245"/>
      <c r="G193" s="272">
        <f>0.007*A193</f>
        <v>2.8000000000000001E-2</v>
      </c>
      <c r="H193" s="352">
        <f>0.018*A193</f>
        <v>7.1999999999999995E-2</v>
      </c>
      <c r="I193" s="353">
        <f>0.023*A193</f>
        <v>9.1999999999999998E-2</v>
      </c>
      <c r="J193" s="353">
        <f>0.03*A193</f>
        <v>0.12</v>
      </c>
      <c r="K193" s="310">
        <f>0.041*A193</f>
        <v>0.16400000000000001</v>
      </c>
      <c r="L193" s="273">
        <f>0.055*A193</f>
        <v>0.22</v>
      </c>
      <c r="M193" s="245"/>
      <c r="N193" s="255"/>
    </row>
    <row r="194" spans="1:14" x14ac:dyDescent="0.3">
      <c r="A194" s="285">
        <f>A178</f>
        <v>4</v>
      </c>
      <c r="B194" s="333" t="s">
        <v>95</v>
      </c>
      <c r="C194" s="324"/>
      <c r="D194" s="254"/>
      <c r="E194" s="245"/>
      <c r="F194" s="274">
        <f>0.015*A194</f>
        <v>0.06</v>
      </c>
      <c r="G194" s="350">
        <f>0.018*A194</f>
        <v>7.1999999999999995E-2</v>
      </c>
      <c r="H194" s="354">
        <f>0.025*A194</f>
        <v>0.1</v>
      </c>
      <c r="I194" s="355">
        <f>0.03*A194</f>
        <v>0.12</v>
      </c>
      <c r="J194" s="355">
        <f>0.04*A194</f>
        <v>0.16</v>
      </c>
      <c r="K194" s="351">
        <f>0.055*A194</f>
        <v>0.22</v>
      </c>
      <c r="L194" s="275">
        <f>0.075*A194</f>
        <v>0.3</v>
      </c>
      <c r="M194" s="276">
        <f>0.021*A194</f>
        <v>8.4000000000000005E-2</v>
      </c>
      <c r="N194" s="277">
        <f>0.03*A194</f>
        <v>0.12</v>
      </c>
    </row>
    <row r="195" spans="1:14" ht="15" thickBot="1" x14ac:dyDescent="0.35">
      <c r="A195" s="285">
        <f>A178</f>
        <v>4</v>
      </c>
      <c r="B195" s="328" t="s">
        <v>96</v>
      </c>
      <c r="C195" s="286"/>
      <c r="D195" s="339"/>
      <c r="E195" s="340"/>
      <c r="F195" s="365">
        <f>0.007*A195</f>
        <v>2.8000000000000001E-2</v>
      </c>
      <c r="G195" s="366">
        <f>0.009*A195</f>
        <v>3.5999999999999997E-2</v>
      </c>
      <c r="H195" s="384">
        <f>0.011*A195</f>
        <v>4.3999999999999997E-2</v>
      </c>
      <c r="I195" s="384">
        <f>0.014*A195</f>
        <v>5.6000000000000001E-2</v>
      </c>
      <c r="J195" s="384">
        <f>0.018*A195</f>
        <v>7.1999999999999995E-2</v>
      </c>
      <c r="K195" s="367">
        <f>0.025*A195</f>
        <v>0.1</v>
      </c>
      <c r="L195" s="368">
        <f>0.034*A195</f>
        <v>0.13600000000000001</v>
      </c>
      <c r="M195" s="366">
        <f>0.047*A195</f>
        <v>0.188</v>
      </c>
      <c r="N195" s="367">
        <f>0.067*A195</f>
        <v>0.26800000000000002</v>
      </c>
    </row>
    <row r="196" spans="1:14" ht="15" thickTop="1" x14ac:dyDescent="0.3">
      <c r="A196" s="285">
        <f>A178</f>
        <v>4</v>
      </c>
      <c r="B196" s="398" t="s">
        <v>80</v>
      </c>
      <c r="C196" s="334"/>
      <c r="D196" s="300">
        <f>0.02*A196</f>
        <v>0.08</v>
      </c>
      <c r="E196" s="301">
        <f>0.024*A196</f>
        <v>9.6000000000000002E-2</v>
      </c>
      <c r="F196" s="301">
        <f>0.03*A196</f>
        <v>0.12</v>
      </c>
      <c r="G196" s="311">
        <f>0.014*A196</f>
        <v>5.6000000000000001E-2</v>
      </c>
      <c r="H196" s="302"/>
      <c r="I196" s="302"/>
      <c r="J196" s="303"/>
      <c r="K196" s="312"/>
      <c r="L196" s="307"/>
      <c r="M196" s="304"/>
      <c r="N196" s="305"/>
    </row>
    <row r="197" spans="1:14" x14ac:dyDescent="0.3">
      <c r="A197" s="285">
        <f>A178</f>
        <v>4</v>
      </c>
      <c r="B197" s="399"/>
      <c r="C197" s="335"/>
      <c r="D197" s="270">
        <f>0.05*A197</f>
        <v>0.2</v>
      </c>
      <c r="E197" s="271">
        <f>0.06*A197</f>
        <v>0.24</v>
      </c>
      <c r="F197" s="271">
        <f>0.075*A197</f>
        <v>0.3</v>
      </c>
      <c r="G197" s="283">
        <f>0.01*A197</f>
        <v>0.04</v>
      </c>
      <c r="H197" s="298"/>
      <c r="I197" s="298"/>
      <c r="J197" s="1"/>
      <c r="K197" s="4"/>
      <c r="L197" s="308"/>
      <c r="M197" s="299"/>
      <c r="N197" s="306"/>
    </row>
    <row r="198" spans="1:14" ht="15" thickBot="1" x14ac:dyDescent="0.35">
      <c r="A198" s="292">
        <f>A178</f>
        <v>4</v>
      </c>
      <c r="B198" s="400"/>
      <c r="C198" s="336"/>
      <c r="D198" s="278"/>
      <c r="E198" s="279"/>
      <c r="F198" s="279"/>
      <c r="G198" s="313">
        <f>0.077*A198</f>
        <v>0.308</v>
      </c>
      <c r="H198" s="280"/>
      <c r="I198" s="281"/>
      <c r="J198" s="281"/>
      <c r="K198" s="297"/>
      <c r="L198" s="282"/>
      <c r="M198" s="279"/>
      <c r="N198" s="294"/>
    </row>
  </sheetData>
  <mergeCells count="24">
    <mergeCell ref="B96:B98"/>
    <mergeCell ref="B9:B10"/>
    <mergeCell ref="B11:B12"/>
    <mergeCell ref="B21:B23"/>
    <mergeCell ref="B34:B35"/>
    <mergeCell ref="B36:B37"/>
    <mergeCell ref="B46:B48"/>
    <mergeCell ref="B59:B60"/>
    <mergeCell ref="B61:B62"/>
    <mergeCell ref="B71:B73"/>
    <mergeCell ref="B84:B85"/>
    <mergeCell ref="B86:B87"/>
    <mergeCell ref="B196:B198"/>
    <mergeCell ref="B109:B110"/>
    <mergeCell ref="B111:B112"/>
    <mergeCell ref="B121:B123"/>
    <mergeCell ref="B134:B135"/>
    <mergeCell ref="B136:B137"/>
    <mergeCell ref="B146:B148"/>
    <mergeCell ref="B159:B160"/>
    <mergeCell ref="B161:B162"/>
    <mergeCell ref="B171:B173"/>
    <mergeCell ref="B184:B185"/>
    <mergeCell ref="B186:B1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C109-6DA5-4A91-9FB3-8250DF11BF02}">
  <dimension ref="A1:Q273"/>
  <sheetViews>
    <sheetView tabSelected="1" topLeftCell="C250" zoomScale="85" zoomScaleNormal="85" workbookViewId="0">
      <selection activeCell="G273" sqref="G273"/>
    </sheetView>
  </sheetViews>
  <sheetFormatPr defaultRowHeight="14.4" x14ac:dyDescent="0.3"/>
  <cols>
    <col min="2" max="2" width="24" bestFit="1" customWidth="1"/>
    <col min="16" max="16" width="14" bestFit="1" customWidth="1"/>
    <col min="17" max="17" width="14.44140625" bestFit="1" customWidth="1"/>
  </cols>
  <sheetData>
    <row r="1" spans="1:17" ht="15" thickBot="1" x14ac:dyDescent="0.35">
      <c r="A1" s="293"/>
      <c r="B1" s="238"/>
      <c r="C1" s="239" t="s">
        <v>0</v>
      </c>
      <c r="D1" s="100">
        <v>1</v>
      </c>
      <c r="E1" s="98">
        <v>2</v>
      </c>
      <c r="F1" s="98">
        <v>3</v>
      </c>
      <c r="G1" s="98">
        <v>4</v>
      </c>
      <c r="H1" s="101">
        <v>5</v>
      </c>
      <c r="I1" s="101">
        <v>6</v>
      </c>
      <c r="J1" s="184">
        <v>7</v>
      </c>
      <c r="K1" s="185">
        <v>8</v>
      </c>
      <c r="L1" s="341" t="s">
        <v>59</v>
      </c>
      <c r="M1" s="185">
        <v>9</v>
      </c>
      <c r="N1" s="186">
        <v>10</v>
      </c>
      <c r="P1" s="236" t="s">
        <v>100</v>
      </c>
      <c r="Q1" s="230" t="s">
        <v>83</v>
      </c>
    </row>
    <row r="2" spans="1:17" ht="15.6" thickTop="1" thickBot="1" x14ac:dyDescent="0.35">
      <c r="A2" s="291" t="s">
        <v>58</v>
      </c>
      <c r="B2" s="331" t="s">
        <v>70</v>
      </c>
      <c r="C2" s="104" t="s">
        <v>1</v>
      </c>
      <c r="D2" s="107"/>
      <c r="E2" s="105"/>
      <c r="F2" s="105"/>
      <c r="G2" s="105"/>
      <c r="H2" s="219"/>
      <c r="I2" s="219"/>
      <c r="J2" s="50"/>
      <c r="K2" s="8"/>
      <c r="L2" s="342"/>
      <c r="M2" s="8"/>
      <c r="N2" s="187"/>
      <c r="P2" s="235" t="s">
        <v>66</v>
      </c>
      <c r="Q2" s="230" t="s">
        <v>84</v>
      </c>
    </row>
    <row r="3" spans="1:17" ht="15.6" thickTop="1" thickBot="1" x14ac:dyDescent="0.35">
      <c r="A3" s="327">
        <v>0.5</v>
      </c>
      <c r="B3" s="329" t="s">
        <v>72</v>
      </c>
      <c r="C3" s="332"/>
      <c r="D3" s="250">
        <f>20*A3</f>
        <v>10</v>
      </c>
      <c r="E3" s="240">
        <f t="shared" ref="E3:H3" si="0">D3*1.3</f>
        <v>13</v>
      </c>
      <c r="F3" s="240">
        <f t="shared" si="0"/>
        <v>16.900000000000002</v>
      </c>
      <c r="G3" s="240">
        <f t="shared" si="0"/>
        <v>21.970000000000002</v>
      </c>
      <c r="H3" s="240">
        <f t="shared" si="0"/>
        <v>28.561000000000003</v>
      </c>
      <c r="I3" s="166">
        <f t="shared" ref="I3" si="1">H3*1.35</f>
        <v>38.557350000000007</v>
      </c>
      <c r="J3" s="240">
        <f t="shared" ref="J3" si="2">I3*1.4</f>
        <v>53.980290000000004</v>
      </c>
      <c r="K3" s="243">
        <f t="shared" ref="K3" si="3">J3*1.45</f>
        <v>78.271420500000005</v>
      </c>
      <c r="L3" s="242">
        <f>K3*1.45</f>
        <v>113.493559725</v>
      </c>
      <c r="M3" s="241">
        <f>L3*1.5</f>
        <v>170.24033958749999</v>
      </c>
      <c r="N3" s="243">
        <f t="shared" ref="N3" si="4">M3*1.55</f>
        <v>263.87252636062499</v>
      </c>
      <c r="P3" s="234" t="s">
        <v>65</v>
      </c>
      <c r="Q3" s="230" t="s">
        <v>85</v>
      </c>
    </row>
    <row r="4" spans="1:17" ht="15" thickTop="1" x14ac:dyDescent="0.3">
      <c r="A4" s="285">
        <f>A3</f>
        <v>0.5</v>
      </c>
      <c r="B4" s="325" t="s">
        <v>71</v>
      </c>
      <c r="C4" s="324"/>
      <c r="D4" s="251">
        <f>20*A4</f>
        <v>10</v>
      </c>
      <c r="E4" s="228">
        <f>26*A4</f>
        <v>13</v>
      </c>
      <c r="F4" s="228">
        <f>33*A4</f>
        <v>16.5</v>
      </c>
      <c r="G4" s="228">
        <f>43*A4</f>
        <v>21.5</v>
      </c>
      <c r="H4" s="228">
        <f>55*A4</f>
        <v>27.5</v>
      </c>
      <c r="I4" s="258">
        <f>74*A4</f>
        <v>37</v>
      </c>
      <c r="J4" s="289">
        <f>104.3*A4</f>
        <v>52.15</v>
      </c>
      <c r="K4" s="314">
        <f>149.3*A4</f>
        <v>74.650000000000006</v>
      </c>
      <c r="L4" s="290">
        <f>219.3*A4</f>
        <v>109.65</v>
      </c>
      <c r="M4" s="287">
        <f>338.25*A4</f>
        <v>169.125</v>
      </c>
      <c r="N4" s="288">
        <f>522.75*A4</f>
        <v>261.375</v>
      </c>
      <c r="P4" s="375" t="s">
        <v>99</v>
      </c>
      <c r="Q4" s="230" t="s">
        <v>97</v>
      </c>
    </row>
    <row r="5" spans="1:17" x14ac:dyDescent="0.3">
      <c r="A5" s="285">
        <f>A3</f>
        <v>0.5</v>
      </c>
      <c r="B5" s="326" t="s">
        <v>60</v>
      </c>
      <c r="C5" s="324"/>
      <c r="D5" s="252">
        <f>10*A5</f>
        <v>5</v>
      </c>
      <c r="E5" s="218">
        <f>10*A5</f>
        <v>5</v>
      </c>
      <c r="F5" s="218">
        <f>8*A5</f>
        <v>4</v>
      </c>
      <c r="G5" s="218">
        <f>8*A5</f>
        <v>4</v>
      </c>
      <c r="H5" s="218">
        <f>6*A5</f>
        <v>3</v>
      </c>
      <c r="I5" s="261"/>
      <c r="J5" s="25"/>
      <c r="K5" s="72"/>
      <c r="L5" s="224"/>
      <c r="M5" s="25"/>
      <c r="N5" s="72"/>
      <c r="P5" s="349" t="s">
        <v>89</v>
      </c>
      <c r="Q5" s="230" t="s">
        <v>118</v>
      </c>
    </row>
    <row r="6" spans="1:17" x14ac:dyDescent="0.3">
      <c r="A6" s="285">
        <f>A3</f>
        <v>0.5</v>
      </c>
      <c r="B6" s="326" t="s">
        <v>67</v>
      </c>
      <c r="C6" s="324" t="s">
        <v>105</v>
      </c>
      <c r="D6" s="396">
        <f>5*A6</f>
        <v>2.5</v>
      </c>
      <c r="E6" s="23">
        <f>8*A6</f>
        <v>4</v>
      </c>
      <c r="F6" s="23">
        <f>10*A6</f>
        <v>5</v>
      </c>
      <c r="G6" s="226">
        <f>8*A6</f>
        <v>4</v>
      </c>
      <c r="H6" s="227">
        <f>0.35*A6</f>
        <v>0.17499999999999999</v>
      </c>
      <c r="I6" s="259">
        <f>0.15*A6</f>
        <v>7.4999999999999997E-2</v>
      </c>
      <c r="J6" s="260">
        <f>0.1*A6</f>
        <v>0.05</v>
      </c>
      <c r="K6" s="345">
        <f>0.1*A6</f>
        <v>0.05</v>
      </c>
      <c r="L6" s="248">
        <f>0.15*A6</f>
        <v>7.4999999999999997E-2</v>
      </c>
      <c r="M6" s="256">
        <f>0.11*A6</f>
        <v>5.5E-2</v>
      </c>
      <c r="N6" s="257">
        <f>0.16*A6</f>
        <v>0.08</v>
      </c>
      <c r="P6" s="229" t="s">
        <v>61</v>
      </c>
      <c r="Q6" s="230" t="s">
        <v>86</v>
      </c>
    </row>
    <row r="7" spans="1:17" x14ac:dyDescent="0.3">
      <c r="A7" s="285">
        <f>A3</f>
        <v>0.5</v>
      </c>
      <c r="B7" s="326" t="s">
        <v>68</v>
      </c>
      <c r="C7" s="324" t="s">
        <v>78</v>
      </c>
      <c r="D7" s="254"/>
      <c r="E7" s="245"/>
      <c r="F7" s="237"/>
      <c r="G7" s="220">
        <f>6*A7</f>
        <v>3</v>
      </c>
      <c r="H7" s="225">
        <f>6*A7</f>
        <v>3</v>
      </c>
      <c r="I7" s="221">
        <f>6*A7</f>
        <v>3</v>
      </c>
      <c r="J7" s="221">
        <f>4*A7</f>
        <v>2</v>
      </c>
      <c r="K7" s="346">
        <f>4*A7</f>
        <v>2</v>
      </c>
      <c r="L7" s="249">
        <f>4*A7</f>
        <v>2</v>
      </c>
      <c r="M7" s="237"/>
      <c r="N7" s="244"/>
      <c r="P7" s="231" t="s">
        <v>62</v>
      </c>
      <c r="Q7" s="230" t="s">
        <v>87</v>
      </c>
    </row>
    <row r="8" spans="1:17" ht="15" thickBot="1" x14ac:dyDescent="0.35">
      <c r="A8" s="285">
        <f>A3</f>
        <v>0.5</v>
      </c>
      <c r="B8" s="333" t="s">
        <v>69</v>
      </c>
      <c r="C8" s="324" t="s">
        <v>106</v>
      </c>
      <c r="D8" s="347"/>
      <c r="E8" s="344"/>
      <c r="F8" s="343">
        <f>0.5*A8</f>
        <v>0.25</v>
      </c>
      <c r="G8" s="337">
        <f>0.5*A8</f>
        <v>0.25</v>
      </c>
      <c r="H8" s="245"/>
      <c r="I8" s="245"/>
      <c r="J8" s="245"/>
      <c r="K8" s="348">
        <f>1*A8</f>
        <v>0.5</v>
      </c>
      <c r="L8" s="338">
        <f>1.5*A8</f>
        <v>0.75</v>
      </c>
      <c r="M8" s="245"/>
      <c r="N8" s="255"/>
      <c r="P8" s="232" t="s">
        <v>63</v>
      </c>
      <c r="Q8" s="230" t="s">
        <v>88</v>
      </c>
    </row>
    <row r="9" spans="1:17" x14ac:dyDescent="0.3">
      <c r="A9" s="285">
        <f>A3</f>
        <v>0.5</v>
      </c>
      <c r="B9" s="401" t="s">
        <v>90</v>
      </c>
      <c r="C9" s="369" t="s">
        <v>107</v>
      </c>
      <c r="D9" s="356"/>
      <c r="E9" s="304"/>
      <c r="F9" s="295"/>
      <c r="G9" s="386"/>
      <c r="H9" s="387">
        <f>3*A9</f>
        <v>1.5</v>
      </c>
      <c r="I9" s="388">
        <f>3*A9</f>
        <v>1.5</v>
      </c>
      <c r="J9" s="358">
        <f>2*A9</f>
        <v>1</v>
      </c>
      <c r="K9" s="359">
        <f>2*A9</f>
        <v>1</v>
      </c>
      <c r="L9" s="360">
        <f>2*A9</f>
        <v>1</v>
      </c>
      <c r="M9" s="295"/>
      <c r="N9" s="296"/>
      <c r="P9" s="233" t="s">
        <v>64</v>
      </c>
      <c r="Q9" s="230" t="s">
        <v>98</v>
      </c>
    </row>
    <row r="10" spans="1:17" ht="15" thickBot="1" x14ac:dyDescent="0.35">
      <c r="A10" s="285">
        <f>A3</f>
        <v>0.5</v>
      </c>
      <c r="B10" s="402"/>
      <c r="C10" s="370" t="s">
        <v>76</v>
      </c>
      <c r="D10" s="339"/>
      <c r="E10" s="340"/>
      <c r="F10" s="361">
        <f>0.25*A10</f>
        <v>0.125</v>
      </c>
      <c r="G10" s="385">
        <f>0.25*A10</f>
        <v>0.125</v>
      </c>
      <c r="H10" s="362">
        <f>0.35*A10</f>
        <v>0.17499999999999999</v>
      </c>
      <c r="I10" s="362">
        <f>0.35*A10</f>
        <v>0.17499999999999999</v>
      </c>
      <c r="J10" s="362">
        <f>0.45*A10</f>
        <v>0.22500000000000001</v>
      </c>
      <c r="K10" s="363">
        <f>0.45*A10</f>
        <v>0.22500000000000001</v>
      </c>
      <c r="L10" s="364">
        <f>0.45*A10</f>
        <v>0.22500000000000001</v>
      </c>
      <c r="M10" s="362">
        <f>0.45*A10</f>
        <v>0.22500000000000001</v>
      </c>
      <c r="N10" s="363">
        <f>0.45*A10</f>
        <v>0.22500000000000001</v>
      </c>
      <c r="P10" s="284" t="s">
        <v>81</v>
      </c>
      <c r="Q10" s="230" t="s">
        <v>82</v>
      </c>
    </row>
    <row r="11" spans="1:17" x14ac:dyDescent="0.3">
      <c r="A11" s="285">
        <f>A3</f>
        <v>0.5</v>
      </c>
      <c r="B11" s="401" t="s">
        <v>91</v>
      </c>
      <c r="C11" s="369" t="s">
        <v>108</v>
      </c>
      <c r="D11" s="347"/>
      <c r="E11" s="299"/>
      <c r="F11" s="299"/>
      <c r="G11" s="376"/>
      <c r="H11" s="389">
        <f>3*A11</f>
        <v>1.5</v>
      </c>
      <c r="I11" s="390">
        <f>3*A11</f>
        <v>1.5</v>
      </c>
      <c r="J11" s="378">
        <f>2*A11</f>
        <v>1</v>
      </c>
      <c r="K11" s="379">
        <f>2*A11</f>
        <v>1</v>
      </c>
      <c r="L11" s="381">
        <f>2*A11</f>
        <v>1</v>
      </c>
      <c r="M11" s="356"/>
      <c r="N11" s="305"/>
    </row>
    <row r="12" spans="1:17" ht="15" thickBot="1" x14ac:dyDescent="0.35">
      <c r="A12" s="285">
        <f>A3</f>
        <v>0.5</v>
      </c>
      <c r="B12" s="402"/>
      <c r="C12" s="370" t="s">
        <v>74</v>
      </c>
      <c r="D12" s="339"/>
      <c r="E12" s="340"/>
      <c r="F12" s="371"/>
      <c r="G12" s="372"/>
      <c r="H12" s="373">
        <f>0.75*A12</f>
        <v>0.375</v>
      </c>
      <c r="I12" s="373">
        <f>0.75*A12</f>
        <v>0.375</v>
      </c>
      <c r="J12" s="373">
        <f>1*A12</f>
        <v>0.5</v>
      </c>
      <c r="K12" s="374">
        <f>1*A12</f>
        <v>0.5</v>
      </c>
      <c r="L12" s="380">
        <f>1*A12</f>
        <v>0.5</v>
      </c>
      <c r="M12" s="382"/>
      <c r="N12" s="383"/>
    </row>
    <row r="13" spans="1:17" ht="15.6" thickTop="1" thickBot="1" x14ac:dyDescent="0.35">
      <c r="A13" s="285">
        <f>A3</f>
        <v>0.5</v>
      </c>
      <c r="B13" s="330" t="s">
        <v>73</v>
      </c>
      <c r="C13" s="246" t="s">
        <v>109</v>
      </c>
      <c r="D13" s="247"/>
      <c r="E13" s="196"/>
      <c r="F13" s="196"/>
      <c r="G13" s="196"/>
      <c r="H13" s="196"/>
      <c r="I13" s="196"/>
      <c r="J13" s="8"/>
      <c r="K13" s="8"/>
      <c r="L13" s="8"/>
      <c r="M13" s="8"/>
      <c r="N13" s="12"/>
    </row>
    <row r="14" spans="1:17" ht="15" thickTop="1" x14ac:dyDescent="0.3">
      <c r="A14" s="285">
        <f>A3</f>
        <v>0.5</v>
      </c>
      <c r="B14" s="329" t="s">
        <v>72</v>
      </c>
      <c r="C14" s="323" t="s">
        <v>74</v>
      </c>
      <c r="D14" s="262">
        <f>0.12*A14</f>
        <v>0.06</v>
      </c>
      <c r="E14" s="263">
        <f>D14*1.2</f>
        <v>7.1999999999999995E-2</v>
      </c>
      <c r="F14" s="263">
        <f>E14*1.2</f>
        <v>8.6399999999999991E-2</v>
      </c>
      <c r="G14" s="263">
        <f>F14*1.2</f>
        <v>0.10367999999999998</v>
      </c>
      <c r="H14" s="263">
        <f>G14*1.2</f>
        <v>0.12441599999999997</v>
      </c>
      <c r="I14" s="264">
        <f>H14*1.25</f>
        <v>0.15551999999999996</v>
      </c>
      <c r="J14" s="263">
        <f>I14*1.3</f>
        <v>0.20217599999999997</v>
      </c>
      <c r="K14" s="267">
        <f>J14*1.35</f>
        <v>0.27293759999999995</v>
      </c>
      <c r="L14" s="266">
        <f>K14*1.35</f>
        <v>0.36846575999999998</v>
      </c>
      <c r="M14" s="265">
        <f>L14*1.4</f>
        <v>0.51585206399999994</v>
      </c>
      <c r="N14" s="267">
        <f>M14*1.45</f>
        <v>0.74798549279999993</v>
      </c>
    </row>
    <row r="15" spans="1:17" x14ac:dyDescent="0.3">
      <c r="A15" s="285">
        <f>A3</f>
        <v>0.5</v>
      </c>
      <c r="B15" s="325" t="s">
        <v>71</v>
      </c>
      <c r="C15" s="324" t="s">
        <v>107</v>
      </c>
      <c r="D15" s="315">
        <f>0.12*A15</f>
        <v>0.06</v>
      </c>
      <c r="E15" s="316">
        <f>0.144*A15</f>
        <v>7.1999999999999995E-2</v>
      </c>
      <c r="F15" s="316">
        <f>0.18*A15</f>
        <v>0.09</v>
      </c>
      <c r="G15" s="316">
        <f>0.216*A15</f>
        <v>0.108</v>
      </c>
      <c r="H15" s="317">
        <f>0.246*A15</f>
        <v>0.123</v>
      </c>
      <c r="I15" s="318">
        <f>0.297*A15</f>
        <v>0.14849999999999999</v>
      </c>
      <c r="J15" s="318">
        <f>0.395*A15</f>
        <v>0.19750000000000001</v>
      </c>
      <c r="K15" s="319">
        <f>0.543*A15</f>
        <v>0.27150000000000002</v>
      </c>
      <c r="L15" s="320">
        <f>0.739*A15</f>
        <v>0.3695</v>
      </c>
      <c r="M15" s="321">
        <f>0.945*A15</f>
        <v>0.47249999999999998</v>
      </c>
      <c r="N15" s="322">
        <f>1.35*A15</f>
        <v>0.67500000000000004</v>
      </c>
    </row>
    <row r="16" spans="1:17" x14ac:dyDescent="0.3">
      <c r="A16" s="285">
        <f>A3</f>
        <v>0.5</v>
      </c>
      <c r="B16" s="326" t="s">
        <v>92</v>
      </c>
      <c r="C16" s="324" t="s">
        <v>101</v>
      </c>
      <c r="D16" s="268">
        <f>0.1*A16</f>
        <v>0.05</v>
      </c>
      <c r="E16" s="269">
        <f>0.12*A16</f>
        <v>0.06</v>
      </c>
      <c r="F16" s="269">
        <f>0.15*A16</f>
        <v>7.4999999999999997E-2</v>
      </c>
      <c r="G16" s="269">
        <f>0.18*A16</f>
        <v>0.09</v>
      </c>
      <c r="H16" s="222"/>
      <c r="I16" s="154"/>
      <c r="J16" s="223"/>
      <c r="K16" s="309"/>
      <c r="L16" s="224"/>
      <c r="M16" s="25"/>
      <c r="N16" s="72"/>
    </row>
    <row r="17" spans="1:14" x14ac:dyDescent="0.3">
      <c r="A17" s="285">
        <f>A3</f>
        <v>0.5</v>
      </c>
      <c r="B17" s="326" t="s">
        <v>93</v>
      </c>
      <c r="C17" s="324" t="s">
        <v>74</v>
      </c>
      <c r="D17" s="270">
        <f>0.01*A17</f>
        <v>5.0000000000000001E-3</v>
      </c>
      <c r="E17" s="271">
        <f>0.012*A17</f>
        <v>6.0000000000000001E-3</v>
      </c>
      <c r="F17" s="271">
        <f>0.015*A17</f>
        <v>7.4999999999999997E-3</v>
      </c>
      <c r="G17" s="283">
        <f>0.01*A17</f>
        <v>5.0000000000000001E-3</v>
      </c>
      <c r="H17" s="298"/>
      <c r="I17" s="298"/>
      <c r="J17" s="1"/>
      <c r="K17" s="4"/>
      <c r="L17" s="308"/>
      <c r="M17" s="237"/>
      <c r="N17" s="244"/>
    </row>
    <row r="18" spans="1:14" x14ac:dyDescent="0.3">
      <c r="A18" s="285">
        <f>A3</f>
        <v>0.5</v>
      </c>
      <c r="B18" s="326" t="s">
        <v>94</v>
      </c>
      <c r="C18" s="323"/>
      <c r="D18" s="254"/>
      <c r="E18" s="245"/>
      <c r="F18" s="245"/>
      <c r="G18" s="272">
        <f>0.007*A18</f>
        <v>3.5000000000000001E-3</v>
      </c>
      <c r="H18" s="352">
        <f>0.018*A18</f>
        <v>8.9999999999999993E-3</v>
      </c>
      <c r="I18" s="353">
        <f>0.023*A18</f>
        <v>1.15E-2</v>
      </c>
      <c r="J18" s="353">
        <f>0.03*A18</f>
        <v>1.4999999999999999E-2</v>
      </c>
      <c r="K18" s="310">
        <f>0.041*A18</f>
        <v>2.0500000000000001E-2</v>
      </c>
      <c r="L18" s="273">
        <f>0.055*A18</f>
        <v>2.75E-2</v>
      </c>
      <c r="M18" s="245"/>
      <c r="N18" s="255"/>
    </row>
    <row r="19" spans="1:14" x14ac:dyDescent="0.3">
      <c r="A19" s="285">
        <f>A3</f>
        <v>0.5</v>
      </c>
      <c r="B19" s="333" t="s">
        <v>95</v>
      </c>
      <c r="C19" s="324"/>
      <c r="D19" s="254"/>
      <c r="E19" s="245"/>
      <c r="F19" s="274">
        <v>7.0000000000000001E-3</v>
      </c>
      <c r="G19" s="350">
        <f>0.018*A19</f>
        <v>8.9999999999999993E-3</v>
      </c>
      <c r="H19" s="354">
        <v>1.2E-2</v>
      </c>
      <c r="I19" s="355">
        <f>0.03*A19</f>
        <v>1.4999999999999999E-2</v>
      </c>
      <c r="J19" s="355">
        <f>0.04*A19</f>
        <v>0.02</v>
      </c>
      <c r="K19" s="351">
        <v>2.7E-2</v>
      </c>
      <c r="L19" s="275">
        <v>3.6999999999999998E-2</v>
      </c>
      <c r="M19" s="276">
        <f>0.021*A19</f>
        <v>1.0500000000000001E-2</v>
      </c>
      <c r="N19" s="277">
        <f>0.03*A19</f>
        <v>1.4999999999999999E-2</v>
      </c>
    </row>
    <row r="20" spans="1:14" ht="15" thickBot="1" x14ac:dyDescent="0.35">
      <c r="A20" s="285">
        <f>A3</f>
        <v>0.5</v>
      </c>
      <c r="B20" s="328" t="s">
        <v>96</v>
      </c>
      <c r="C20" s="286"/>
      <c r="D20" s="339"/>
      <c r="E20" s="340"/>
      <c r="F20" s="365">
        <f>0.007*A20</f>
        <v>3.5000000000000001E-3</v>
      </c>
      <c r="G20" s="366">
        <f>0.009*A20</f>
        <v>4.4999999999999997E-3</v>
      </c>
      <c r="H20" s="384">
        <f>0.011*A20</f>
        <v>5.4999999999999997E-3</v>
      </c>
      <c r="I20" s="384">
        <f>0.014*A20</f>
        <v>7.0000000000000001E-3</v>
      </c>
      <c r="J20" s="384">
        <f>0.018*A20</f>
        <v>8.9999999999999993E-3</v>
      </c>
      <c r="K20" s="367">
        <f>0.025*A20</f>
        <v>1.2500000000000001E-2</v>
      </c>
      <c r="L20" s="368">
        <f>0.034*A20</f>
        <v>1.7000000000000001E-2</v>
      </c>
      <c r="M20" s="366">
        <f>0.047*A20</f>
        <v>2.35E-2</v>
      </c>
      <c r="N20" s="367">
        <f>0.067*A20</f>
        <v>3.3500000000000002E-2</v>
      </c>
    </row>
    <row r="21" spans="1:14" ht="15" thickTop="1" x14ac:dyDescent="0.3">
      <c r="A21" s="285">
        <f>A3</f>
        <v>0.5</v>
      </c>
      <c r="B21" s="398" t="s">
        <v>80</v>
      </c>
      <c r="C21" s="334"/>
      <c r="D21" s="300">
        <f>0.02*A21</f>
        <v>0.01</v>
      </c>
      <c r="E21" s="301">
        <f>0.024*A21</f>
        <v>1.2E-2</v>
      </c>
      <c r="F21" s="301">
        <f>0.03*A21</f>
        <v>1.4999999999999999E-2</v>
      </c>
      <c r="G21" s="311">
        <f>0.014*A21</f>
        <v>7.0000000000000001E-3</v>
      </c>
      <c r="H21" s="302"/>
      <c r="I21" s="302"/>
      <c r="J21" s="303"/>
      <c r="K21" s="312"/>
      <c r="L21" s="307"/>
      <c r="M21" s="304"/>
      <c r="N21" s="305"/>
    </row>
    <row r="22" spans="1:14" x14ac:dyDescent="0.3">
      <c r="A22" s="285">
        <f>A3</f>
        <v>0.5</v>
      </c>
      <c r="B22" s="399"/>
      <c r="C22" s="335"/>
      <c r="D22" s="270">
        <f>0.05*A22</f>
        <v>2.5000000000000001E-2</v>
      </c>
      <c r="E22" s="271">
        <f>0.06*A22</f>
        <v>0.03</v>
      </c>
      <c r="F22" s="271">
        <f>0.075*A22</f>
        <v>3.7499999999999999E-2</v>
      </c>
      <c r="G22" s="283">
        <f>0.01*A22</f>
        <v>5.0000000000000001E-3</v>
      </c>
      <c r="H22" s="298"/>
      <c r="I22" s="298"/>
      <c r="J22" s="1"/>
      <c r="K22" s="4"/>
      <c r="L22" s="308"/>
      <c r="M22" s="299"/>
      <c r="N22" s="306"/>
    </row>
    <row r="23" spans="1:14" ht="15" thickBot="1" x14ac:dyDescent="0.35">
      <c r="A23" s="292">
        <f>A3</f>
        <v>0.5</v>
      </c>
      <c r="B23" s="400"/>
      <c r="C23" s="336"/>
      <c r="D23" s="278"/>
      <c r="E23" s="279"/>
      <c r="F23" s="279"/>
      <c r="G23" s="313">
        <f>0.077*A23</f>
        <v>3.85E-2</v>
      </c>
      <c r="H23" s="280"/>
      <c r="I23" s="281"/>
      <c r="J23" s="281"/>
      <c r="K23" s="297"/>
      <c r="L23" s="282"/>
      <c r="M23" s="279"/>
      <c r="N23" s="294"/>
    </row>
    <row r="25" spans="1:14" ht="15" thickBot="1" x14ac:dyDescent="0.35"/>
    <row r="26" spans="1:14" ht="15" thickBot="1" x14ac:dyDescent="0.35">
      <c r="A26" s="293"/>
      <c r="B26" s="238"/>
      <c r="C26" s="239" t="s">
        <v>0</v>
      </c>
      <c r="D26" s="100">
        <v>1</v>
      </c>
      <c r="E26" s="98">
        <v>2</v>
      </c>
      <c r="F26" s="98">
        <v>3</v>
      </c>
      <c r="G26" s="98">
        <v>4</v>
      </c>
      <c r="H26" s="101">
        <v>5</v>
      </c>
      <c r="I26" s="101">
        <v>6</v>
      </c>
      <c r="J26" s="184">
        <v>7</v>
      </c>
      <c r="K26" s="185">
        <v>8</v>
      </c>
      <c r="L26" s="341" t="s">
        <v>59</v>
      </c>
      <c r="M26" s="185">
        <v>9</v>
      </c>
      <c r="N26" s="186">
        <v>10</v>
      </c>
    </row>
    <row r="27" spans="1:14" ht="15.6" thickTop="1" thickBot="1" x14ac:dyDescent="0.35">
      <c r="A27" s="291" t="s">
        <v>58</v>
      </c>
      <c r="B27" s="331" t="s">
        <v>70</v>
      </c>
      <c r="C27" s="104" t="s">
        <v>1</v>
      </c>
      <c r="D27" s="107"/>
      <c r="E27" s="105"/>
      <c r="F27" s="105"/>
      <c r="G27" s="105"/>
      <c r="H27" s="219"/>
      <c r="I27" s="219"/>
      <c r="J27" s="50"/>
      <c r="K27" s="8"/>
      <c r="L27" s="342"/>
      <c r="M27" s="8"/>
      <c r="N27" s="187"/>
    </row>
    <row r="28" spans="1:14" ht="15.6" thickTop="1" thickBot="1" x14ac:dyDescent="0.35">
      <c r="A28" s="327">
        <v>1</v>
      </c>
      <c r="B28" s="329" t="s">
        <v>72</v>
      </c>
      <c r="C28" s="332"/>
      <c r="D28" s="250">
        <f>20*A28</f>
        <v>20</v>
      </c>
      <c r="E28" s="240">
        <f t="shared" ref="E28" si="5">D28*1.3</f>
        <v>26</v>
      </c>
      <c r="F28" s="240">
        <f t="shared" ref="F28" si="6">E28*1.3</f>
        <v>33.800000000000004</v>
      </c>
      <c r="G28" s="240">
        <f t="shared" ref="G28" si="7">F28*1.3</f>
        <v>43.940000000000005</v>
      </c>
      <c r="H28" s="240">
        <f t="shared" ref="H28" si="8">G28*1.3</f>
        <v>57.122000000000007</v>
      </c>
      <c r="I28" s="166">
        <f t="shared" ref="I28" si="9">H28*1.35</f>
        <v>77.114700000000013</v>
      </c>
      <c r="J28" s="240">
        <f t="shared" ref="J28" si="10">I28*1.4</f>
        <v>107.96058000000001</v>
      </c>
      <c r="K28" s="243">
        <f t="shared" ref="K28" si="11">J28*1.45</f>
        <v>156.54284100000001</v>
      </c>
      <c r="L28" s="242">
        <f>K28*1.45</f>
        <v>226.98711944999999</v>
      </c>
      <c r="M28" s="241">
        <f>L28*1.5</f>
        <v>340.48067917499998</v>
      </c>
      <c r="N28" s="243">
        <f t="shared" ref="N28" si="12">M28*1.55</f>
        <v>527.74505272124998</v>
      </c>
    </row>
    <row r="29" spans="1:14" ht="15" thickTop="1" x14ac:dyDescent="0.3">
      <c r="A29" s="285">
        <f>A28</f>
        <v>1</v>
      </c>
      <c r="B29" s="325" t="s">
        <v>71</v>
      </c>
      <c r="C29" s="324"/>
      <c r="D29" s="251">
        <f>20*A29</f>
        <v>20</v>
      </c>
      <c r="E29" s="228">
        <f>26*A29</f>
        <v>26</v>
      </c>
      <c r="F29" s="228">
        <f>33*A29</f>
        <v>33</v>
      </c>
      <c r="G29" s="228">
        <f>43*A29</f>
        <v>43</v>
      </c>
      <c r="H29" s="228">
        <f>55*A29</f>
        <v>55</v>
      </c>
      <c r="I29" s="258">
        <f>74*A29</f>
        <v>74</v>
      </c>
      <c r="J29" s="289">
        <f>104.3*A29</f>
        <v>104.3</v>
      </c>
      <c r="K29" s="314">
        <f>149.3*A29</f>
        <v>149.30000000000001</v>
      </c>
      <c r="L29" s="290">
        <f>219.3*A29</f>
        <v>219.3</v>
      </c>
      <c r="M29" s="287">
        <f>338.25*A29</f>
        <v>338.25</v>
      </c>
      <c r="N29" s="288">
        <f>522.75*A29</f>
        <v>522.75</v>
      </c>
    </row>
    <row r="30" spans="1:14" x14ac:dyDescent="0.3">
      <c r="A30" s="285">
        <f>A28</f>
        <v>1</v>
      </c>
      <c r="B30" s="326" t="s">
        <v>60</v>
      </c>
      <c r="C30" s="324"/>
      <c r="D30" s="252">
        <f>10*A30</f>
        <v>10</v>
      </c>
      <c r="E30" s="218">
        <f>10*A30</f>
        <v>10</v>
      </c>
      <c r="F30" s="218">
        <f>8*A30</f>
        <v>8</v>
      </c>
      <c r="G30" s="218">
        <f>8*A30</f>
        <v>8</v>
      </c>
      <c r="H30" s="218">
        <f>6*A30</f>
        <v>6</v>
      </c>
      <c r="I30" s="261"/>
      <c r="J30" s="25"/>
      <c r="K30" s="72"/>
      <c r="L30" s="224"/>
      <c r="M30" s="25"/>
      <c r="N30" s="72"/>
    </row>
    <row r="31" spans="1:14" x14ac:dyDescent="0.3">
      <c r="A31" s="285">
        <f>A28</f>
        <v>1</v>
      </c>
      <c r="B31" s="326" t="s">
        <v>67</v>
      </c>
      <c r="C31" s="324"/>
      <c r="D31" s="253">
        <f>5*A31</f>
        <v>5</v>
      </c>
      <c r="E31" s="23">
        <f>8*A31</f>
        <v>8</v>
      </c>
      <c r="F31" s="23">
        <f>10*A31</f>
        <v>10</v>
      </c>
      <c r="G31" s="226">
        <f>8*A31</f>
        <v>8</v>
      </c>
      <c r="H31" s="391">
        <f>0.35*A31</f>
        <v>0.35</v>
      </c>
      <c r="I31" s="392">
        <f>0.15*A31</f>
        <v>0.15</v>
      </c>
      <c r="J31" s="260">
        <f>0.1*A31</f>
        <v>0.1</v>
      </c>
      <c r="K31" s="345">
        <f>0.1*A31</f>
        <v>0.1</v>
      </c>
      <c r="L31" s="393">
        <f>0.15*A31</f>
        <v>0.15</v>
      </c>
      <c r="M31" s="394">
        <f>0.11*A31</f>
        <v>0.11</v>
      </c>
      <c r="N31" s="395">
        <f>0.16*A31</f>
        <v>0.16</v>
      </c>
    </row>
    <row r="32" spans="1:14" x14ac:dyDescent="0.3">
      <c r="A32" s="285">
        <f>A28</f>
        <v>1</v>
      </c>
      <c r="B32" s="326" t="s">
        <v>68</v>
      </c>
      <c r="C32" s="324"/>
      <c r="D32" s="254"/>
      <c r="E32" s="245"/>
      <c r="F32" s="237"/>
      <c r="G32" s="220">
        <f>6*A32</f>
        <v>6</v>
      </c>
      <c r="H32" s="225">
        <f>6*A32</f>
        <v>6</v>
      </c>
      <c r="I32" s="221">
        <f>6*A32</f>
        <v>6</v>
      </c>
      <c r="J32" s="221">
        <f>4*A32</f>
        <v>4</v>
      </c>
      <c r="K32" s="346">
        <f>4*A32</f>
        <v>4</v>
      </c>
      <c r="L32" s="249">
        <f>4*A32</f>
        <v>4</v>
      </c>
      <c r="M32" s="237"/>
      <c r="N32" s="244"/>
    </row>
    <row r="33" spans="1:14" ht="15" thickBot="1" x14ac:dyDescent="0.35">
      <c r="A33" s="285">
        <f>A28</f>
        <v>1</v>
      </c>
      <c r="B33" s="333" t="s">
        <v>69</v>
      </c>
      <c r="C33" s="324" t="s">
        <v>101</v>
      </c>
      <c r="D33" s="347"/>
      <c r="E33" s="344"/>
      <c r="F33" s="343">
        <f>0.5*A33</f>
        <v>0.5</v>
      </c>
      <c r="G33" s="337">
        <f>0.5*A33</f>
        <v>0.5</v>
      </c>
      <c r="H33" s="245"/>
      <c r="I33" s="245"/>
      <c r="J33" s="245"/>
      <c r="K33" s="348">
        <f>1*A33</f>
        <v>1</v>
      </c>
      <c r="L33" s="338">
        <f>1.5*A33</f>
        <v>1.5</v>
      </c>
      <c r="M33" s="245"/>
      <c r="N33" s="255"/>
    </row>
    <row r="34" spans="1:14" x14ac:dyDescent="0.3">
      <c r="A34" s="285">
        <f>A28</f>
        <v>1</v>
      </c>
      <c r="B34" s="401" t="s">
        <v>90</v>
      </c>
      <c r="C34" s="369" t="s">
        <v>102</v>
      </c>
      <c r="D34" s="356"/>
      <c r="E34" s="304"/>
      <c r="F34" s="295"/>
      <c r="G34" s="386"/>
      <c r="H34" s="357">
        <f>3*A34</f>
        <v>3</v>
      </c>
      <c r="I34" s="358">
        <f>3*A34</f>
        <v>3</v>
      </c>
      <c r="J34" s="358">
        <f>2*A34</f>
        <v>2</v>
      </c>
      <c r="K34" s="359">
        <f>2*A34</f>
        <v>2</v>
      </c>
      <c r="L34" s="360">
        <f>2*A34</f>
        <v>2</v>
      </c>
      <c r="M34" s="295"/>
      <c r="N34" s="296"/>
    </row>
    <row r="35" spans="1:14" ht="15" thickBot="1" x14ac:dyDescent="0.35">
      <c r="A35" s="285">
        <f>A28</f>
        <v>1</v>
      </c>
      <c r="B35" s="402"/>
      <c r="C35" s="370" t="s">
        <v>103</v>
      </c>
      <c r="D35" s="339"/>
      <c r="E35" s="340"/>
      <c r="F35" s="361">
        <f>0.25*A35</f>
        <v>0.25</v>
      </c>
      <c r="G35" s="385">
        <f>0.25*A35</f>
        <v>0.25</v>
      </c>
      <c r="H35" s="362">
        <f>0.35*A35</f>
        <v>0.35</v>
      </c>
      <c r="I35" s="362">
        <f>0.35*A35</f>
        <v>0.35</v>
      </c>
      <c r="J35" s="362">
        <f>0.45*A35</f>
        <v>0.45</v>
      </c>
      <c r="K35" s="363">
        <f>0.45*A35</f>
        <v>0.45</v>
      </c>
      <c r="L35" s="364">
        <f>0.45*A35</f>
        <v>0.45</v>
      </c>
      <c r="M35" s="362">
        <f>0.45*A35</f>
        <v>0.45</v>
      </c>
      <c r="N35" s="363">
        <f>0.45*A35</f>
        <v>0.45</v>
      </c>
    </row>
    <row r="36" spans="1:14" x14ac:dyDescent="0.3">
      <c r="A36" s="285">
        <f>A28</f>
        <v>1</v>
      </c>
      <c r="B36" s="401" t="s">
        <v>91</v>
      </c>
      <c r="C36" s="369" t="s">
        <v>104</v>
      </c>
      <c r="D36" s="347"/>
      <c r="E36" s="299"/>
      <c r="F36" s="299"/>
      <c r="G36" s="376"/>
      <c r="H36" s="377">
        <f>3*A36</f>
        <v>3</v>
      </c>
      <c r="I36" s="378">
        <f>3*A36</f>
        <v>3</v>
      </c>
      <c r="J36" s="378">
        <f>2*A36</f>
        <v>2</v>
      </c>
      <c r="K36" s="379">
        <f>2*A36</f>
        <v>2</v>
      </c>
      <c r="L36" s="381">
        <f>2*A36</f>
        <v>2</v>
      </c>
      <c r="M36" s="356"/>
      <c r="N36" s="305"/>
    </row>
    <row r="37" spans="1:14" ht="15" thickBot="1" x14ac:dyDescent="0.35">
      <c r="A37" s="285">
        <f>A28</f>
        <v>1</v>
      </c>
      <c r="B37" s="403"/>
      <c r="C37" s="370" t="s">
        <v>104</v>
      </c>
      <c r="D37" s="339"/>
      <c r="E37" s="340"/>
      <c r="F37" s="371"/>
      <c r="G37" s="372"/>
      <c r="H37" s="373">
        <f>0.75*A37</f>
        <v>0.75</v>
      </c>
      <c r="I37" s="373">
        <f>0.75*A37</f>
        <v>0.75</v>
      </c>
      <c r="J37" s="373">
        <f>1*A37</f>
        <v>1</v>
      </c>
      <c r="K37" s="374">
        <f>1*A37</f>
        <v>1</v>
      </c>
      <c r="L37" s="380">
        <f>1*A37</f>
        <v>1</v>
      </c>
      <c r="M37" s="382"/>
      <c r="N37" s="383"/>
    </row>
    <row r="38" spans="1:14" ht="15.6" thickTop="1" thickBot="1" x14ac:dyDescent="0.35">
      <c r="A38" s="285">
        <f>A28</f>
        <v>1</v>
      </c>
      <c r="B38" s="330" t="s">
        <v>73</v>
      </c>
      <c r="C38" s="246"/>
      <c r="D38" s="247"/>
      <c r="E38" s="196"/>
      <c r="F38" s="196"/>
      <c r="G38" s="196"/>
      <c r="H38" s="196"/>
      <c r="I38" s="196"/>
      <c r="J38" s="8"/>
      <c r="K38" s="8"/>
      <c r="L38" s="8"/>
      <c r="M38" s="8"/>
      <c r="N38" s="12"/>
    </row>
    <row r="39" spans="1:14" ht="15" thickTop="1" x14ac:dyDescent="0.3">
      <c r="A39" s="285">
        <f>A28</f>
        <v>1</v>
      </c>
      <c r="B39" s="329" t="s">
        <v>72</v>
      </c>
      <c r="C39" s="323"/>
      <c r="D39" s="262">
        <f>0.12*A39</f>
        <v>0.12</v>
      </c>
      <c r="E39" s="263">
        <f>D39*1.2</f>
        <v>0.14399999999999999</v>
      </c>
      <c r="F39" s="263">
        <f>E39*1.2</f>
        <v>0.17279999999999998</v>
      </c>
      <c r="G39" s="263">
        <f>F39*1.2</f>
        <v>0.20735999999999996</v>
      </c>
      <c r="H39" s="263">
        <f>G39*1.2</f>
        <v>0.24883199999999994</v>
      </c>
      <c r="I39" s="264">
        <f>H39*1.25</f>
        <v>0.31103999999999993</v>
      </c>
      <c r="J39" s="263">
        <f>I39*1.3</f>
        <v>0.40435199999999993</v>
      </c>
      <c r="K39" s="267">
        <f>J39*1.35</f>
        <v>0.54587519999999989</v>
      </c>
      <c r="L39" s="266">
        <f>K39*1.35</f>
        <v>0.73693151999999995</v>
      </c>
      <c r="M39" s="265">
        <f>L39*1.4</f>
        <v>1.0317041279999999</v>
      </c>
      <c r="N39" s="267">
        <f>M39*1.45</f>
        <v>1.4959709855999999</v>
      </c>
    </row>
    <row r="40" spans="1:14" x14ac:dyDescent="0.3">
      <c r="A40" s="285">
        <f>A28</f>
        <v>1</v>
      </c>
      <c r="B40" s="325" t="s">
        <v>71</v>
      </c>
      <c r="C40" s="324"/>
      <c r="D40" s="315">
        <f>0.12*A40</f>
        <v>0.12</v>
      </c>
      <c r="E40" s="316">
        <f>0.144*A40</f>
        <v>0.14399999999999999</v>
      </c>
      <c r="F40" s="316">
        <f>0.18*A40</f>
        <v>0.18</v>
      </c>
      <c r="G40" s="316">
        <f>0.216*A40</f>
        <v>0.216</v>
      </c>
      <c r="H40" s="317">
        <f>0.246*A40</f>
        <v>0.246</v>
      </c>
      <c r="I40" s="318">
        <f>0.297*A40</f>
        <v>0.29699999999999999</v>
      </c>
      <c r="J40" s="318">
        <f>0.395*A40</f>
        <v>0.39500000000000002</v>
      </c>
      <c r="K40" s="319">
        <f>0.543*A40</f>
        <v>0.54300000000000004</v>
      </c>
      <c r="L40" s="320">
        <f>0.739*A40</f>
        <v>0.73899999999999999</v>
      </c>
      <c r="M40" s="321">
        <f>0.945*A40</f>
        <v>0.94499999999999995</v>
      </c>
      <c r="N40" s="322">
        <f>1.35*A40</f>
        <v>1.35</v>
      </c>
    </row>
    <row r="41" spans="1:14" x14ac:dyDescent="0.3">
      <c r="A41" s="285">
        <f>A28</f>
        <v>1</v>
      </c>
      <c r="B41" s="326" t="s">
        <v>92</v>
      </c>
      <c r="C41" s="324"/>
      <c r="D41" s="268">
        <f>0.1*A41</f>
        <v>0.1</v>
      </c>
      <c r="E41" s="269">
        <f>0.12*A41</f>
        <v>0.12</v>
      </c>
      <c r="F41" s="269">
        <f>0.15*A41</f>
        <v>0.15</v>
      </c>
      <c r="G41" s="269">
        <f>0.18*A41</f>
        <v>0.18</v>
      </c>
      <c r="H41" s="222"/>
      <c r="I41" s="154"/>
      <c r="J41" s="223"/>
      <c r="K41" s="309"/>
      <c r="L41" s="224"/>
      <c r="M41" s="25"/>
      <c r="N41" s="72"/>
    </row>
    <row r="42" spans="1:14" x14ac:dyDescent="0.3">
      <c r="A42" s="285">
        <f>A28</f>
        <v>1</v>
      </c>
      <c r="B42" s="326" t="s">
        <v>93</v>
      </c>
      <c r="C42" s="324"/>
      <c r="D42" s="270">
        <f>0.01*A42</f>
        <v>0.01</v>
      </c>
      <c r="E42" s="271">
        <f>0.012*A42</f>
        <v>1.2E-2</v>
      </c>
      <c r="F42" s="271">
        <f>0.015*A42</f>
        <v>1.4999999999999999E-2</v>
      </c>
      <c r="G42" s="283">
        <f>0.01*A42</f>
        <v>0.01</v>
      </c>
      <c r="H42" s="298"/>
      <c r="I42" s="298"/>
      <c r="J42" s="1"/>
      <c r="K42" s="4"/>
      <c r="L42" s="308"/>
      <c r="M42" s="237"/>
      <c r="N42" s="244"/>
    </row>
    <row r="43" spans="1:14" x14ac:dyDescent="0.3">
      <c r="A43" s="285">
        <f>A28</f>
        <v>1</v>
      </c>
      <c r="B43" s="326" t="s">
        <v>94</v>
      </c>
      <c r="C43" s="323"/>
      <c r="D43" s="254"/>
      <c r="E43" s="245"/>
      <c r="F43" s="245"/>
      <c r="G43" s="272">
        <f>0.007*A43</f>
        <v>7.0000000000000001E-3</v>
      </c>
      <c r="H43" s="352">
        <f>0.018*A43</f>
        <v>1.7999999999999999E-2</v>
      </c>
      <c r="I43" s="353">
        <f>0.023*A43</f>
        <v>2.3E-2</v>
      </c>
      <c r="J43" s="353">
        <f>0.03*A43</f>
        <v>0.03</v>
      </c>
      <c r="K43" s="310">
        <f>0.041*A43</f>
        <v>4.1000000000000002E-2</v>
      </c>
      <c r="L43" s="273">
        <f>0.055*A43</f>
        <v>5.5E-2</v>
      </c>
      <c r="M43" s="245"/>
      <c r="N43" s="255"/>
    </row>
    <row r="44" spans="1:14" x14ac:dyDescent="0.3">
      <c r="A44" s="285">
        <f>A28</f>
        <v>1</v>
      </c>
      <c r="B44" s="333" t="s">
        <v>95</v>
      </c>
      <c r="C44" s="324"/>
      <c r="D44" s="254"/>
      <c r="E44" s="245"/>
      <c r="F44" s="274">
        <f>0.015*A44</f>
        <v>1.4999999999999999E-2</v>
      </c>
      <c r="G44" s="350">
        <f>0.018*A44</f>
        <v>1.7999999999999999E-2</v>
      </c>
      <c r="H44" s="354">
        <f>0.025*A44</f>
        <v>2.5000000000000001E-2</v>
      </c>
      <c r="I44" s="355">
        <f>0.03*A44</f>
        <v>0.03</v>
      </c>
      <c r="J44" s="355">
        <f>0.04*A44</f>
        <v>0.04</v>
      </c>
      <c r="K44" s="351">
        <f>0.055*A44</f>
        <v>5.5E-2</v>
      </c>
      <c r="L44" s="275">
        <f>0.075*A44</f>
        <v>7.4999999999999997E-2</v>
      </c>
      <c r="M44" s="276">
        <f>0.021*A44</f>
        <v>2.1000000000000001E-2</v>
      </c>
      <c r="N44" s="277">
        <f>0.03*A44</f>
        <v>0.03</v>
      </c>
    </row>
    <row r="45" spans="1:14" ht="15" thickBot="1" x14ac:dyDescent="0.35">
      <c r="A45" s="285">
        <f>A28</f>
        <v>1</v>
      </c>
      <c r="B45" s="328" t="s">
        <v>96</v>
      </c>
      <c r="C45" s="286"/>
      <c r="D45" s="339"/>
      <c r="E45" s="340"/>
      <c r="F45" s="365">
        <f>0.007*A45</f>
        <v>7.0000000000000001E-3</v>
      </c>
      <c r="G45" s="366">
        <f>0.009*A45</f>
        <v>8.9999999999999993E-3</v>
      </c>
      <c r="H45" s="384">
        <f>0.011*A45</f>
        <v>1.0999999999999999E-2</v>
      </c>
      <c r="I45" s="384">
        <f>0.014*A45</f>
        <v>1.4E-2</v>
      </c>
      <c r="J45" s="384">
        <f>0.018*A45</f>
        <v>1.7999999999999999E-2</v>
      </c>
      <c r="K45" s="367">
        <f>0.025*A45</f>
        <v>2.5000000000000001E-2</v>
      </c>
      <c r="L45" s="368">
        <f>0.034*A45</f>
        <v>3.4000000000000002E-2</v>
      </c>
      <c r="M45" s="366">
        <f>0.047*A45</f>
        <v>4.7E-2</v>
      </c>
      <c r="N45" s="367">
        <f>0.067*A45</f>
        <v>6.7000000000000004E-2</v>
      </c>
    </row>
    <row r="46" spans="1:14" ht="15" thickTop="1" x14ac:dyDescent="0.3">
      <c r="A46" s="285">
        <f>A28</f>
        <v>1</v>
      </c>
      <c r="B46" s="398" t="s">
        <v>80</v>
      </c>
      <c r="C46" s="334"/>
      <c r="D46" s="300">
        <f>0.02*A46</f>
        <v>0.02</v>
      </c>
      <c r="E46" s="301">
        <f>0.024*A46</f>
        <v>2.4E-2</v>
      </c>
      <c r="F46" s="301">
        <f>0.03*A46</f>
        <v>0.03</v>
      </c>
      <c r="G46" s="311">
        <f>0.014*A46</f>
        <v>1.4E-2</v>
      </c>
      <c r="H46" s="302"/>
      <c r="I46" s="302"/>
      <c r="J46" s="303"/>
      <c r="K46" s="312"/>
      <c r="L46" s="307"/>
      <c r="M46" s="304"/>
      <c r="N46" s="305"/>
    </row>
    <row r="47" spans="1:14" x14ac:dyDescent="0.3">
      <c r="A47" s="285">
        <f>A28</f>
        <v>1</v>
      </c>
      <c r="B47" s="399"/>
      <c r="C47" s="335"/>
      <c r="D47" s="270">
        <f>0.05*A47</f>
        <v>0.05</v>
      </c>
      <c r="E47" s="271">
        <f>0.06*A47</f>
        <v>0.06</v>
      </c>
      <c r="F47" s="271">
        <f>0.075*A47</f>
        <v>7.4999999999999997E-2</v>
      </c>
      <c r="G47" s="283">
        <f>0.01*A47</f>
        <v>0.01</v>
      </c>
      <c r="H47" s="298"/>
      <c r="I47" s="298"/>
      <c r="J47" s="1"/>
      <c r="K47" s="4"/>
      <c r="L47" s="308"/>
      <c r="M47" s="299"/>
      <c r="N47" s="306"/>
    </row>
    <row r="48" spans="1:14" ht="15" thickBot="1" x14ac:dyDescent="0.35">
      <c r="A48" s="292">
        <f>A28</f>
        <v>1</v>
      </c>
      <c r="B48" s="400"/>
      <c r="C48" s="336"/>
      <c r="D48" s="278"/>
      <c r="E48" s="279"/>
      <c r="F48" s="279"/>
      <c r="G48" s="313">
        <f>0.077*A48</f>
        <v>7.6999999999999999E-2</v>
      </c>
      <c r="H48" s="280"/>
      <c r="I48" s="281"/>
      <c r="J48" s="281"/>
      <c r="K48" s="297"/>
      <c r="L48" s="282"/>
      <c r="M48" s="279"/>
      <c r="N48" s="294"/>
    </row>
    <row r="50" spans="1:14" ht="15" thickBot="1" x14ac:dyDescent="0.35"/>
    <row r="51" spans="1:14" ht="15" thickBot="1" x14ac:dyDescent="0.35">
      <c r="A51" s="293"/>
      <c r="B51" s="238"/>
      <c r="C51" s="239" t="s">
        <v>0</v>
      </c>
      <c r="D51" s="100">
        <v>1</v>
      </c>
      <c r="E51" s="98">
        <v>2</v>
      </c>
      <c r="F51" s="98">
        <v>3</v>
      </c>
      <c r="G51" s="98">
        <v>4</v>
      </c>
      <c r="H51" s="101">
        <v>5</v>
      </c>
      <c r="I51" s="101">
        <v>6</v>
      </c>
      <c r="J51" s="184">
        <v>7</v>
      </c>
      <c r="K51" s="185">
        <v>8</v>
      </c>
      <c r="L51" s="341" t="s">
        <v>59</v>
      </c>
      <c r="M51" s="185">
        <v>9</v>
      </c>
      <c r="N51" s="186">
        <v>10</v>
      </c>
    </row>
    <row r="52" spans="1:14" ht="15.6" thickTop="1" thickBot="1" x14ac:dyDescent="0.35">
      <c r="A52" s="291" t="s">
        <v>58</v>
      </c>
      <c r="B52" s="331" t="s">
        <v>70</v>
      </c>
      <c r="C52" s="104" t="s">
        <v>1</v>
      </c>
      <c r="D52" s="107"/>
      <c r="E52" s="105"/>
      <c r="F52" s="105"/>
      <c r="G52" s="105"/>
      <c r="H52" s="219"/>
      <c r="I52" s="219"/>
      <c r="J52" s="50"/>
      <c r="K52" s="8"/>
      <c r="L52" s="342"/>
      <c r="M52" s="8"/>
      <c r="N52" s="187"/>
    </row>
    <row r="53" spans="1:14" ht="15.6" thickTop="1" thickBot="1" x14ac:dyDescent="0.35">
      <c r="A53" s="327">
        <v>2</v>
      </c>
      <c r="B53" s="329" t="s">
        <v>72</v>
      </c>
      <c r="C53" s="332"/>
      <c r="D53" s="250">
        <f>20*A53</f>
        <v>40</v>
      </c>
      <c r="E53" s="240">
        <f t="shared" ref="E53" si="13">D53*1.3</f>
        <v>52</v>
      </c>
      <c r="F53" s="240">
        <f t="shared" ref="F53" si="14">E53*1.3</f>
        <v>67.600000000000009</v>
      </c>
      <c r="G53" s="240">
        <f t="shared" ref="G53" si="15">F53*1.3</f>
        <v>87.88000000000001</v>
      </c>
      <c r="H53" s="240">
        <f t="shared" ref="H53" si="16">G53*1.3</f>
        <v>114.24400000000001</v>
      </c>
      <c r="I53" s="166">
        <f t="shared" ref="I53" si="17">H53*1.35</f>
        <v>154.22940000000003</v>
      </c>
      <c r="J53" s="240">
        <f t="shared" ref="J53" si="18">I53*1.4</f>
        <v>215.92116000000001</v>
      </c>
      <c r="K53" s="243">
        <f t="shared" ref="K53" si="19">J53*1.45</f>
        <v>313.08568200000002</v>
      </c>
      <c r="L53" s="242">
        <f>K53*1.45</f>
        <v>453.97423889999999</v>
      </c>
      <c r="M53" s="241">
        <f>L53*1.5</f>
        <v>680.96135834999995</v>
      </c>
      <c r="N53" s="243">
        <f t="shared" ref="N53" si="20">M53*1.55</f>
        <v>1055.4901054425</v>
      </c>
    </row>
    <row r="54" spans="1:14" ht="15" thickTop="1" x14ac:dyDescent="0.3">
      <c r="A54" s="285">
        <f>A53</f>
        <v>2</v>
      </c>
      <c r="B54" s="325" t="s">
        <v>71</v>
      </c>
      <c r="C54" s="324"/>
      <c r="D54" s="251">
        <f>20*A54</f>
        <v>40</v>
      </c>
      <c r="E54" s="228">
        <f>26*A54</f>
        <v>52</v>
      </c>
      <c r="F54" s="228">
        <f>33*A54</f>
        <v>66</v>
      </c>
      <c r="G54" s="228">
        <f>43*A54</f>
        <v>86</v>
      </c>
      <c r="H54" s="228">
        <f>55*A54</f>
        <v>110</v>
      </c>
      <c r="I54" s="258">
        <f>74*A54</f>
        <v>148</v>
      </c>
      <c r="J54" s="289">
        <f>104.3*A54</f>
        <v>208.6</v>
      </c>
      <c r="K54" s="314">
        <f>149.3*A54</f>
        <v>298.60000000000002</v>
      </c>
      <c r="L54" s="290">
        <f>219.3*A54</f>
        <v>438.6</v>
      </c>
      <c r="M54" s="287">
        <f>338.25*A54</f>
        <v>676.5</v>
      </c>
      <c r="N54" s="288">
        <f>522.75*A54</f>
        <v>1045.5</v>
      </c>
    </row>
    <row r="55" spans="1:14" x14ac:dyDescent="0.3">
      <c r="A55" s="285">
        <f>A53</f>
        <v>2</v>
      </c>
      <c r="B55" s="326" t="s">
        <v>60</v>
      </c>
      <c r="C55" s="324"/>
      <c r="D55" s="252">
        <f>10*A55</f>
        <v>20</v>
      </c>
      <c r="E55" s="218">
        <f>10*A55</f>
        <v>20</v>
      </c>
      <c r="F55" s="218">
        <f>8*A55</f>
        <v>16</v>
      </c>
      <c r="G55" s="218">
        <f>8*A55</f>
        <v>16</v>
      </c>
      <c r="H55" s="218">
        <f>6*A55</f>
        <v>12</v>
      </c>
      <c r="I55" s="261"/>
      <c r="J55" s="25"/>
      <c r="K55" s="72"/>
      <c r="L55" s="224"/>
      <c r="M55" s="25"/>
      <c r="N55" s="72"/>
    </row>
    <row r="56" spans="1:14" x14ac:dyDescent="0.3">
      <c r="A56" s="285">
        <f>A53</f>
        <v>2</v>
      </c>
      <c r="B56" s="326" t="s">
        <v>67</v>
      </c>
      <c r="C56" s="324"/>
      <c r="D56" s="253">
        <f>5*A56</f>
        <v>10</v>
      </c>
      <c r="E56" s="23">
        <f>8*A56</f>
        <v>16</v>
      </c>
      <c r="F56" s="23">
        <f>10*A56</f>
        <v>20</v>
      </c>
      <c r="G56" s="226">
        <f>8*A56</f>
        <v>16</v>
      </c>
      <c r="H56" s="391">
        <f>0.35*A56</f>
        <v>0.7</v>
      </c>
      <c r="I56" s="392">
        <f>0.15*A56</f>
        <v>0.3</v>
      </c>
      <c r="J56" s="260">
        <f>0.1*A56</f>
        <v>0.2</v>
      </c>
      <c r="K56" s="345">
        <f>0.1*A56</f>
        <v>0.2</v>
      </c>
      <c r="L56" s="393">
        <f>0.15*A56</f>
        <v>0.3</v>
      </c>
      <c r="M56" s="394">
        <f>0.11*A56</f>
        <v>0.22</v>
      </c>
      <c r="N56" s="395">
        <f>0.16*A56</f>
        <v>0.32</v>
      </c>
    </row>
    <row r="57" spans="1:14" x14ac:dyDescent="0.3">
      <c r="A57" s="285">
        <f>A53</f>
        <v>2</v>
      </c>
      <c r="B57" s="326" t="s">
        <v>68</v>
      </c>
      <c r="C57" s="324"/>
      <c r="D57" s="254"/>
      <c r="E57" s="245"/>
      <c r="F57" s="237"/>
      <c r="G57" s="220">
        <f>6*A57</f>
        <v>12</v>
      </c>
      <c r="H57" s="225">
        <f>6*A57</f>
        <v>12</v>
      </c>
      <c r="I57" s="221">
        <f>6*A57</f>
        <v>12</v>
      </c>
      <c r="J57" s="221">
        <f>4*A57</f>
        <v>8</v>
      </c>
      <c r="K57" s="346">
        <f>4*A57</f>
        <v>8</v>
      </c>
      <c r="L57" s="249">
        <f>4*A57</f>
        <v>8</v>
      </c>
      <c r="M57" s="237"/>
      <c r="N57" s="244"/>
    </row>
    <row r="58" spans="1:14" ht="15" thickBot="1" x14ac:dyDescent="0.35">
      <c r="A58" s="285">
        <f>A53</f>
        <v>2</v>
      </c>
      <c r="B58" s="333" t="s">
        <v>69</v>
      </c>
      <c r="C58" s="324" t="s">
        <v>102</v>
      </c>
      <c r="D58" s="347"/>
      <c r="E58" s="344"/>
      <c r="F58" s="343">
        <f>0.5*A58</f>
        <v>1</v>
      </c>
      <c r="G58" s="337">
        <f>0.5*A58</f>
        <v>1</v>
      </c>
      <c r="H58" s="245"/>
      <c r="I58" s="245"/>
      <c r="J58" s="245"/>
      <c r="K58" s="348">
        <f>1*A58</f>
        <v>2</v>
      </c>
      <c r="L58" s="338">
        <f>1.5*A58</f>
        <v>3</v>
      </c>
      <c r="M58" s="245"/>
      <c r="N58" s="255"/>
    </row>
    <row r="59" spans="1:14" x14ac:dyDescent="0.3">
      <c r="A59" s="285">
        <f>A53</f>
        <v>2</v>
      </c>
      <c r="B59" s="401" t="s">
        <v>90</v>
      </c>
      <c r="C59" s="369" t="s">
        <v>74</v>
      </c>
      <c r="D59" s="356"/>
      <c r="E59" s="304"/>
      <c r="F59" s="295"/>
      <c r="G59" s="386"/>
      <c r="H59" s="357">
        <f>3*A59</f>
        <v>6</v>
      </c>
      <c r="I59" s="358">
        <f>3*A59</f>
        <v>6</v>
      </c>
      <c r="J59" s="358">
        <f>2*A59</f>
        <v>4</v>
      </c>
      <c r="K59" s="359">
        <f>2*A59</f>
        <v>4</v>
      </c>
      <c r="L59" s="360">
        <f>2*A59</f>
        <v>4</v>
      </c>
      <c r="M59" s="295"/>
      <c r="N59" s="296"/>
    </row>
    <row r="60" spans="1:14" ht="15" thickBot="1" x14ac:dyDescent="0.35">
      <c r="A60" s="285">
        <f>A53</f>
        <v>2</v>
      </c>
      <c r="B60" s="402"/>
      <c r="C60" s="370" t="s">
        <v>108</v>
      </c>
      <c r="D60" s="339"/>
      <c r="E60" s="340"/>
      <c r="F60" s="361">
        <f>0.25*A60</f>
        <v>0.5</v>
      </c>
      <c r="G60" s="385">
        <f>0.25*A60</f>
        <v>0.5</v>
      </c>
      <c r="H60" s="362">
        <f>0.35*A60</f>
        <v>0.7</v>
      </c>
      <c r="I60" s="362">
        <f>0.35*A60</f>
        <v>0.7</v>
      </c>
      <c r="J60" s="362">
        <f>0.45*A60</f>
        <v>0.9</v>
      </c>
      <c r="K60" s="363">
        <f>0.45*A60</f>
        <v>0.9</v>
      </c>
      <c r="L60" s="364">
        <f>0.45*A60</f>
        <v>0.9</v>
      </c>
      <c r="M60" s="362">
        <f>0.45*A60</f>
        <v>0.9</v>
      </c>
      <c r="N60" s="363">
        <f>0.45*A60</f>
        <v>0.9</v>
      </c>
    </row>
    <row r="61" spans="1:14" x14ac:dyDescent="0.3">
      <c r="A61" s="285">
        <f>A53</f>
        <v>2</v>
      </c>
      <c r="B61" s="401" t="s">
        <v>91</v>
      </c>
      <c r="C61" s="369" t="s">
        <v>106</v>
      </c>
      <c r="D61" s="347"/>
      <c r="E61" s="299"/>
      <c r="F61" s="299"/>
      <c r="G61" s="376"/>
      <c r="H61" s="377">
        <f>3*A61</f>
        <v>6</v>
      </c>
      <c r="I61" s="378">
        <f>3*A61</f>
        <v>6</v>
      </c>
      <c r="J61" s="378">
        <f>2*A61</f>
        <v>4</v>
      </c>
      <c r="K61" s="379">
        <f>2*A61</f>
        <v>4</v>
      </c>
      <c r="L61" s="381">
        <f>2*A61</f>
        <v>4</v>
      </c>
      <c r="M61" s="356"/>
      <c r="N61" s="305"/>
    </row>
    <row r="62" spans="1:14" ht="15" thickBot="1" x14ac:dyDescent="0.35">
      <c r="A62" s="285">
        <f>A53</f>
        <v>2</v>
      </c>
      <c r="B62" s="403"/>
      <c r="C62" s="370" t="s">
        <v>110</v>
      </c>
      <c r="D62" s="339"/>
      <c r="E62" s="340"/>
      <c r="F62" s="371"/>
      <c r="G62" s="372"/>
      <c r="H62" s="373">
        <f>0.75*A62</f>
        <v>1.5</v>
      </c>
      <c r="I62" s="373">
        <f>0.75*A62</f>
        <v>1.5</v>
      </c>
      <c r="J62" s="373">
        <f>1*A62</f>
        <v>2</v>
      </c>
      <c r="K62" s="374">
        <f>1*A62</f>
        <v>2</v>
      </c>
      <c r="L62" s="380">
        <f>1*A62</f>
        <v>2</v>
      </c>
      <c r="M62" s="382"/>
      <c r="N62" s="383"/>
    </row>
    <row r="63" spans="1:14" ht="15.6" thickTop="1" thickBot="1" x14ac:dyDescent="0.35">
      <c r="A63" s="285">
        <f>A53</f>
        <v>2</v>
      </c>
      <c r="B63" s="330" t="s">
        <v>73</v>
      </c>
      <c r="C63" s="246" t="s">
        <v>102</v>
      </c>
      <c r="D63" s="247"/>
      <c r="E63" s="196"/>
      <c r="F63" s="196"/>
      <c r="G63" s="196"/>
      <c r="H63" s="196"/>
      <c r="I63" s="196"/>
      <c r="J63" s="8"/>
      <c r="K63" s="8"/>
      <c r="L63" s="8"/>
      <c r="M63" s="8"/>
      <c r="N63" s="12"/>
    </row>
    <row r="64" spans="1:14" ht="15" thickTop="1" x14ac:dyDescent="0.3">
      <c r="A64" s="285">
        <f>A53</f>
        <v>2</v>
      </c>
      <c r="B64" s="329" t="s">
        <v>72</v>
      </c>
      <c r="C64" s="323"/>
      <c r="D64" s="262">
        <f>0.12*A64</f>
        <v>0.24</v>
      </c>
      <c r="E64" s="263">
        <f>D64*1.2</f>
        <v>0.28799999999999998</v>
      </c>
      <c r="F64" s="263">
        <f>E64*1.2</f>
        <v>0.34559999999999996</v>
      </c>
      <c r="G64" s="263">
        <f>F64*1.2</f>
        <v>0.41471999999999992</v>
      </c>
      <c r="H64" s="263">
        <f>G64*1.2</f>
        <v>0.49766399999999988</v>
      </c>
      <c r="I64" s="264">
        <f>H64*1.25</f>
        <v>0.62207999999999986</v>
      </c>
      <c r="J64" s="263">
        <f>I64*1.3</f>
        <v>0.80870399999999987</v>
      </c>
      <c r="K64" s="267">
        <f>J64*1.35</f>
        <v>1.0917503999999998</v>
      </c>
      <c r="L64" s="266">
        <f>K64*1.35</f>
        <v>1.4738630399999999</v>
      </c>
      <c r="M64" s="265">
        <f>L64*1.4</f>
        <v>2.0634082559999998</v>
      </c>
      <c r="N64" s="267">
        <f>M64*1.45</f>
        <v>2.9919419711999997</v>
      </c>
    </row>
    <row r="65" spans="1:14" x14ac:dyDescent="0.3">
      <c r="A65" s="285">
        <f>A53</f>
        <v>2</v>
      </c>
      <c r="B65" s="325" t="s">
        <v>71</v>
      </c>
      <c r="C65" s="324"/>
      <c r="D65" s="315">
        <f>0.12*A65</f>
        <v>0.24</v>
      </c>
      <c r="E65" s="316">
        <f>0.144*A65</f>
        <v>0.28799999999999998</v>
      </c>
      <c r="F65" s="316">
        <f>0.18*A65</f>
        <v>0.36</v>
      </c>
      <c r="G65" s="316">
        <f>0.216*A65</f>
        <v>0.432</v>
      </c>
      <c r="H65" s="317">
        <f>0.246*A65</f>
        <v>0.49199999999999999</v>
      </c>
      <c r="I65" s="318">
        <f>0.297*A65</f>
        <v>0.59399999999999997</v>
      </c>
      <c r="J65" s="318">
        <f>0.395*A65</f>
        <v>0.79</v>
      </c>
      <c r="K65" s="319">
        <f>0.543*A65</f>
        <v>1.0860000000000001</v>
      </c>
      <c r="L65" s="320">
        <f>0.739*A65</f>
        <v>1.478</v>
      </c>
      <c r="M65" s="321">
        <f>0.945*A65</f>
        <v>1.89</v>
      </c>
      <c r="N65" s="322">
        <f>1.35*A65</f>
        <v>2.7</v>
      </c>
    </row>
    <row r="66" spans="1:14" x14ac:dyDescent="0.3">
      <c r="A66" s="285">
        <f>A53</f>
        <v>2</v>
      </c>
      <c r="B66" s="326" t="s">
        <v>92</v>
      </c>
      <c r="C66" s="324"/>
      <c r="D66" s="268">
        <f>0.1*A66</f>
        <v>0.2</v>
      </c>
      <c r="E66" s="269">
        <f>0.12*A66</f>
        <v>0.24</v>
      </c>
      <c r="F66" s="269">
        <f>0.15*A66</f>
        <v>0.3</v>
      </c>
      <c r="G66" s="269">
        <f>0.18*A66</f>
        <v>0.36</v>
      </c>
      <c r="H66" s="222"/>
      <c r="I66" s="154"/>
      <c r="J66" s="223"/>
      <c r="K66" s="309"/>
      <c r="L66" s="224"/>
      <c r="M66" s="25"/>
      <c r="N66" s="72"/>
    </row>
    <row r="67" spans="1:14" x14ac:dyDescent="0.3">
      <c r="A67" s="285">
        <f>A53</f>
        <v>2</v>
      </c>
      <c r="B67" s="326" t="s">
        <v>93</v>
      </c>
      <c r="C67" s="324"/>
      <c r="D67" s="270">
        <f>0.01*A67</f>
        <v>0.02</v>
      </c>
      <c r="E67" s="271">
        <f>0.012*A67</f>
        <v>2.4E-2</v>
      </c>
      <c r="F67" s="271">
        <f>0.015*A67</f>
        <v>0.03</v>
      </c>
      <c r="G67" s="283">
        <f>0.01*A67</f>
        <v>0.02</v>
      </c>
      <c r="H67" s="298"/>
      <c r="I67" s="298"/>
      <c r="J67" s="1"/>
      <c r="K67" s="4"/>
      <c r="L67" s="308"/>
      <c r="M67" s="237"/>
      <c r="N67" s="244"/>
    </row>
    <row r="68" spans="1:14" x14ac:dyDescent="0.3">
      <c r="A68" s="285">
        <f>A53</f>
        <v>2</v>
      </c>
      <c r="B68" s="326" t="s">
        <v>94</v>
      </c>
      <c r="C68" s="323"/>
      <c r="D68" s="254"/>
      <c r="E68" s="245"/>
      <c r="F68" s="245"/>
      <c r="G68" s="272">
        <f>0.007*A68</f>
        <v>1.4E-2</v>
      </c>
      <c r="H68" s="352">
        <f>0.018*A68</f>
        <v>3.5999999999999997E-2</v>
      </c>
      <c r="I68" s="353">
        <f>0.023*A68</f>
        <v>4.5999999999999999E-2</v>
      </c>
      <c r="J68" s="353">
        <f>0.03*A68</f>
        <v>0.06</v>
      </c>
      <c r="K68" s="310">
        <f>0.041*A68</f>
        <v>8.2000000000000003E-2</v>
      </c>
      <c r="L68" s="273">
        <f>0.055*A68</f>
        <v>0.11</v>
      </c>
      <c r="M68" s="245"/>
      <c r="N68" s="255"/>
    </row>
    <row r="69" spans="1:14" x14ac:dyDescent="0.3">
      <c r="A69" s="285">
        <f>A53</f>
        <v>2</v>
      </c>
      <c r="B69" s="333" t="s">
        <v>95</v>
      </c>
      <c r="C69" s="324"/>
      <c r="D69" s="254"/>
      <c r="E69" s="245"/>
      <c r="F69" s="274">
        <f>0.015*A69</f>
        <v>0.03</v>
      </c>
      <c r="G69" s="350">
        <f>0.018*A69</f>
        <v>3.5999999999999997E-2</v>
      </c>
      <c r="H69" s="354">
        <f>0.025*A69</f>
        <v>0.05</v>
      </c>
      <c r="I69" s="355">
        <f>0.03*A69</f>
        <v>0.06</v>
      </c>
      <c r="J69" s="355">
        <f>0.04*A69</f>
        <v>0.08</v>
      </c>
      <c r="K69" s="351">
        <f>0.055*A69</f>
        <v>0.11</v>
      </c>
      <c r="L69" s="275">
        <f>0.075*A69</f>
        <v>0.15</v>
      </c>
      <c r="M69" s="276">
        <f>0.021*A69</f>
        <v>4.2000000000000003E-2</v>
      </c>
      <c r="N69" s="277">
        <f>0.03*A69</f>
        <v>0.06</v>
      </c>
    </row>
    <row r="70" spans="1:14" ht="15" thickBot="1" x14ac:dyDescent="0.35">
      <c r="A70" s="285">
        <f>A53</f>
        <v>2</v>
      </c>
      <c r="B70" s="328" t="s">
        <v>96</v>
      </c>
      <c r="C70" s="286"/>
      <c r="D70" s="339"/>
      <c r="E70" s="340"/>
      <c r="F70" s="365">
        <f>0.007*A70</f>
        <v>1.4E-2</v>
      </c>
      <c r="G70" s="366">
        <f>0.009*A70</f>
        <v>1.7999999999999999E-2</v>
      </c>
      <c r="H70" s="384">
        <f>0.011*A70</f>
        <v>2.1999999999999999E-2</v>
      </c>
      <c r="I70" s="384">
        <f>0.014*A70</f>
        <v>2.8000000000000001E-2</v>
      </c>
      <c r="J70" s="384">
        <f>0.018*A70</f>
        <v>3.5999999999999997E-2</v>
      </c>
      <c r="K70" s="367">
        <f>0.025*A70</f>
        <v>0.05</v>
      </c>
      <c r="L70" s="368">
        <f>0.034*A70</f>
        <v>6.8000000000000005E-2</v>
      </c>
      <c r="M70" s="366">
        <f>0.047*A70</f>
        <v>9.4E-2</v>
      </c>
      <c r="N70" s="367">
        <f>0.067*A70</f>
        <v>0.13400000000000001</v>
      </c>
    </row>
    <row r="71" spans="1:14" ht="15" thickTop="1" x14ac:dyDescent="0.3">
      <c r="A71" s="285">
        <f>A53</f>
        <v>2</v>
      </c>
      <c r="B71" s="398" t="s">
        <v>80</v>
      </c>
      <c r="C71" s="334"/>
      <c r="D71" s="300">
        <f>0.02*A71</f>
        <v>0.04</v>
      </c>
      <c r="E71" s="301">
        <f>0.024*A71</f>
        <v>4.8000000000000001E-2</v>
      </c>
      <c r="F71" s="301">
        <f>0.03*A71</f>
        <v>0.06</v>
      </c>
      <c r="G71" s="311">
        <f>0.014*A71</f>
        <v>2.8000000000000001E-2</v>
      </c>
      <c r="H71" s="302"/>
      <c r="I71" s="302"/>
      <c r="J71" s="303"/>
      <c r="K71" s="312"/>
      <c r="L71" s="307"/>
      <c r="M71" s="304"/>
      <c r="N71" s="305"/>
    </row>
    <row r="72" spans="1:14" x14ac:dyDescent="0.3">
      <c r="A72" s="285">
        <f>A53</f>
        <v>2</v>
      </c>
      <c r="B72" s="399"/>
      <c r="C72" s="335"/>
      <c r="D72" s="270">
        <f>0.05*A72</f>
        <v>0.1</v>
      </c>
      <c r="E72" s="271">
        <f>0.06*A72</f>
        <v>0.12</v>
      </c>
      <c r="F72" s="271">
        <f>0.075*A72</f>
        <v>0.15</v>
      </c>
      <c r="G72" s="283">
        <f>0.01*A72</f>
        <v>0.02</v>
      </c>
      <c r="H72" s="298"/>
      <c r="I72" s="298"/>
      <c r="J72" s="1"/>
      <c r="K72" s="4"/>
      <c r="L72" s="308"/>
      <c r="M72" s="299"/>
      <c r="N72" s="306"/>
    </row>
    <row r="73" spans="1:14" ht="15" thickBot="1" x14ac:dyDescent="0.35">
      <c r="A73" s="292">
        <f>A53</f>
        <v>2</v>
      </c>
      <c r="B73" s="400"/>
      <c r="C73" s="336"/>
      <c r="D73" s="278"/>
      <c r="E73" s="279"/>
      <c r="F73" s="279"/>
      <c r="G73" s="313">
        <f>0.077*A73</f>
        <v>0.154</v>
      </c>
      <c r="H73" s="280"/>
      <c r="I73" s="281"/>
      <c r="J73" s="281"/>
      <c r="K73" s="297"/>
      <c r="L73" s="282"/>
      <c r="M73" s="279"/>
      <c r="N73" s="294"/>
    </row>
    <row r="75" spans="1:14" ht="15" thickBot="1" x14ac:dyDescent="0.35"/>
    <row r="76" spans="1:14" ht="15" thickBot="1" x14ac:dyDescent="0.35">
      <c r="A76" s="293"/>
      <c r="B76" s="238"/>
      <c r="C76" s="239" t="s">
        <v>0</v>
      </c>
      <c r="D76" s="100">
        <v>1</v>
      </c>
      <c r="E76" s="98">
        <v>2</v>
      </c>
      <c r="F76" s="98">
        <v>3</v>
      </c>
      <c r="G76" s="98">
        <v>4</v>
      </c>
      <c r="H76" s="101">
        <v>5</v>
      </c>
      <c r="I76" s="101">
        <v>6</v>
      </c>
      <c r="J76" s="184">
        <v>7</v>
      </c>
      <c r="K76" s="185">
        <v>8</v>
      </c>
      <c r="L76" s="341" t="s">
        <v>59</v>
      </c>
      <c r="M76" s="185">
        <v>9</v>
      </c>
      <c r="N76" s="186">
        <v>10</v>
      </c>
    </row>
    <row r="77" spans="1:14" ht="15.6" thickTop="1" thickBot="1" x14ac:dyDescent="0.35">
      <c r="A77" s="291" t="s">
        <v>58</v>
      </c>
      <c r="B77" s="331" t="s">
        <v>70</v>
      </c>
      <c r="C77" s="104" t="s">
        <v>1</v>
      </c>
      <c r="D77" s="107"/>
      <c r="E77" s="105"/>
      <c r="F77" s="105"/>
      <c r="G77" s="105"/>
      <c r="H77" s="219"/>
      <c r="I77" s="219"/>
      <c r="J77" s="50"/>
      <c r="K77" s="8"/>
      <c r="L77" s="342"/>
      <c r="M77" s="8"/>
      <c r="N77" s="187"/>
    </row>
    <row r="78" spans="1:14" ht="15.6" thickTop="1" thickBot="1" x14ac:dyDescent="0.35">
      <c r="A78" s="327">
        <v>4</v>
      </c>
      <c r="B78" s="329" t="s">
        <v>72</v>
      </c>
      <c r="C78" s="332"/>
      <c r="D78" s="250">
        <f>20*A78</f>
        <v>80</v>
      </c>
      <c r="E78" s="240">
        <f t="shared" ref="E78" si="21">D78*1.3</f>
        <v>104</v>
      </c>
      <c r="F78" s="240">
        <f t="shared" ref="F78" si="22">E78*1.3</f>
        <v>135.20000000000002</v>
      </c>
      <c r="G78" s="240">
        <f t="shared" ref="G78" si="23">F78*1.3</f>
        <v>175.76000000000002</v>
      </c>
      <c r="H78" s="240">
        <f t="shared" ref="H78" si="24">G78*1.3</f>
        <v>228.48800000000003</v>
      </c>
      <c r="I78" s="166">
        <f t="shared" ref="I78" si="25">H78*1.35</f>
        <v>308.45880000000005</v>
      </c>
      <c r="J78" s="240">
        <f t="shared" ref="J78" si="26">I78*1.4</f>
        <v>431.84232000000003</v>
      </c>
      <c r="K78" s="243">
        <f t="shared" ref="K78" si="27">J78*1.45</f>
        <v>626.17136400000004</v>
      </c>
      <c r="L78" s="242">
        <f>K78*1.45</f>
        <v>907.94847779999998</v>
      </c>
      <c r="M78" s="241">
        <f>L78*1.5</f>
        <v>1361.9227166999999</v>
      </c>
      <c r="N78" s="243">
        <f t="shared" ref="N78" si="28">M78*1.55</f>
        <v>2110.9802108849999</v>
      </c>
    </row>
    <row r="79" spans="1:14" ht="15" thickTop="1" x14ac:dyDescent="0.3">
      <c r="A79" s="285">
        <f>A78</f>
        <v>4</v>
      </c>
      <c r="B79" s="325" t="s">
        <v>71</v>
      </c>
      <c r="C79" s="324"/>
      <c r="D79" s="251">
        <f>20*A79</f>
        <v>80</v>
      </c>
      <c r="E79" s="228">
        <f>26*A79</f>
        <v>104</v>
      </c>
      <c r="F79" s="228">
        <f>33*A79</f>
        <v>132</v>
      </c>
      <c r="G79" s="228">
        <f>43*A79</f>
        <v>172</v>
      </c>
      <c r="H79" s="228">
        <f>55*A79</f>
        <v>220</v>
      </c>
      <c r="I79" s="258">
        <f>74*A79</f>
        <v>296</v>
      </c>
      <c r="J79" s="289">
        <f>104.3*A79</f>
        <v>417.2</v>
      </c>
      <c r="K79" s="314">
        <f>149.3*A79</f>
        <v>597.20000000000005</v>
      </c>
      <c r="L79" s="290">
        <f>219.3*A79</f>
        <v>877.2</v>
      </c>
      <c r="M79" s="287">
        <f>338.25*A79</f>
        <v>1353</v>
      </c>
      <c r="N79" s="288">
        <f>522.75*A79</f>
        <v>2091</v>
      </c>
    </row>
    <row r="80" spans="1:14" x14ac:dyDescent="0.3">
      <c r="A80" s="285">
        <f>A78</f>
        <v>4</v>
      </c>
      <c r="B80" s="326" t="s">
        <v>60</v>
      </c>
      <c r="C80" s="324"/>
      <c r="D80" s="252">
        <f>10*A80</f>
        <v>40</v>
      </c>
      <c r="E80" s="218">
        <f>10*A80</f>
        <v>40</v>
      </c>
      <c r="F80" s="218">
        <f>8*A80</f>
        <v>32</v>
      </c>
      <c r="G80" s="218">
        <f>8*A80</f>
        <v>32</v>
      </c>
      <c r="H80" s="218">
        <f>6*A80</f>
        <v>24</v>
      </c>
      <c r="I80" s="261"/>
      <c r="J80" s="25"/>
      <c r="K80" s="72"/>
      <c r="L80" s="224"/>
      <c r="M80" s="25"/>
      <c r="N80" s="72"/>
    </row>
    <row r="81" spans="1:14" x14ac:dyDescent="0.3">
      <c r="A81" s="285">
        <f>A78</f>
        <v>4</v>
      </c>
      <c r="B81" s="326" t="s">
        <v>67</v>
      </c>
      <c r="C81" s="324"/>
      <c r="D81" s="253">
        <f>5*A81</f>
        <v>20</v>
      </c>
      <c r="E81" s="23">
        <f>8*A81</f>
        <v>32</v>
      </c>
      <c r="F81" s="23">
        <f>10*A81</f>
        <v>40</v>
      </c>
      <c r="G81" s="226">
        <f>8*A81</f>
        <v>32</v>
      </c>
      <c r="H81" s="391">
        <f>0.35*A81</f>
        <v>1.4</v>
      </c>
      <c r="I81" s="392">
        <f>0.15*A81</f>
        <v>0.6</v>
      </c>
      <c r="J81" s="260">
        <f>0.1*A81</f>
        <v>0.4</v>
      </c>
      <c r="K81" s="345">
        <f>0.1*A81</f>
        <v>0.4</v>
      </c>
      <c r="L81" s="393">
        <f>0.15*A81</f>
        <v>0.6</v>
      </c>
      <c r="M81" s="394">
        <f>0.11*A81</f>
        <v>0.44</v>
      </c>
      <c r="N81" s="395">
        <f>0.16*A81</f>
        <v>0.64</v>
      </c>
    </row>
    <row r="82" spans="1:14" x14ac:dyDescent="0.3">
      <c r="A82" s="285">
        <f>A78</f>
        <v>4</v>
      </c>
      <c r="B82" s="326" t="s">
        <v>68</v>
      </c>
      <c r="C82" s="324"/>
      <c r="D82" s="254"/>
      <c r="E82" s="245"/>
      <c r="F82" s="237"/>
      <c r="G82" s="220">
        <f>6*A82</f>
        <v>24</v>
      </c>
      <c r="H82" s="225">
        <f>6*A82</f>
        <v>24</v>
      </c>
      <c r="I82" s="221">
        <f>6*A82</f>
        <v>24</v>
      </c>
      <c r="J82" s="221">
        <f>4*A82</f>
        <v>16</v>
      </c>
      <c r="K82" s="346">
        <f>4*A82</f>
        <v>16</v>
      </c>
      <c r="L82" s="249">
        <f>4*A82</f>
        <v>16</v>
      </c>
      <c r="M82" s="237"/>
      <c r="N82" s="244"/>
    </row>
    <row r="83" spans="1:14" ht="15" thickBot="1" x14ac:dyDescent="0.35">
      <c r="A83" s="285">
        <f>A78</f>
        <v>4</v>
      </c>
      <c r="B83" s="333" t="s">
        <v>69</v>
      </c>
      <c r="C83" s="324" t="s">
        <v>104</v>
      </c>
      <c r="D83" s="347"/>
      <c r="E83" s="344"/>
      <c r="F83" s="343">
        <f>0.5*A83</f>
        <v>2</v>
      </c>
      <c r="G83" s="337">
        <f>0.5*A83</f>
        <v>2</v>
      </c>
      <c r="H83" s="245"/>
      <c r="I83" s="245"/>
      <c r="J83" s="245"/>
      <c r="K83" s="348">
        <f>1*A83</f>
        <v>4</v>
      </c>
      <c r="L83" s="338">
        <f>1.5*A83</f>
        <v>6</v>
      </c>
      <c r="M83" s="245"/>
      <c r="N83" s="255"/>
    </row>
    <row r="84" spans="1:14" x14ac:dyDescent="0.3">
      <c r="A84" s="285">
        <f>A78</f>
        <v>4</v>
      </c>
      <c r="B84" s="401" t="s">
        <v>90</v>
      </c>
      <c r="C84" s="369" t="s">
        <v>103</v>
      </c>
      <c r="D84" s="356"/>
      <c r="E84" s="304"/>
      <c r="F84" s="295"/>
      <c r="G84" s="386"/>
      <c r="H84" s="357">
        <f>3*A84</f>
        <v>12</v>
      </c>
      <c r="I84" s="358">
        <f>3*A84</f>
        <v>12</v>
      </c>
      <c r="J84" s="358">
        <f>2*A84</f>
        <v>8</v>
      </c>
      <c r="K84" s="359">
        <f>2*A84</f>
        <v>8</v>
      </c>
      <c r="L84" s="360">
        <f>2*A84</f>
        <v>8</v>
      </c>
      <c r="M84" s="295"/>
      <c r="N84" s="296"/>
    </row>
    <row r="85" spans="1:14" ht="15" thickBot="1" x14ac:dyDescent="0.35">
      <c r="A85" s="285">
        <f>A78</f>
        <v>4</v>
      </c>
      <c r="B85" s="402"/>
      <c r="C85" s="370" t="s">
        <v>75</v>
      </c>
      <c r="D85" s="339"/>
      <c r="E85" s="340"/>
      <c r="F85" s="361">
        <f>0.25*A85</f>
        <v>1</v>
      </c>
      <c r="G85" s="385">
        <f>0.25*A85</f>
        <v>1</v>
      </c>
      <c r="H85" s="362">
        <f>0.35*A85</f>
        <v>1.4</v>
      </c>
      <c r="I85" s="362">
        <f>0.35*A85</f>
        <v>1.4</v>
      </c>
      <c r="J85" s="362">
        <f>0.45*A85</f>
        <v>1.8</v>
      </c>
      <c r="K85" s="363">
        <f>0.45*A85</f>
        <v>1.8</v>
      </c>
      <c r="L85" s="364">
        <f>0.45*A85</f>
        <v>1.8</v>
      </c>
      <c r="M85" s="362">
        <f>0.45*A85</f>
        <v>1.8</v>
      </c>
      <c r="N85" s="363">
        <f>0.45*A85</f>
        <v>1.8</v>
      </c>
    </row>
    <row r="86" spans="1:14" x14ac:dyDescent="0.3">
      <c r="A86" s="285">
        <f>A78</f>
        <v>4</v>
      </c>
      <c r="B86" s="401" t="s">
        <v>91</v>
      </c>
      <c r="C86" s="369" t="s">
        <v>111</v>
      </c>
      <c r="D86" s="347"/>
      <c r="E86" s="299"/>
      <c r="F86" s="299"/>
      <c r="G86" s="376"/>
      <c r="H86" s="377">
        <f>3*A86</f>
        <v>12</v>
      </c>
      <c r="I86" s="378">
        <f>3*A86</f>
        <v>12</v>
      </c>
      <c r="J86" s="378">
        <f>2*A86</f>
        <v>8</v>
      </c>
      <c r="K86" s="379">
        <f>2*A86</f>
        <v>8</v>
      </c>
      <c r="L86" s="381">
        <f>2*A86</f>
        <v>8</v>
      </c>
      <c r="M86" s="356"/>
      <c r="N86" s="305"/>
    </row>
    <row r="87" spans="1:14" ht="15" thickBot="1" x14ac:dyDescent="0.35">
      <c r="A87" s="285">
        <f>A78</f>
        <v>4</v>
      </c>
      <c r="B87" s="403"/>
      <c r="C87" s="370" t="s">
        <v>74</v>
      </c>
      <c r="D87" s="339"/>
      <c r="E87" s="340"/>
      <c r="F87" s="371"/>
      <c r="G87" s="372"/>
      <c r="H87" s="373">
        <f>0.75*A87</f>
        <v>3</v>
      </c>
      <c r="I87" s="373">
        <f>0.75*A87</f>
        <v>3</v>
      </c>
      <c r="J87" s="373">
        <f>1*A87</f>
        <v>4</v>
      </c>
      <c r="K87" s="374">
        <f>1*A87</f>
        <v>4</v>
      </c>
      <c r="L87" s="380">
        <f>1*A87</f>
        <v>4</v>
      </c>
      <c r="M87" s="382"/>
      <c r="N87" s="383"/>
    </row>
    <row r="88" spans="1:14" ht="15.6" thickTop="1" thickBot="1" x14ac:dyDescent="0.35">
      <c r="A88" s="285">
        <f>A78</f>
        <v>4</v>
      </c>
      <c r="B88" s="330" t="s">
        <v>73</v>
      </c>
      <c r="C88" s="246"/>
      <c r="D88" s="247"/>
      <c r="E88" s="196"/>
      <c r="F88" s="196"/>
      <c r="G88" s="196"/>
      <c r="H88" s="196"/>
      <c r="I88" s="196"/>
      <c r="J88" s="8"/>
      <c r="K88" s="8"/>
      <c r="L88" s="8"/>
      <c r="M88" s="8"/>
      <c r="N88" s="12"/>
    </row>
    <row r="89" spans="1:14" ht="15" thickTop="1" x14ac:dyDescent="0.3">
      <c r="A89" s="285">
        <f>A78</f>
        <v>4</v>
      </c>
      <c r="B89" s="329" t="s">
        <v>72</v>
      </c>
      <c r="C89" s="323"/>
      <c r="D89" s="262">
        <f>0.12*A89</f>
        <v>0.48</v>
      </c>
      <c r="E89" s="263">
        <f>D89*1.2</f>
        <v>0.57599999999999996</v>
      </c>
      <c r="F89" s="263">
        <f>E89*1.2</f>
        <v>0.69119999999999993</v>
      </c>
      <c r="G89" s="263">
        <f>F89*1.2</f>
        <v>0.82943999999999984</v>
      </c>
      <c r="H89" s="263">
        <f>G89*1.2</f>
        <v>0.99532799999999977</v>
      </c>
      <c r="I89" s="264">
        <f>H89*1.25</f>
        <v>1.2441599999999997</v>
      </c>
      <c r="J89" s="263">
        <f>I89*1.3</f>
        <v>1.6174079999999997</v>
      </c>
      <c r="K89" s="267">
        <f>J89*1.35</f>
        <v>2.1835007999999996</v>
      </c>
      <c r="L89" s="266">
        <f>K89*1.35</f>
        <v>2.9477260799999998</v>
      </c>
      <c r="M89" s="265">
        <f>L89*1.4</f>
        <v>4.1268165119999995</v>
      </c>
      <c r="N89" s="267">
        <f>M89*1.45</f>
        <v>5.9838839423999994</v>
      </c>
    </row>
    <row r="90" spans="1:14" x14ac:dyDescent="0.3">
      <c r="A90" s="285">
        <f>A78</f>
        <v>4</v>
      </c>
      <c r="B90" s="325" t="s">
        <v>71</v>
      </c>
      <c r="C90" s="324"/>
      <c r="D90" s="315">
        <f>0.12*A90</f>
        <v>0.48</v>
      </c>
      <c r="E90" s="316">
        <f>0.144*A90</f>
        <v>0.57599999999999996</v>
      </c>
      <c r="F90" s="316">
        <f>0.18*A90</f>
        <v>0.72</v>
      </c>
      <c r="G90" s="316">
        <f>0.216*A90</f>
        <v>0.86399999999999999</v>
      </c>
      <c r="H90" s="317">
        <f>0.246*A90</f>
        <v>0.98399999999999999</v>
      </c>
      <c r="I90" s="318">
        <f>0.297*A90</f>
        <v>1.1879999999999999</v>
      </c>
      <c r="J90" s="318">
        <f>0.395*A90</f>
        <v>1.58</v>
      </c>
      <c r="K90" s="319">
        <f>0.543*A90</f>
        <v>2.1720000000000002</v>
      </c>
      <c r="L90" s="320">
        <f>0.739*A90</f>
        <v>2.956</v>
      </c>
      <c r="M90" s="321">
        <f>0.945*A90</f>
        <v>3.78</v>
      </c>
      <c r="N90" s="322">
        <f>1.35*A90</f>
        <v>5.4</v>
      </c>
    </row>
    <row r="91" spans="1:14" x14ac:dyDescent="0.3">
      <c r="A91" s="285">
        <f>A78</f>
        <v>4</v>
      </c>
      <c r="B91" s="326" t="s">
        <v>92</v>
      </c>
      <c r="C91" s="324"/>
      <c r="D91" s="268">
        <f>0.1*A91</f>
        <v>0.4</v>
      </c>
      <c r="E91" s="269">
        <f>0.12*A91</f>
        <v>0.48</v>
      </c>
      <c r="F91" s="269">
        <f>0.15*A91</f>
        <v>0.6</v>
      </c>
      <c r="G91" s="269">
        <f>0.18*A91</f>
        <v>0.72</v>
      </c>
      <c r="H91" s="222"/>
      <c r="I91" s="154"/>
      <c r="J91" s="223"/>
      <c r="K91" s="309"/>
      <c r="L91" s="224"/>
      <c r="M91" s="25"/>
      <c r="N91" s="72"/>
    </row>
    <row r="92" spans="1:14" x14ac:dyDescent="0.3">
      <c r="A92" s="285">
        <f>A78</f>
        <v>4</v>
      </c>
      <c r="B92" s="326" t="s">
        <v>93</v>
      </c>
      <c r="C92" s="324"/>
      <c r="D92" s="270">
        <f>0.01*A92</f>
        <v>0.04</v>
      </c>
      <c r="E92" s="271">
        <f>0.012*A92</f>
        <v>4.8000000000000001E-2</v>
      </c>
      <c r="F92" s="271">
        <f>0.015*A92</f>
        <v>0.06</v>
      </c>
      <c r="G92" s="283">
        <f>0.01*A92</f>
        <v>0.04</v>
      </c>
      <c r="H92" s="298"/>
      <c r="I92" s="298"/>
      <c r="J92" s="1"/>
      <c r="K92" s="4"/>
      <c r="L92" s="308"/>
      <c r="M92" s="237"/>
      <c r="N92" s="244"/>
    </row>
    <row r="93" spans="1:14" x14ac:dyDescent="0.3">
      <c r="A93" s="285">
        <f>A78</f>
        <v>4</v>
      </c>
      <c r="B93" s="326" t="s">
        <v>94</v>
      </c>
      <c r="C93" s="323"/>
      <c r="D93" s="254"/>
      <c r="E93" s="245"/>
      <c r="F93" s="245"/>
      <c r="G93" s="272">
        <f>0.007*A93</f>
        <v>2.8000000000000001E-2</v>
      </c>
      <c r="H93" s="352">
        <f>0.018*A93</f>
        <v>7.1999999999999995E-2</v>
      </c>
      <c r="I93" s="353">
        <f>0.023*A93</f>
        <v>9.1999999999999998E-2</v>
      </c>
      <c r="J93" s="353">
        <f>0.03*A93</f>
        <v>0.12</v>
      </c>
      <c r="K93" s="310">
        <f>0.041*A93</f>
        <v>0.16400000000000001</v>
      </c>
      <c r="L93" s="273">
        <f>0.055*A93</f>
        <v>0.22</v>
      </c>
      <c r="M93" s="245"/>
      <c r="N93" s="255"/>
    </row>
    <row r="94" spans="1:14" x14ac:dyDescent="0.3">
      <c r="A94" s="285">
        <f>A78</f>
        <v>4</v>
      </c>
      <c r="B94" s="333" t="s">
        <v>95</v>
      </c>
      <c r="C94" s="324"/>
      <c r="D94" s="254"/>
      <c r="E94" s="245"/>
      <c r="F94" s="274">
        <f>0.015*A94</f>
        <v>0.06</v>
      </c>
      <c r="G94" s="350">
        <f>0.018*A94</f>
        <v>7.1999999999999995E-2</v>
      </c>
      <c r="H94" s="354">
        <f>0.025*A94</f>
        <v>0.1</v>
      </c>
      <c r="I94" s="355">
        <f>0.03*A94</f>
        <v>0.12</v>
      </c>
      <c r="J94" s="355">
        <f>0.04*A94</f>
        <v>0.16</v>
      </c>
      <c r="K94" s="351">
        <f>0.055*A94</f>
        <v>0.22</v>
      </c>
      <c r="L94" s="275">
        <f>0.075*A94</f>
        <v>0.3</v>
      </c>
      <c r="M94" s="276">
        <f>0.021*A94</f>
        <v>8.4000000000000005E-2</v>
      </c>
      <c r="N94" s="277">
        <f>0.03*A94</f>
        <v>0.12</v>
      </c>
    </row>
    <row r="95" spans="1:14" ht="15" thickBot="1" x14ac:dyDescent="0.35">
      <c r="A95" s="285">
        <f>A78</f>
        <v>4</v>
      </c>
      <c r="B95" s="328" t="s">
        <v>96</v>
      </c>
      <c r="C95" s="286"/>
      <c r="D95" s="339"/>
      <c r="E95" s="340"/>
      <c r="F95" s="365">
        <f>0.007*A95</f>
        <v>2.8000000000000001E-2</v>
      </c>
      <c r="G95" s="366">
        <f>0.009*A95</f>
        <v>3.5999999999999997E-2</v>
      </c>
      <c r="H95" s="384">
        <f>0.011*A95</f>
        <v>4.3999999999999997E-2</v>
      </c>
      <c r="I95" s="384">
        <f>0.014*A95</f>
        <v>5.6000000000000001E-2</v>
      </c>
      <c r="J95" s="384">
        <f>0.018*A95</f>
        <v>7.1999999999999995E-2</v>
      </c>
      <c r="K95" s="367">
        <f>0.025*A95</f>
        <v>0.1</v>
      </c>
      <c r="L95" s="368">
        <f>0.034*A95</f>
        <v>0.13600000000000001</v>
      </c>
      <c r="M95" s="366">
        <f>0.047*A95</f>
        <v>0.188</v>
      </c>
      <c r="N95" s="367">
        <f>0.067*A95</f>
        <v>0.26800000000000002</v>
      </c>
    </row>
    <row r="96" spans="1:14" ht="15" thickTop="1" x14ac:dyDescent="0.3">
      <c r="A96" s="285">
        <f>A78</f>
        <v>4</v>
      </c>
      <c r="B96" s="398" t="s">
        <v>80</v>
      </c>
      <c r="C96" s="334"/>
      <c r="D96" s="300">
        <f>0.02*A96</f>
        <v>0.08</v>
      </c>
      <c r="E96" s="301">
        <f>0.024*A96</f>
        <v>9.6000000000000002E-2</v>
      </c>
      <c r="F96" s="301">
        <f>0.03*A96</f>
        <v>0.12</v>
      </c>
      <c r="G96" s="311">
        <f>0.014*A96</f>
        <v>5.6000000000000001E-2</v>
      </c>
      <c r="H96" s="302"/>
      <c r="I96" s="302"/>
      <c r="J96" s="303"/>
      <c r="K96" s="312"/>
      <c r="L96" s="307"/>
      <c r="M96" s="304"/>
      <c r="N96" s="305"/>
    </row>
    <row r="97" spans="1:14" x14ac:dyDescent="0.3">
      <c r="A97" s="285">
        <f>A78</f>
        <v>4</v>
      </c>
      <c r="B97" s="399"/>
      <c r="C97" s="335"/>
      <c r="D97" s="270">
        <f>0.05*A97</f>
        <v>0.2</v>
      </c>
      <c r="E97" s="271">
        <f>0.06*A97</f>
        <v>0.24</v>
      </c>
      <c r="F97" s="271">
        <f>0.075*A97</f>
        <v>0.3</v>
      </c>
      <c r="G97" s="283">
        <f>0.01*A97</f>
        <v>0.04</v>
      </c>
      <c r="H97" s="298"/>
      <c r="I97" s="298"/>
      <c r="J97" s="1"/>
      <c r="K97" s="4"/>
      <c r="L97" s="308"/>
      <c r="M97" s="299"/>
      <c r="N97" s="306"/>
    </row>
    <row r="98" spans="1:14" ht="15" thickBot="1" x14ac:dyDescent="0.35">
      <c r="A98" s="292">
        <f>A78</f>
        <v>4</v>
      </c>
      <c r="B98" s="400"/>
      <c r="C98" s="336"/>
      <c r="D98" s="278"/>
      <c r="E98" s="279"/>
      <c r="F98" s="279"/>
      <c r="G98" s="313">
        <f>0.077*A98</f>
        <v>0.308</v>
      </c>
      <c r="H98" s="280"/>
      <c r="I98" s="281"/>
      <c r="J98" s="281"/>
      <c r="K98" s="297"/>
      <c r="L98" s="282"/>
      <c r="M98" s="279"/>
      <c r="N98" s="294"/>
    </row>
    <row r="100" spans="1:14" ht="15" thickBot="1" x14ac:dyDescent="0.35"/>
    <row r="101" spans="1:14" ht="15" thickBot="1" x14ac:dyDescent="0.35">
      <c r="A101" s="293"/>
      <c r="B101" s="238"/>
      <c r="C101" s="239" t="s">
        <v>0</v>
      </c>
      <c r="D101" s="100">
        <v>1</v>
      </c>
      <c r="E101" s="98">
        <v>2</v>
      </c>
      <c r="F101" s="98">
        <v>3</v>
      </c>
      <c r="G101" s="98">
        <v>4</v>
      </c>
      <c r="H101" s="101">
        <v>5</v>
      </c>
      <c r="I101" s="101">
        <v>6</v>
      </c>
      <c r="J101" s="184">
        <v>7</v>
      </c>
      <c r="K101" s="185">
        <v>8</v>
      </c>
      <c r="L101" s="341" t="s">
        <v>59</v>
      </c>
      <c r="M101" s="185">
        <v>9</v>
      </c>
      <c r="N101" s="186">
        <v>10</v>
      </c>
    </row>
    <row r="102" spans="1:14" ht="15.6" thickTop="1" thickBot="1" x14ac:dyDescent="0.35">
      <c r="A102" s="291" t="s">
        <v>58</v>
      </c>
      <c r="B102" s="331" t="s">
        <v>70</v>
      </c>
      <c r="C102" s="104" t="s">
        <v>1</v>
      </c>
      <c r="D102" s="107"/>
      <c r="E102" s="105"/>
      <c r="F102" s="105"/>
      <c r="G102" s="105"/>
      <c r="H102" s="219"/>
      <c r="I102" s="219"/>
      <c r="J102" s="50"/>
      <c r="K102" s="8"/>
      <c r="L102" s="342"/>
      <c r="M102" s="8"/>
      <c r="N102" s="187"/>
    </row>
    <row r="103" spans="1:14" ht="15.6" thickTop="1" thickBot="1" x14ac:dyDescent="0.35">
      <c r="A103" s="327">
        <v>5</v>
      </c>
      <c r="B103" s="329" t="s">
        <v>72</v>
      </c>
      <c r="C103" s="332"/>
      <c r="D103" s="250">
        <f>20*A103</f>
        <v>100</v>
      </c>
      <c r="E103" s="240">
        <f t="shared" ref="E103" si="29">D103*1.3</f>
        <v>130</v>
      </c>
      <c r="F103" s="240">
        <f t="shared" ref="F103" si="30">E103*1.3</f>
        <v>169</v>
      </c>
      <c r="G103" s="240">
        <f t="shared" ref="G103" si="31">F103*1.3</f>
        <v>219.70000000000002</v>
      </c>
      <c r="H103" s="240">
        <f t="shared" ref="H103" si="32">G103*1.3</f>
        <v>285.61</v>
      </c>
      <c r="I103" s="166">
        <f t="shared" ref="I103" si="33">H103*1.35</f>
        <v>385.57350000000002</v>
      </c>
      <c r="J103" s="240">
        <f t="shared" ref="J103" si="34">I103*1.4</f>
        <v>539.80290000000002</v>
      </c>
      <c r="K103" s="243">
        <f t="shared" ref="K103" si="35">J103*1.45</f>
        <v>782.71420499999999</v>
      </c>
      <c r="L103" s="242">
        <f>K103*1.45</f>
        <v>1134.93559725</v>
      </c>
      <c r="M103" s="241">
        <f>L103*1.5</f>
        <v>1702.4033958750001</v>
      </c>
      <c r="N103" s="243">
        <f t="shared" ref="N103" si="36">M103*1.55</f>
        <v>2638.7252636062503</v>
      </c>
    </row>
    <row r="104" spans="1:14" ht="15" thickTop="1" x14ac:dyDescent="0.3">
      <c r="A104" s="285">
        <f>A103</f>
        <v>5</v>
      </c>
      <c r="B104" s="325" t="s">
        <v>71</v>
      </c>
      <c r="C104" s="324"/>
      <c r="D104" s="251">
        <f>20*A104</f>
        <v>100</v>
      </c>
      <c r="E104" s="228">
        <f>26*A104</f>
        <v>130</v>
      </c>
      <c r="F104" s="228">
        <f>33*A104</f>
        <v>165</v>
      </c>
      <c r="G104" s="228">
        <f>43*A104</f>
        <v>215</v>
      </c>
      <c r="H104" s="228">
        <f>55*A104</f>
        <v>275</v>
      </c>
      <c r="I104" s="258">
        <f>74*A104</f>
        <v>370</v>
      </c>
      <c r="J104" s="289">
        <f>104.3*A104</f>
        <v>521.5</v>
      </c>
      <c r="K104" s="314">
        <f>149.3*A104</f>
        <v>746.5</v>
      </c>
      <c r="L104" s="290">
        <f>219.3*A104</f>
        <v>1096.5</v>
      </c>
      <c r="M104" s="287">
        <f>338.25*A104</f>
        <v>1691.25</v>
      </c>
      <c r="N104" s="288">
        <f>522.75*A104</f>
        <v>2613.75</v>
      </c>
    </row>
    <row r="105" spans="1:14" x14ac:dyDescent="0.3">
      <c r="A105" s="285">
        <f>A103</f>
        <v>5</v>
      </c>
      <c r="B105" s="326" t="s">
        <v>60</v>
      </c>
      <c r="C105" s="324"/>
      <c r="D105" s="252">
        <f>10*A105</f>
        <v>50</v>
      </c>
      <c r="E105" s="218">
        <f>10*A105</f>
        <v>50</v>
      </c>
      <c r="F105" s="218">
        <f>8*A105</f>
        <v>40</v>
      </c>
      <c r="G105" s="218">
        <f>8*A105</f>
        <v>40</v>
      </c>
      <c r="H105" s="218">
        <f>6*A105</f>
        <v>30</v>
      </c>
      <c r="I105" s="261"/>
      <c r="J105" s="25"/>
      <c r="K105" s="72"/>
      <c r="L105" s="224"/>
      <c r="M105" s="25"/>
      <c r="N105" s="72"/>
    </row>
    <row r="106" spans="1:14" x14ac:dyDescent="0.3">
      <c r="A106" s="285">
        <f>A103</f>
        <v>5</v>
      </c>
      <c r="B106" s="326" t="s">
        <v>67</v>
      </c>
      <c r="C106" s="324"/>
      <c r="D106" s="253">
        <f>5*A106</f>
        <v>25</v>
      </c>
      <c r="E106" s="23">
        <f>8*A106</f>
        <v>40</v>
      </c>
      <c r="F106" s="23">
        <f>10*A106</f>
        <v>50</v>
      </c>
      <c r="G106" s="226">
        <f>8*A106</f>
        <v>40</v>
      </c>
      <c r="H106" s="391">
        <f>0.35*A106</f>
        <v>1.75</v>
      </c>
      <c r="I106" s="392">
        <f>0.15*A106</f>
        <v>0.75</v>
      </c>
      <c r="J106" s="260">
        <f>0.1*A106</f>
        <v>0.5</v>
      </c>
      <c r="K106" s="345">
        <f>0.1*A106</f>
        <v>0.5</v>
      </c>
      <c r="L106" s="393">
        <f>0.15*A106</f>
        <v>0.75</v>
      </c>
      <c r="M106" s="394">
        <f>0.11*A106</f>
        <v>0.55000000000000004</v>
      </c>
      <c r="N106" s="395">
        <f>0.16*A106</f>
        <v>0.8</v>
      </c>
    </row>
    <row r="107" spans="1:14" x14ac:dyDescent="0.3">
      <c r="A107" s="285">
        <f>A103</f>
        <v>5</v>
      </c>
      <c r="B107" s="326" t="s">
        <v>68</v>
      </c>
      <c r="C107" s="324"/>
      <c r="D107" s="254"/>
      <c r="E107" s="245"/>
      <c r="F107" s="237"/>
      <c r="G107" s="220">
        <f>6*A107</f>
        <v>30</v>
      </c>
      <c r="H107" s="225">
        <f>6*A107</f>
        <v>30</v>
      </c>
      <c r="I107" s="221">
        <f>6*A107</f>
        <v>30</v>
      </c>
      <c r="J107" s="221">
        <f>4*A107</f>
        <v>20</v>
      </c>
      <c r="K107" s="346">
        <f>4*A107</f>
        <v>20</v>
      </c>
      <c r="L107" s="249">
        <f>4*A107</f>
        <v>20</v>
      </c>
      <c r="M107" s="237"/>
      <c r="N107" s="244"/>
    </row>
    <row r="108" spans="1:14" ht="15" thickBot="1" x14ac:dyDescent="0.35">
      <c r="A108" s="285">
        <f>A103</f>
        <v>5</v>
      </c>
      <c r="B108" s="333" t="s">
        <v>69</v>
      </c>
      <c r="C108" s="324"/>
      <c r="D108" s="347"/>
      <c r="E108" s="344"/>
      <c r="F108" s="343">
        <f>0.5*A108</f>
        <v>2.5</v>
      </c>
      <c r="G108" s="337">
        <f>0.5*A108</f>
        <v>2.5</v>
      </c>
      <c r="H108" s="245"/>
      <c r="I108" s="245"/>
      <c r="J108" s="245"/>
      <c r="K108" s="348">
        <f>1*A108</f>
        <v>5</v>
      </c>
      <c r="L108" s="338">
        <f>1.5*A108</f>
        <v>7.5</v>
      </c>
      <c r="M108" s="245"/>
      <c r="N108" s="255"/>
    </row>
    <row r="109" spans="1:14" x14ac:dyDescent="0.3">
      <c r="A109" s="285">
        <f>A103</f>
        <v>5</v>
      </c>
      <c r="B109" s="401" t="s">
        <v>90</v>
      </c>
      <c r="C109" s="369" t="s">
        <v>112</v>
      </c>
      <c r="D109" s="356"/>
      <c r="E109" s="304"/>
      <c r="F109" s="295"/>
      <c r="G109" s="386"/>
      <c r="H109" s="357">
        <f>3*A109</f>
        <v>15</v>
      </c>
      <c r="I109" s="358">
        <f>3*A109</f>
        <v>15</v>
      </c>
      <c r="J109" s="358">
        <f>2*A109</f>
        <v>10</v>
      </c>
      <c r="K109" s="359">
        <f>2*A109</f>
        <v>10</v>
      </c>
      <c r="L109" s="360">
        <f>2*A109</f>
        <v>10</v>
      </c>
      <c r="M109" s="295"/>
      <c r="N109" s="296"/>
    </row>
    <row r="110" spans="1:14" ht="15" thickBot="1" x14ac:dyDescent="0.35">
      <c r="A110" s="285">
        <f>A103</f>
        <v>5</v>
      </c>
      <c r="B110" s="402"/>
      <c r="C110" s="370" t="s">
        <v>106</v>
      </c>
      <c r="D110" s="339"/>
      <c r="E110" s="340"/>
      <c r="F110" s="361">
        <f>0.25*A110</f>
        <v>1.25</v>
      </c>
      <c r="G110" s="385">
        <f>0.25*A110</f>
        <v>1.25</v>
      </c>
      <c r="H110" s="362">
        <f>0.35*A110</f>
        <v>1.75</v>
      </c>
      <c r="I110" s="362">
        <f>0.35*A110</f>
        <v>1.75</v>
      </c>
      <c r="J110" s="362">
        <f>0.45*A110</f>
        <v>2.25</v>
      </c>
      <c r="K110" s="363">
        <f>0.45*A110</f>
        <v>2.25</v>
      </c>
      <c r="L110" s="364">
        <f>0.45*A110</f>
        <v>2.25</v>
      </c>
      <c r="M110" s="362">
        <f>0.45*A110</f>
        <v>2.25</v>
      </c>
      <c r="N110" s="363">
        <f>0.45*A110</f>
        <v>2.25</v>
      </c>
    </row>
    <row r="111" spans="1:14" x14ac:dyDescent="0.3">
      <c r="A111" s="285">
        <f>A103</f>
        <v>5</v>
      </c>
      <c r="B111" s="401" t="s">
        <v>91</v>
      </c>
      <c r="C111" s="369" t="s">
        <v>111</v>
      </c>
      <c r="D111" s="347"/>
      <c r="E111" s="299"/>
      <c r="F111" s="299"/>
      <c r="G111" s="376"/>
      <c r="H111" s="377">
        <f>3*A111</f>
        <v>15</v>
      </c>
      <c r="I111" s="378">
        <f>3*A111</f>
        <v>15</v>
      </c>
      <c r="J111" s="378">
        <f>2*A111</f>
        <v>10</v>
      </c>
      <c r="K111" s="379">
        <f>2*A111</f>
        <v>10</v>
      </c>
      <c r="L111" s="381">
        <f>2*A111</f>
        <v>10</v>
      </c>
      <c r="M111" s="356"/>
      <c r="N111" s="305"/>
    </row>
    <row r="112" spans="1:14" ht="15" thickBot="1" x14ac:dyDescent="0.35">
      <c r="A112" s="285">
        <f>A103</f>
        <v>5</v>
      </c>
      <c r="B112" s="403"/>
      <c r="C112" s="370"/>
      <c r="D112" s="339"/>
      <c r="E112" s="340"/>
      <c r="F112" s="371"/>
      <c r="G112" s="372"/>
      <c r="H112" s="373">
        <f>0.75*A112</f>
        <v>3.75</v>
      </c>
      <c r="I112" s="373">
        <f>0.75*A112</f>
        <v>3.75</v>
      </c>
      <c r="J112" s="373">
        <f>1*A112</f>
        <v>5</v>
      </c>
      <c r="K112" s="374">
        <f>1*A112</f>
        <v>5</v>
      </c>
      <c r="L112" s="380">
        <f>1*A112</f>
        <v>5</v>
      </c>
      <c r="M112" s="382"/>
      <c r="N112" s="383"/>
    </row>
    <row r="113" spans="1:14" ht="15.6" thickTop="1" thickBot="1" x14ac:dyDescent="0.35">
      <c r="A113" s="285">
        <f>A103</f>
        <v>5</v>
      </c>
      <c r="B113" s="330" t="s">
        <v>73</v>
      </c>
      <c r="C113" s="246"/>
      <c r="D113" s="247"/>
      <c r="E113" s="196"/>
      <c r="F113" s="196"/>
      <c r="G113" s="196"/>
      <c r="H113" s="196"/>
      <c r="I113" s="196"/>
      <c r="J113" s="8"/>
      <c r="K113" s="8"/>
      <c r="L113" s="8"/>
      <c r="M113" s="8"/>
      <c r="N113" s="12"/>
    </row>
    <row r="114" spans="1:14" ht="15" thickTop="1" x14ac:dyDescent="0.3">
      <c r="A114" s="285">
        <f>A103</f>
        <v>5</v>
      </c>
      <c r="B114" s="329" t="s">
        <v>72</v>
      </c>
      <c r="C114" s="323"/>
      <c r="D114" s="262">
        <f>0.12*A114</f>
        <v>0.6</v>
      </c>
      <c r="E114" s="263">
        <f>D114*1.2</f>
        <v>0.72</v>
      </c>
      <c r="F114" s="263">
        <f>E114*1.2</f>
        <v>0.86399999999999999</v>
      </c>
      <c r="G114" s="263">
        <f>F114*1.2</f>
        <v>1.0367999999999999</v>
      </c>
      <c r="H114" s="263">
        <f>G114*1.2</f>
        <v>1.2441599999999999</v>
      </c>
      <c r="I114" s="264">
        <f>H114*1.25</f>
        <v>1.5551999999999999</v>
      </c>
      <c r="J114" s="263">
        <f>I114*1.3</f>
        <v>2.02176</v>
      </c>
      <c r="K114" s="267">
        <f>J114*1.35</f>
        <v>2.7293760000000002</v>
      </c>
      <c r="L114" s="266">
        <f>K114*1.35</f>
        <v>3.6846576000000004</v>
      </c>
      <c r="M114" s="265">
        <f>L114*1.4</f>
        <v>5.1585206399999999</v>
      </c>
      <c r="N114" s="267">
        <f>M114*1.45</f>
        <v>7.479854928</v>
      </c>
    </row>
    <row r="115" spans="1:14" x14ac:dyDescent="0.3">
      <c r="A115" s="285">
        <f>A103</f>
        <v>5</v>
      </c>
      <c r="B115" s="325" t="s">
        <v>71</v>
      </c>
      <c r="C115" s="324"/>
      <c r="D115" s="315">
        <f>0.12*A115</f>
        <v>0.6</v>
      </c>
      <c r="E115" s="316">
        <f>0.144*A115</f>
        <v>0.72</v>
      </c>
      <c r="F115" s="316">
        <f>0.18*A115</f>
        <v>0.89999999999999991</v>
      </c>
      <c r="G115" s="316">
        <f>0.216*A115</f>
        <v>1.08</v>
      </c>
      <c r="H115" s="317">
        <f>0.246*A115</f>
        <v>1.23</v>
      </c>
      <c r="I115" s="318">
        <f>0.297*A115</f>
        <v>1.4849999999999999</v>
      </c>
      <c r="J115" s="318">
        <f>0.395*A115</f>
        <v>1.9750000000000001</v>
      </c>
      <c r="K115" s="319">
        <f>0.543*A115</f>
        <v>2.7150000000000003</v>
      </c>
      <c r="L115" s="320">
        <f>0.739*A115</f>
        <v>3.6949999999999998</v>
      </c>
      <c r="M115" s="321">
        <f>0.945*A115</f>
        <v>4.7249999999999996</v>
      </c>
      <c r="N115" s="322">
        <f>1.35*A115</f>
        <v>6.75</v>
      </c>
    </row>
    <row r="116" spans="1:14" x14ac:dyDescent="0.3">
      <c r="A116" s="285">
        <f>A103</f>
        <v>5</v>
      </c>
      <c r="B116" s="326" t="s">
        <v>92</v>
      </c>
      <c r="C116" s="324"/>
      <c r="D116" s="268">
        <f>0.1*A116</f>
        <v>0.5</v>
      </c>
      <c r="E116" s="269">
        <f>0.12*A116</f>
        <v>0.6</v>
      </c>
      <c r="F116" s="269">
        <f>0.15*A116</f>
        <v>0.75</v>
      </c>
      <c r="G116" s="269">
        <f>0.18*A116</f>
        <v>0.89999999999999991</v>
      </c>
      <c r="H116" s="222"/>
      <c r="I116" s="154"/>
      <c r="J116" s="223"/>
      <c r="K116" s="309"/>
      <c r="L116" s="224"/>
      <c r="M116" s="25"/>
      <c r="N116" s="72"/>
    </row>
    <row r="117" spans="1:14" x14ac:dyDescent="0.3">
      <c r="A117" s="285">
        <f>A103</f>
        <v>5</v>
      </c>
      <c r="B117" s="326" t="s">
        <v>93</v>
      </c>
      <c r="C117" s="324"/>
      <c r="D117" s="270">
        <f>0.01*A117</f>
        <v>0.05</v>
      </c>
      <c r="E117" s="271">
        <f>0.012*A117</f>
        <v>0.06</v>
      </c>
      <c r="F117" s="271">
        <f>0.015*A117</f>
        <v>7.4999999999999997E-2</v>
      </c>
      <c r="G117" s="283">
        <f>0.01*A117</f>
        <v>0.05</v>
      </c>
      <c r="H117" s="298"/>
      <c r="I117" s="298"/>
      <c r="J117" s="1"/>
      <c r="K117" s="4"/>
      <c r="L117" s="308"/>
      <c r="M117" s="237"/>
      <c r="N117" s="244"/>
    </row>
    <row r="118" spans="1:14" x14ac:dyDescent="0.3">
      <c r="A118" s="285">
        <f>A103</f>
        <v>5</v>
      </c>
      <c r="B118" s="326" t="s">
        <v>94</v>
      </c>
      <c r="C118" s="323"/>
      <c r="D118" s="254"/>
      <c r="E118" s="245"/>
      <c r="F118" s="245"/>
      <c r="G118" s="272">
        <f>0.007*A118</f>
        <v>3.5000000000000003E-2</v>
      </c>
      <c r="H118" s="352">
        <f>0.018*A118</f>
        <v>0.09</v>
      </c>
      <c r="I118" s="353">
        <f>0.023*A118</f>
        <v>0.11499999999999999</v>
      </c>
      <c r="J118" s="353">
        <f>0.03*A118</f>
        <v>0.15</v>
      </c>
      <c r="K118" s="310">
        <f>0.041*A118</f>
        <v>0.20500000000000002</v>
      </c>
      <c r="L118" s="273">
        <f>0.055*A118</f>
        <v>0.27500000000000002</v>
      </c>
      <c r="M118" s="245"/>
      <c r="N118" s="255"/>
    </row>
    <row r="119" spans="1:14" x14ac:dyDescent="0.3">
      <c r="A119" s="285">
        <f>A103</f>
        <v>5</v>
      </c>
      <c r="B119" s="333" t="s">
        <v>95</v>
      </c>
      <c r="C119" s="324"/>
      <c r="D119" s="254"/>
      <c r="E119" s="245"/>
      <c r="F119" s="274">
        <f>0.015*A119</f>
        <v>7.4999999999999997E-2</v>
      </c>
      <c r="G119" s="350">
        <f>0.018*A119</f>
        <v>0.09</v>
      </c>
      <c r="H119" s="354">
        <f>0.025*A119</f>
        <v>0.125</v>
      </c>
      <c r="I119" s="355">
        <f>0.03*A119</f>
        <v>0.15</v>
      </c>
      <c r="J119" s="355">
        <f>0.04*A119</f>
        <v>0.2</v>
      </c>
      <c r="K119" s="351">
        <f>0.055*A119</f>
        <v>0.27500000000000002</v>
      </c>
      <c r="L119" s="275">
        <f>0.075*A119</f>
        <v>0.375</v>
      </c>
      <c r="M119" s="276">
        <f>0.021*A119</f>
        <v>0.10500000000000001</v>
      </c>
      <c r="N119" s="277">
        <f>0.03*A119</f>
        <v>0.15</v>
      </c>
    </row>
    <row r="120" spans="1:14" ht="15" thickBot="1" x14ac:dyDescent="0.35">
      <c r="A120" s="285">
        <f>A103</f>
        <v>5</v>
      </c>
      <c r="B120" s="328" t="s">
        <v>96</v>
      </c>
      <c r="C120" s="286"/>
      <c r="D120" s="339"/>
      <c r="E120" s="340"/>
      <c r="F120" s="365">
        <f>0.007*A120</f>
        <v>3.5000000000000003E-2</v>
      </c>
      <c r="G120" s="366">
        <f>0.009*A120</f>
        <v>4.4999999999999998E-2</v>
      </c>
      <c r="H120" s="384">
        <f>0.011*A120</f>
        <v>5.4999999999999993E-2</v>
      </c>
      <c r="I120" s="384">
        <f>0.014*A120</f>
        <v>7.0000000000000007E-2</v>
      </c>
      <c r="J120" s="384">
        <f>0.018*A120</f>
        <v>0.09</v>
      </c>
      <c r="K120" s="367">
        <f>0.025*A120</f>
        <v>0.125</v>
      </c>
      <c r="L120" s="368">
        <f>0.034*A120</f>
        <v>0.17</v>
      </c>
      <c r="M120" s="366">
        <f>0.047*A120</f>
        <v>0.23499999999999999</v>
      </c>
      <c r="N120" s="367">
        <f>0.067*A120</f>
        <v>0.33500000000000002</v>
      </c>
    </row>
    <row r="121" spans="1:14" ht="15" thickTop="1" x14ac:dyDescent="0.3">
      <c r="A121" s="285">
        <f>A103</f>
        <v>5</v>
      </c>
      <c r="B121" s="398" t="s">
        <v>80</v>
      </c>
      <c r="C121" s="334"/>
      <c r="D121" s="300">
        <f>0.02*A121</f>
        <v>0.1</v>
      </c>
      <c r="E121" s="301">
        <f>0.024*A121</f>
        <v>0.12</v>
      </c>
      <c r="F121" s="301">
        <f>0.03*A121</f>
        <v>0.15</v>
      </c>
      <c r="G121" s="311">
        <f>0.014*A121</f>
        <v>7.0000000000000007E-2</v>
      </c>
      <c r="H121" s="302"/>
      <c r="I121" s="302"/>
      <c r="J121" s="303"/>
      <c r="K121" s="312"/>
      <c r="L121" s="307"/>
      <c r="M121" s="304"/>
      <c r="N121" s="305"/>
    </row>
    <row r="122" spans="1:14" x14ac:dyDescent="0.3">
      <c r="A122" s="285">
        <f>A103</f>
        <v>5</v>
      </c>
      <c r="B122" s="399"/>
      <c r="C122" s="335"/>
      <c r="D122" s="270">
        <f>0.05*A122</f>
        <v>0.25</v>
      </c>
      <c r="E122" s="271">
        <f>0.06*A122</f>
        <v>0.3</v>
      </c>
      <c r="F122" s="271">
        <f>0.075*A122</f>
        <v>0.375</v>
      </c>
      <c r="G122" s="283">
        <f>0.01*A122</f>
        <v>0.05</v>
      </c>
      <c r="H122" s="298"/>
      <c r="I122" s="298"/>
      <c r="J122" s="1"/>
      <c r="K122" s="4"/>
      <c r="L122" s="308"/>
      <c r="M122" s="299"/>
      <c r="N122" s="306"/>
    </row>
    <row r="123" spans="1:14" ht="15" thickBot="1" x14ac:dyDescent="0.35">
      <c r="A123" s="292">
        <f>A103</f>
        <v>5</v>
      </c>
      <c r="B123" s="400"/>
      <c r="C123" s="336"/>
      <c r="D123" s="278"/>
      <c r="E123" s="279"/>
      <c r="F123" s="279"/>
      <c r="G123" s="313">
        <f>0.077*A123</f>
        <v>0.38500000000000001</v>
      </c>
      <c r="H123" s="280"/>
      <c r="I123" s="281"/>
      <c r="J123" s="281"/>
      <c r="K123" s="297"/>
      <c r="L123" s="282"/>
      <c r="M123" s="279"/>
      <c r="N123" s="294"/>
    </row>
    <row r="125" spans="1:14" ht="15" thickBot="1" x14ac:dyDescent="0.35"/>
    <row r="126" spans="1:14" ht="15" thickBot="1" x14ac:dyDescent="0.35">
      <c r="A126" s="293"/>
      <c r="B126" s="238"/>
      <c r="C126" s="239" t="s">
        <v>0</v>
      </c>
      <c r="D126" s="100">
        <v>1</v>
      </c>
      <c r="E126" s="98">
        <v>2</v>
      </c>
      <c r="F126" s="98">
        <v>3</v>
      </c>
      <c r="G126" s="98">
        <v>4</v>
      </c>
      <c r="H126" s="101">
        <v>5</v>
      </c>
      <c r="I126" s="101">
        <v>6</v>
      </c>
      <c r="J126" s="184">
        <v>7</v>
      </c>
      <c r="K126" s="185">
        <v>8</v>
      </c>
      <c r="L126" s="341" t="s">
        <v>59</v>
      </c>
      <c r="M126" s="185">
        <v>9</v>
      </c>
      <c r="N126" s="186">
        <v>10</v>
      </c>
    </row>
    <row r="127" spans="1:14" ht="15.6" thickTop="1" thickBot="1" x14ac:dyDescent="0.35">
      <c r="A127" s="291" t="s">
        <v>58</v>
      </c>
      <c r="B127" s="331" t="s">
        <v>70</v>
      </c>
      <c r="C127" s="104" t="s">
        <v>1</v>
      </c>
      <c r="D127" s="107"/>
      <c r="E127" s="105"/>
      <c r="F127" s="105"/>
      <c r="G127" s="105"/>
      <c r="H127" s="219"/>
      <c r="I127" s="219"/>
      <c r="J127" s="50"/>
      <c r="K127" s="8"/>
      <c r="L127" s="342"/>
      <c r="M127" s="8"/>
      <c r="N127" s="187"/>
    </row>
    <row r="128" spans="1:14" ht="15.6" thickTop="1" thickBot="1" x14ac:dyDescent="0.35">
      <c r="A128" s="327">
        <v>8</v>
      </c>
      <c r="B128" s="329" t="s">
        <v>72</v>
      </c>
      <c r="C128" s="332"/>
      <c r="D128" s="250">
        <f>20*A128</f>
        <v>160</v>
      </c>
      <c r="E128" s="240">
        <f t="shared" ref="E128" si="37">D128*1.3</f>
        <v>208</v>
      </c>
      <c r="F128" s="240">
        <f t="shared" ref="F128" si="38">E128*1.3</f>
        <v>270.40000000000003</v>
      </c>
      <c r="G128" s="240">
        <f t="shared" ref="G128" si="39">F128*1.3</f>
        <v>351.52000000000004</v>
      </c>
      <c r="H128" s="240">
        <f t="shared" ref="H128" si="40">G128*1.3</f>
        <v>456.97600000000006</v>
      </c>
      <c r="I128" s="166">
        <f t="shared" ref="I128" si="41">H128*1.35</f>
        <v>616.91760000000011</v>
      </c>
      <c r="J128" s="240">
        <f t="shared" ref="J128" si="42">I128*1.4</f>
        <v>863.68464000000006</v>
      </c>
      <c r="K128" s="243">
        <f t="shared" ref="K128" si="43">J128*1.45</f>
        <v>1252.3427280000001</v>
      </c>
      <c r="L128" s="242">
        <f>K128*1.45</f>
        <v>1815.8969556</v>
      </c>
      <c r="M128" s="241">
        <f>L128*1.5</f>
        <v>2723.8454333999998</v>
      </c>
      <c r="N128" s="243">
        <f t="shared" ref="N128" si="44">M128*1.55</f>
        <v>4221.9604217699998</v>
      </c>
    </row>
    <row r="129" spans="1:14" ht="15" thickTop="1" x14ac:dyDescent="0.3">
      <c r="A129" s="285">
        <f>A128</f>
        <v>8</v>
      </c>
      <c r="B129" s="325" t="s">
        <v>71</v>
      </c>
      <c r="C129" s="324"/>
      <c r="D129" s="251">
        <f>20*A129</f>
        <v>160</v>
      </c>
      <c r="E129" s="228">
        <f>26*A129</f>
        <v>208</v>
      </c>
      <c r="F129" s="228">
        <f>33*A129</f>
        <v>264</v>
      </c>
      <c r="G129" s="228">
        <f>43*A129</f>
        <v>344</v>
      </c>
      <c r="H129" s="228">
        <f>55*A129</f>
        <v>440</v>
      </c>
      <c r="I129" s="258">
        <f>74*A129</f>
        <v>592</v>
      </c>
      <c r="J129" s="289">
        <f>104.3*A129</f>
        <v>834.4</v>
      </c>
      <c r="K129" s="314">
        <f>149.3*A129</f>
        <v>1194.4000000000001</v>
      </c>
      <c r="L129" s="290">
        <f>219.3*A129</f>
        <v>1754.4</v>
      </c>
      <c r="M129" s="287">
        <f>338.25*A129</f>
        <v>2706</v>
      </c>
      <c r="N129" s="288">
        <f>522.75*A129</f>
        <v>4182</v>
      </c>
    </row>
    <row r="130" spans="1:14" x14ac:dyDescent="0.3">
      <c r="A130" s="285">
        <f>A128</f>
        <v>8</v>
      </c>
      <c r="B130" s="326" t="s">
        <v>60</v>
      </c>
      <c r="C130" s="324"/>
      <c r="D130" s="252">
        <f>10*A130</f>
        <v>80</v>
      </c>
      <c r="E130" s="218">
        <f>10*A130</f>
        <v>80</v>
      </c>
      <c r="F130" s="218">
        <f>8*A130</f>
        <v>64</v>
      </c>
      <c r="G130" s="218">
        <f>8*A130</f>
        <v>64</v>
      </c>
      <c r="H130" s="218">
        <f>6*A130</f>
        <v>48</v>
      </c>
      <c r="I130" s="261"/>
      <c r="J130" s="25"/>
      <c r="K130" s="72"/>
      <c r="L130" s="224"/>
      <c r="M130" s="25"/>
      <c r="N130" s="72"/>
    </row>
    <row r="131" spans="1:14" x14ac:dyDescent="0.3">
      <c r="A131" s="285">
        <f>A128</f>
        <v>8</v>
      </c>
      <c r="B131" s="326" t="s">
        <v>67</v>
      </c>
      <c r="C131" s="324" t="s">
        <v>74</v>
      </c>
      <c r="D131" s="253">
        <f>5*A131</f>
        <v>40</v>
      </c>
      <c r="E131" s="23">
        <f>8*A131</f>
        <v>64</v>
      </c>
      <c r="F131" s="23">
        <f>10*A131</f>
        <v>80</v>
      </c>
      <c r="G131" s="226">
        <f>8*A131</f>
        <v>64</v>
      </c>
      <c r="H131" s="391">
        <f>0.35*A131</f>
        <v>2.8</v>
      </c>
      <c r="I131" s="392">
        <f>0.15*A131</f>
        <v>1.2</v>
      </c>
      <c r="J131" s="260">
        <f>0.1*A131</f>
        <v>0.8</v>
      </c>
      <c r="K131" s="345">
        <f>0.1*A131</f>
        <v>0.8</v>
      </c>
      <c r="L131" s="393">
        <f>0.15*A131</f>
        <v>1.2</v>
      </c>
      <c r="M131" s="394">
        <f>0.11*A131</f>
        <v>0.88</v>
      </c>
      <c r="N131" s="395">
        <f>0.16*A131</f>
        <v>1.28</v>
      </c>
    </row>
    <row r="132" spans="1:14" x14ac:dyDescent="0.3">
      <c r="A132" s="285">
        <f>A128</f>
        <v>8</v>
      </c>
      <c r="B132" s="326" t="s">
        <v>68</v>
      </c>
      <c r="C132" s="324" t="s">
        <v>113</v>
      </c>
      <c r="D132" s="254"/>
      <c r="E132" s="245"/>
      <c r="F132" s="237"/>
      <c r="G132" s="220">
        <f>6*A132</f>
        <v>48</v>
      </c>
      <c r="H132" s="225">
        <f>6*A132</f>
        <v>48</v>
      </c>
      <c r="I132" s="221">
        <f>6*A132</f>
        <v>48</v>
      </c>
      <c r="J132" s="221">
        <f>4*A132</f>
        <v>32</v>
      </c>
      <c r="K132" s="346">
        <f>4*A132</f>
        <v>32</v>
      </c>
      <c r="L132" s="249">
        <f>4*A132</f>
        <v>32</v>
      </c>
      <c r="M132" s="237"/>
      <c r="N132" s="244"/>
    </row>
    <row r="133" spans="1:14" ht="15" thickBot="1" x14ac:dyDescent="0.35">
      <c r="A133" s="285">
        <f>A128</f>
        <v>8</v>
      </c>
      <c r="B133" s="333" t="s">
        <v>69</v>
      </c>
      <c r="C133" s="324" t="s">
        <v>76</v>
      </c>
      <c r="D133" s="347"/>
      <c r="E133" s="344"/>
      <c r="F133" s="343">
        <f>0.5*A133</f>
        <v>4</v>
      </c>
      <c r="G133" s="337">
        <f>0.5*A133</f>
        <v>4</v>
      </c>
      <c r="H133" s="245"/>
      <c r="I133" s="245"/>
      <c r="J133" s="245"/>
      <c r="K133" s="348">
        <f>1*A133</f>
        <v>8</v>
      </c>
      <c r="L133" s="338">
        <f>1.5*A133</f>
        <v>12</v>
      </c>
      <c r="M133" s="245"/>
      <c r="N133" s="255"/>
    </row>
    <row r="134" spans="1:14" x14ac:dyDescent="0.3">
      <c r="A134" s="285">
        <f>A128</f>
        <v>8</v>
      </c>
      <c r="B134" s="401" t="s">
        <v>90</v>
      </c>
      <c r="C134" s="369" t="s">
        <v>75</v>
      </c>
      <c r="D134" s="356"/>
      <c r="E134" s="304"/>
      <c r="F134" s="295"/>
      <c r="G134" s="386"/>
      <c r="H134" s="357">
        <f>3*A134</f>
        <v>24</v>
      </c>
      <c r="I134" s="358">
        <f>3*A134</f>
        <v>24</v>
      </c>
      <c r="J134" s="358">
        <f>2*A134</f>
        <v>16</v>
      </c>
      <c r="K134" s="359">
        <f>2*A134</f>
        <v>16</v>
      </c>
      <c r="L134" s="360">
        <f>2*A134</f>
        <v>16</v>
      </c>
      <c r="M134" s="295"/>
      <c r="N134" s="296"/>
    </row>
    <row r="135" spans="1:14" ht="15" thickBot="1" x14ac:dyDescent="0.35">
      <c r="A135" s="285">
        <f>A128</f>
        <v>8</v>
      </c>
      <c r="B135" s="402"/>
      <c r="C135" s="370" t="s">
        <v>103</v>
      </c>
      <c r="D135" s="339"/>
      <c r="E135" s="340"/>
      <c r="F135" s="361">
        <f>0.25*A135</f>
        <v>2</v>
      </c>
      <c r="G135" s="385">
        <f>0.25*A135</f>
        <v>2</v>
      </c>
      <c r="H135" s="362">
        <f>0.35*A135</f>
        <v>2.8</v>
      </c>
      <c r="I135" s="362">
        <f>0.35*A135</f>
        <v>2.8</v>
      </c>
      <c r="J135" s="362">
        <f>0.45*A135</f>
        <v>3.6</v>
      </c>
      <c r="K135" s="363">
        <f>0.45*A135</f>
        <v>3.6</v>
      </c>
      <c r="L135" s="364">
        <f>0.45*A135</f>
        <v>3.6</v>
      </c>
      <c r="M135" s="362">
        <f>0.45*A135</f>
        <v>3.6</v>
      </c>
      <c r="N135" s="363">
        <f>0.45*A135</f>
        <v>3.6</v>
      </c>
    </row>
    <row r="136" spans="1:14" x14ac:dyDescent="0.3">
      <c r="A136" s="285">
        <f>A128</f>
        <v>8</v>
      </c>
      <c r="B136" s="401" t="s">
        <v>91</v>
      </c>
      <c r="C136" s="369"/>
      <c r="D136" s="347"/>
      <c r="E136" s="299"/>
      <c r="F136" s="299"/>
      <c r="G136" s="376"/>
      <c r="H136" s="377">
        <f>3*A136</f>
        <v>24</v>
      </c>
      <c r="I136" s="378">
        <f>3*A136</f>
        <v>24</v>
      </c>
      <c r="J136" s="378">
        <f>2*A136</f>
        <v>16</v>
      </c>
      <c r="K136" s="379">
        <f>2*A136</f>
        <v>16</v>
      </c>
      <c r="L136" s="381">
        <f>2*A136</f>
        <v>16</v>
      </c>
      <c r="M136" s="356"/>
      <c r="N136" s="305"/>
    </row>
    <row r="137" spans="1:14" ht="15" thickBot="1" x14ac:dyDescent="0.35">
      <c r="A137" s="285">
        <f>A128</f>
        <v>8</v>
      </c>
      <c r="B137" s="403"/>
      <c r="C137" s="370" t="s">
        <v>104</v>
      </c>
      <c r="D137" s="339"/>
      <c r="E137" s="340"/>
      <c r="F137" s="371"/>
      <c r="G137" s="372"/>
      <c r="H137" s="373">
        <f>0.75*A137</f>
        <v>6</v>
      </c>
      <c r="I137" s="373">
        <f>0.75*A137</f>
        <v>6</v>
      </c>
      <c r="J137" s="373">
        <f>1*A137</f>
        <v>8</v>
      </c>
      <c r="K137" s="374">
        <f>1*A137</f>
        <v>8</v>
      </c>
      <c r="L137" s="380">
        <f>1*A137</f>
        <v>8</v>
      </c>
      <c r="M137" s="382"/>
      <c r="N137" s="383"/>
    </row>
    <row r="138" spans="1:14" ht="15.6" thickTop="1" thickBot="1" x14ac:dyDescent="0.35">
      <c r="A138" s="285">
        <f>A128</f>
        <v>8</v>
      </c>
      <c r="B138" s="330" t="s">
        <v>73</v>
      </c>
      <c r="C138" s="246" t="s">
        <v>103</v>
      </c>
      <c r="D138" s="247"/>
      <c r="E138" s="196"/>
      <c r="F138" s="196"/>
      <c r="G138" s="196"/>
      <c r="H138" s="196"/>
      <c r="I138" s="196"/>
      <c r="J138" s="8"/>
      <c r="K138" s="8"/>
      <c r="L138" s="8"/>
      <c r="M138" s="8"/>
      <c r="N138" s="12"/>
    </row>
    <row r="139" spans="1:14" ht="15" thickTop="1" x14ac:dyDescent="0.3">
      <c r="A139" s="285">
        <f>A128</f>
        <v>8</v>
      </c>
      <c r="B139" s="329" t="s">
        <v>72</v>
      </c>
      <c r="C139" s="323" t="s">
        <v>75</v>
      </c>
      <c r="D139" s="262">
        <f>0.12*A139</f>
        <v>0.96</v>
      </c>
      <c r="E139" s="263">
        <f>D139*1.2</f>
        <v>1.1519999999999999</v>
      </c>
      <c r="F139" s="263">
        <f>E139*1.2</f>
        <v>1.3823999999999999</v>
      </c>
      <c r="G139" s="263">
        <f>F139*1.2</f>
        <v>1.6588799999999997</v>
      </c>
      <c r="H139" s="263">
        <f>G139*1.2</f>
        <v>1.9906559999999995</v>
      </c>
      <c r="I139" s="264">
        <f>H139*1.25</f>
        <v>2.4883199999999994</v>
      </c>
      <c r="J139" s="263">
        <f>I139*1.3</f>
        <v>3.2348159999999995</v>
      </c>
      <c r="K139" s="267">
        <f>J139*1.35</f>
        <v>4.3670015999999992</v>
      </c>
      <c r="L139" s="266">
        <f>K139*1.35</f>
        <v>5.8954521599999996</v>
      </c>
      <c r="M139" s="265">
        <f>L139*1.4</f>
        <v>8.2536330239999991</v>
      </c>
      <c r="N139" s="267">
        <f>M139*1.45</f>
        <v>11.967767884799999</v>
      </c>
    </row>
    <row r="140" spans="1:14" x14ac:dyDescent="0.3">
      <c r="A140" s="285">
        <f>A128</f>
        <v>8</v>
      </c>
      <c r="B140" s="325" t="s">
        <v>71</v>
      </c>
      <c r="C140" s="324" t="s">
        <v>111</v>
      </c>
      <c r="D140" s="315">
        <f>0.12*A140</f>
        <v>0.96</v>
      </c>
      <c r="E140" s="316">
        <f>0.144*A140</f>
        <v>1.1519999999999999</v>
      </c>
      <c r="F140" s="316">
        <f>0.18*A140</f>
        <v>1.44</v>
      </c>
      <c r="G140" s="316">
        <f>0.216*A140</f>
        <v>1.728</v>
      </c>
      <c r="H140" s="317">
        <f>0.246*A140</f>
        <v>1.968</v>
      </c>
      <c r="I140" s="318">
        <f>0.297*A140</f>
        <v>2.3759999999999999</v>
      </c>
      <c r="J140" s="318">
        <f>0.395*A140</f>
        <v>3.16</v>
      </c>
      <c r="K140" s="319">
        <f>0.543*A140</f>
        <v>4.3440000000000003</v>
      </c>
      <c r="L140" s="320">
        <f>0.739*A140</f>
        <v>5.9119999999999999</v>
      </c>
      <c r="M140" s="321">
        <f>0.945*A140</f>
        <v>7.56</v>
      </c>
      <c r="N140" s="322">
        <f>1.35*A140</f>
        <v>10.8</v>
      </c>
    </row>
    <row r="141" spans="1:14" x14ac:dyDescent="0.3">
      <c r="A141" s="285">
        <f>A128</f>
        <v>8</v>
      </c>
      <c r="B141" s="326" t="s">
        <v>92</v>
      </c>
      <c r="C141" s="324" t="s">
        <v>74</v>
      </c>
      <c r="D141" s="268">
        <f>0.1*A141</f>
        <v>0.8</v>
      </c>
      <c r="E141" s="269">
        <f>0.12*A141</f>
        <v>0.96</v>
      </c>
      <c r="F141" s="269">
        <f>0.15*A141</f>
        <v>1.2</v>
      </c>
      <c r="G141" s="269">
        <f>0.18*A141</f>
        <v>1.44</v>
      </c>
      <c r="H141" s="222"/>
      <c r="I141" s="154"/>
      <c r="J141" s="223"/>
      <c r="K141" s="309"/>
      <c r="L141" s="224"/>
      <c r="M141" s="25"/>
      <c r="N141" s="72"/>
    </row>
    <row r="142" spans="1:14" x14ac:dyDescent="0.3">
      <c r="A142" s="285">
        <f>A128</f>
        <v>8</v>
      </c>
      <c r="B142" s="326" t="s">
        <v>93</v>
      </c>
      <c r="C142" s="324"/>
      <c r="D142" s="270">
        <f>0.01*A142</f>
        <v>0.08</v>
      </c>
      <c r="E142" s="271">
        <f>0.012*A142</f>
        <v>9.6000000000000002E-2</v>
      </c>
      <c r="F142" s="271">
        <f>0.015*A142</f>
        <v>0.12</v>
      </c>
      <c r="G142" s="283">
        <f>0.01*A142</f>
        <v>0.08</v>
      </c>
      <c r="H142" s="298"/>
      <c r="I142" s="298"/>
      <c r="J142" s="1"/>
      <c r="K142" s="4"/>
      <c r="L142" s="308"/>
      <c r="M142" s="237"/>
      <c r="N142" s="244"/>
    </row>
    <row r="143" spans="1:14" x14ac:dyDescent="0.3">
      <c r="A143" s="285">
        <f>A128</f>
        <v>8</v>
      </c>
      <c r="B143" s="326" t="s">
        <v>94</v>
      </c>
      <c r="C143" s="323"/>
      <c r="D143" s="254"/>
      <c r="E143" s="245"/>
      <c r="F143" s="245"/>
      <c r="G143" s="272">
        <f>0.007*A143</f>
        <v>5.6000000000000001E-2</v>
      </c>
      <c r="H143" s="352">
        <f>0.018*A143</f>
        <v>0.14399999999999999</v>
      </c>
      <c r="I143" s="353">
        <f>0.023*A143</f>
        <v>0.184</v>
      </c>
      <c r="J143" s="353">
        <f>0.03*A143</f>
        <v>0.24</v>
      </c>
      <c r="K143" s="310">
        <f>0.041*A143</f>
        <v>0.32800000000000001</v>
      </c>
      <c r="L143" s="273">
        <f>0.055*A143</f>
        <v>0.44</v>
      </c>
      <c r="M143" s="245"/>
      <c r="N143" s="255"/>
    </row>
    <row r="144" spans="1:14" x14ac:dyDescent="0.3">
      <c r="A144" s="285">
        <f>A128</f>
        <v>8</v>
      </c>
      <c r="B144" s="333" t="s">
        <v>95</v>
      </c>
      <c r="C144" s="324"/>
      <c r="D144" s="254"/>
      <c r="E144" s="245"/>
      <c r="F144" s="274">
        <f>0.015*A144</f>
        <v>0.12</v>
      </c>
      <c r="G144" s="350">
        <f>0.018*A144</f>
        <v>0.14399999999999999</v>
      </c>
      <c r="H144" s="354">
        <f>0.025*A144</f>
        <v>0.2</v>
      </c>
      <c r="I144" s="355">
        <f>0.03*A144</f>
        <v>0.24</v>
      </c>
      <c r="J144" s="355">
        <f>0.04*A144</f>
        <v>0.32</v>
      </c>
      <c r="K144" s="351">
        <f>0.055*A144</f>
        <v>0.44</v>
      </c>
      <c r="L144" s="275">
        <f>0.075*A144</f>
        <v>0.6</v>
      </c>
      <c r="M144" s="276">
        <f>0.021*A144</f>
        <v>0.16800000000000001</v>
      </c>
      <c r="N144" s="277">
        <f>0.03*A144</f>
        <v>0.24</v>
      </c>
    </row>
    <row r="145" spans="1:14" ht="15" thickBot="1" x14ac:dyDescent="0.35">
      <c r="A145" s="285">
        <f>A128</f>
        <v>8</v>
      </c>
      <c r="B145" s="328" t="s">
        <v>96</v>
      </c>
      <c r="C145" s="286"/>
      <c r="D145" s="339"/>
      <c r="E145" s="340"/>
      <c r="F145" s="365">
        <f>0.007*A145</f>
        <v>5.6000000000000001E-2</v>
      </c>
      <c r="G145" s="366">
        <f>0.009*A145</f>
        <v>7.1999999999999995E-2</v>
      </c>
      <c r="H145" s="384">
        <f>0.011*A145</f>
        <v>8.7999999999999995E-2</v>
      </c>
      <c r="I145" s="384">
        <f>0.014*A145</f>
        <v>0.112</v>
      </c>
      <c r="J145" s="384">
        <f>0.018*A145</f>
        <v>0.14399999999999999</v>
      </c>
      <c r="K145" s="367">
        <f>0.025*A145</f>
        <v>0.2</v>
      </c>
      <c r="L145" s="368">
        <f>0.034*A145</f>
        <v>0.27200000000000002</v>
      </c>
      <c r="M145" s="366">
        <f>0.047*A145</f>
        <v>0.376</v>
      </c>
      <c r="N145" s="367">
        <f>0.067*A145</f>
        <v>0.53600000000000003</v>
      </c>
    </row>
    <row r="146" spans="1:14" ht="15" thickTop="1" x14ac:dyDescent="0.3">
      <c r="A146" s="285">
        <f>A128</f>
        <v>8</v>
      </c>
      <c r="B146" s="398" t="s">
        <v>80</v>
      </c>
      <c r="C146" s="334"/>
      <c r="D146" s="300">
        <f>0.02*A146</f>
        <v>0.16</v>
      </c>
      <c r="E146" s="301">
        <f>0.024*A146</f>
        <v>0.192</v>
      </c>
      <c r="F146" s="301">
        <f>0.03*A146</f>
        <v>0.24</v>
      </c>
      <c r="G146" s="311">
        <f>0.014*A146</f>
        <v>0.112</v>
      </c>
      <c r="H146" s="302"/>
      <c r="I146" s="302"/>
      <c r="J146" s="303"/>
      <c r="K146" s="312"/>
      <c r="L146" s="307"/>
      <c r="M146" s="304"/>
      <c r="N146" s="305"/>
    </row>
    <row r="147" spans="1:14" x14ac:dyDescent="0.3">
      <c r="A147" s="285">
        <f>A128</f>
        <v>8</v>
      </c>
      <c r="B147" s="399"/>
      <c r="C147" s="335"/>
      <c r="D147" s="270">
        <f>0.05*A147</f>
        <v>0.4</v>
      </c>
      <c r="E147" s="271">
        <f>0.06*A147</f>
        <v>0.48</v>
      </c>
      <c r="F147" s="271">
        <f>0.075*A147</f>
        <v>0.6</v>
      </c>
      <c r="G147" s="283">
        <f>0.01*A147</f>
        <v>0.08</v>
      </c>
      <c r="H147" s="298"/>
      <c r="I147" s="298"/>
      <c r="J147" s="1"/>
      <c r="K147" s="4"/>
      <c r="L147" s="308"/>
      <c r="M147" s="299"/>
      <c r="N147" s="306"/>
    </row>
    <row r="148" spans="1:14" ht="15" thickBot="1" x14ac:dyDescent="0.35">
      <c r="A148" s="292">
        <f>A128</f>
        <v>8</v>
      </c>
      <c r="B148" s="400"/>
      <c r="C148" s="336"/>
      <c r="D148" s="278"/>
      <c r="E148" s="279"/>
      <c r="F148" s="279"/>
      <c r="G148" s="313">
        <f>0.077*A148</f>
        <v>0.61599999999999999</v>
      </c>
      <c r="H148" s="280"/>
      <c r="I148" s="281"/>
      <c r="J148" s="281"/>
      <c r="K148" s="297"/>
      <c r="L148" s="282"/>
      <c r="M148" s="279"/>
      <c r="N148" s="294"/>
    </row>
    <row r="150" spans="1:14" ht="15" thickBot="1" x14ac:dyDescent="0.35"/>
    <row r="151" spans="1:14" ht="15" thickBot="1" x14ac:dyDescent="0.35">
      <c r="A151" s="293"/>
      <c r="B151" s="238"/>
      <c r="C151" s="239" t="s">
        <v>0</v>
      </c>
      <c r="D151" s="100">
        <v>1</v>
      </c>
      <c r="E151" s="98">
        <v>2</v>
      </c>
      <c r="F151" s="98">
        <v>3</v>
      </c>
      <c r="G151" s="98">
        <v>4</v>
      </c>
      <c r="H151" s="101">
        <v>5</v>
      </c>
      <c r="I151" s="101">
        <v>6</v>
      </c>
      <c r="J151" s="184">
        <v>7</v>
      </c>
      <c r="K151" s="185">
        <v>8</v>
      </c>
      <c r="L151" s="341" t="s">
        <v>59</v>
      </c>
      <c r="M151" s="185">
        <v>9</v>
      </c>
      <c r="N151" s="186">
        <v>10</v>
      </c>
    </row>
    <row r="152" spans="1:14" ht="15.6" thickTop="1" thickBot="1" x14ac:dyDescent="0.35">
      <c r="A152" s="291" t="s">
        <v>58</v>
      </c>
      <c r="B152" s="331" t="s">
        <v>70</v>
      </c>
      <c r="C152" s="104" t="s">
        <v>1</v>
      </c>
      <c r="D152" s="107"/>
      <c r="E152" s="105"/>
      <c r="F152" s="105"/>
      <c r="G152" s="105"/>
      <c r="H152" s="219"/>
      <c r="I152" s="219"/>
      <c r="J152" s="50"/>
      <c r="K152" s="8"/>
      <c r="L152" s="342"/>
      <c r="M152" s="8"/>
      <c r="N152" s="187"/>
    </row>
    <row r="153" spans="1:14" ht="15.6" thickTop="1" thickBot="1" x14ac:dyDescent="0.35">
      <c r="A153" s="327">
        <v>16</v>
      </c>
      <c r="B153" s="329" t="s">
        <v>72</v>
      </c>
      <c r="C153" s="332"/>
      <c r="D153" s="250">
        <f>20*A153</f>
        <v>320</v>
      </c>
      <c r="E153" s="240">
        <f t="shared" ref="E153" si="45">D153*1.3</f>
        <v>416</v>
      </c>
      <c r="F153" s="240">
        <f t="shared" ref="F153" si="46">E153*1.3</f>
        <v>540.80000000000007</v>
      </c>
      <c r="G153" s="240">
        <f t="shared" ref="G153" si="47">F153*1.3</f>
        <v>703.04000000000008</v>
      </c>
      <c r="H153" s="240">
        <f t="shared" ref="H153" si="48">G153*1.3</f>
        <v>913.95200000000011</v>
      </c>
      <c r="I153" s="166">
        <f t="shared" ref="I153" si="49">H153*1.35</f>
        <v>1233.8352000000002</v>
      </c>
      <c r="J153" s="240">
        <f t="shared" ref="J153" si="50">I153*1.4</f>
        <v>1727.3692800000001</v>
      </c>
      <c r="K153" s="243">
        <f t="shared" ref="K153" si="51">J153*1.45</f>
        <v>2504.6854560000002</v>
      </c>
      <c r="L153" s="242">
        <f>K153*1.45</f>
        <v>3631.7939111999999</v>
      </c>
      <c r="M153" s="241">
        <f>L153*1.5</f>
        <v>5447.6908667999996</v>
      </c>
      <c r="N153" s="243">
        <f t="shared" ref="N153" si="52">M153*1.55</f>
        <v>8443.9208435399996</v>
      </c>
    </row>
    <row r="154" spans="1:14" ht="15" thickTop="1" x14ac:dyDescent="0.3">
      <c r="A154" s="285">
        <f>A153</f>
        <v>16</v>
      </c>
      <c r="B154" s="325" t="s">
        <v>71</v>
      </c>
      <c r="C154" s="324"/>
      <c r="D154" s="251">
        <f>20*A154</f>
        <v>320</v>
      </c>
      <c r="E154" s="228">
        <f>26*A154</f>
        <v>416</v>
      </c>
      <c r="F154" s="228">
        <f>33*A154</f>
        <v>528</v>
      </c>
      <c r="G154" s="228">
        <f>43*A154</f>
        <v>688</v>
      </c>
      <c r="H154" s="228">
        <f>55*A154</f>
        <v>880</v>
      </c>
      <c r="I154" s="258">
        <f>74*A154</f>
        <v>1184</v>
      </c>
      <c r="J154" s="289">
        <f>104.3*A154</f>
        <v>1668.8</v>
      </c>
      <c r="K154" s="314">
        <f>149.3*A154</f>
        <v>2388.8000000000002</v>
      </c>
      <c r="L154" s="290">
        <f>219.3*A154</f>
        <v>3508.8</v>
      </c>
      <c r="M154" s="287">
        <f>338.25*A154</f>
        <v>5412</v>
      </c>
      <c r="N154" s="288">
        <f>522.75*A154</f>
        <v>8364</v>
      </c>
    </row>
    <row r="155" spans="1:14" x14ac:dyDescent="0.3">
      <c r="A155" s="285">
        <f>A153</f>
        <v>16</v>
      </c>
      <c r="B155" s="326" t="s">
        <v>60</v>
      </c>
      <c r="C155" s="324"/>
      <c r="D155" s="252">
        <f>10*A155</f>
        <v>160</v>
      </c>
      <c r="E155" s="218">
        <f>10*A155</f>
        <v>160</v>
      </c>
      <c r="F155" s="218">
        <f>8*A155</f>
        <v>128</v>
      </c>
      <c r="G155" s="218">
        <f>8*A155</f>
        <v>128</v>
      </c>
      <c r="H155" s="218">
        <f>6*A155</f>
        <v>96</v>
      </c>
      <c r="I155" s="261"/>
      <c r="J155" s="25"/>
      <c r="K155" s="72"/>
      <c r="L155" s="224"/>
      <c r="M155" s="25"/>
      <c r="N155" s="72"/>
    </row>
    <row r="156" spans="1:14" x14ac:dyDescent="0.3">
      <c r="A156" s="285">
        <f>A153</f>
        <v>16</v>
      </c>
      <c r="B156" s="326" t="s">
        <v>67</v>
      </c>
      <c r="C156" s="324"/>
      <c r="D156" s="253">
        <f>5*A156</f>
        <v>80</v>
      </c>
      <c r="E156" s="23">
        <f>8*A156</f>
        <v>128</v>
      </c>
      <c r="F156" s="23">
        <f>10*A156</f>
        <v>160</v>
      </c>
      <c r="G156" s="226">
        <f>8*A156</f>
        <v>128</v>
      </c>
      <c r="H156" s="391">
        <f>0.35*A156</f>
        <v>5.6</v>
      </c>
      <c r="I156" s="392">
        <f>0.15*A156</f>
        <v>2.4</v>
      </c>
      <c r="J156" s="260">
        <f>0.1*A156</f>
        <v>1.6</v>
      </c>
      <c r="K156" s="345">
        <f>0.1*A156</f>
        <v>1.6</v>
      </c>
      <c r="L156" s="393">
        <f>0.15*A156</f>
        <v>2.4</v>
      </c>
      <c r="M156" s="394">
        <f>0.11*A156</f>
        <v>1.76</v>
      </c>
      <c r="N156" s="395">
        <f>0.16*A156</f>
        <v>2.56</v>
      </c>
    </row>
    <row r="157" spans="1:14" x14ac:dyDescent="0.3">
      <c r="A157" s="285">
        <f>A153</f>
        <v>16</v>
      </c>
      <c r="B157" s="326" t="s">
        <v>68</v>
      </c>
      <c r="C157" s="324" t="s">
        <v>76</v>
      </c>
      <c r="D157" s="254"/>
      <c r="E157" s="245"/>
      <c r="F157" s="237"/>
      <c r="G157" s="220">
        <f>6*A157</f>
        <v>96</v>
      </c>
      <c r="H157" s="225">
        <f>6*A157</f>
        <v>96</v>
      </c>
      <c r="I157" s="221">
        <f>6*A157</f>
        <v>96</v>
      </c>
      <c r="J157" s="221">
        <f>4*A157</f>
        <v>64</v>
      </c>
      <c r="K157" s="346">
        <f>4*A157</f>
        <v>64</v>
      </c>
      <c r="L157" s="249">
        <f>4*A157</f>
        <v>64</v>
      </c>
      <c r="M157" s="237"/>
      <c r="N157" s="244"/>
    </row>
    <row r="158" spans="1:14" ht="15" thickBot="1" x14ac:dyDescent="0.35">
      <c r="A158" s="285">
        <f>A153</f>
        <v>16</v>
      </c>
      <c r="B158" s="333" t="s">
        <v>69</v>
      </c>
      <c r="C158" s="324" t="s">
        <v>106</v>
      </c>
      <c r="D158" s="347"/>
      <c r="E158" s="344"/>
      <c r="F158" s="343">
        <f>0.5*A158</f>
        <v>8</v>
      </c>
      <c r="G158" s="337">
        <f>0.5*A158</f>
        <v>8</v>
      </c>
      <c r="H158" s="245"/>
      <c r="I158" s="245"/>
      <c r="J158" s="245"/>
      <c r="K158" s="348">
        <f>1*A158</f>
        <v>16</v>
      </c>
      <c r="L158" s="338">
        <f>1.5*A158</f>
        <v>24</v>
      </c>
      <c r="M158" s="245"/>
      <c r="N158" s="255"/>
    </row>
    <row r="159" spans="1:14" x14ac:dyDescent="0.3">
      <c r="A159" s="285">
        <f>A153</f>
        <v>16</v>
      </c>
      <c r="B159" s="401" t="s">
        <v>90</v>
      </c>
      <c r="C159" s="369" t="s">
        <v>76</v>
      </c>
      <c r="D159" s="356"/>
      <c r="E159" s="304"/>
      <c r="F159" s="295"/>
      <c r="G159" s="386"/>
      <c r="H159" s="357">
        <f>3*A159</f>
        <v>48</v>
      </c>
      <c r="I159" s="358">
        <f>3*A159</f>
        <v>48</v>
      </c>
      <c r="J159" s="358">
        <f>2*A159</f>
        <v>32</v>
      </c>
      <c r="K159" s="359">
        <f>2*A159</f>
        <v>32</v>
      </c>
      <c r="L159" s="360">
        <f>2*A159</f>
        <v>32</v>
      </c>
      <c r="M159" s="295"/>
      <c r="N159" s="296"/>
    </row>
    <row r="160" spans="1:14" ht="15" thickBot="1" x14ac:dyDescent="0.35">
      <c r="A160" s="285">
        <f>A153</f>
        <v>16</v>
      </c>
      <c r="B160" s="402"/>
      <c r="C160" s="370" t="s">
        <v>103</v>
      </c>
      <c r="D160" s="339"/>
      <c r="E160" s="340"/>
      <c r="F160" s="361">
        <f>0.25*A160</f>
        <v>4</v>
      </c>
      <c r="G160" s="385">
        <f>0.25*A160</f>
        <v>4</v>
      </c>
      <c r="H160" s="362">
        <f>0.35*A160</f>
        <v>5.6</v>
      </c>
      <c r="I160" s="362">
        <f>0.35*A160</f>
        <v>5.6</v>
      </c>
      <c r="J160" s="362">
        <f>0.45*A160</f>
        <v>7.2</v>
      </c>
      <c r="K160" s="363">
        <f>0.45*A160</f>
        <v>7.2</v>
      </c>
      <c r="L160" s="364">
        <f>0.45*A160</f>
        <v>7.2</v>
      </c>
      <c r="M160" s="362">
        <f>0.45*A160</f>
        <v>7.2</v>
      </c>
      <c r="N160" s="363">
        <f>0.45*A160</f>
        <v>7.2</v>
      </c>
    </row>
    <row r="161" spans="1:14" x14ac:dyDescent="0.3">
      <c r="A161" s="285">
        <f>A153</f>
        <v>16</v>
      </c>
      <c r="B161" s="401" t="s">
        <v>91</v>
      </c>
      <c r="C161" s="369" t="s">
        <v>107</v>
      </c>
      <c r="D161" s="347"/>
      <c r="E161" s="299"/>
      <c r="F161" s="299"/>
      <c r="G161" s="376"/>
      <c r="H161" s="377">
        <f>3*A161</f>
        <v>48</v>
      </c>
      <c r="I161" s="378">
        <f>3*A161</f>
        <v>48</v>
      </c>
      <c r="J161" s="378">
        <f>2*A161</f>
        <v>32</v>
      </c>
      <c r="K161" s="379">
        <f>2*A161</f>
        <v>32</v>
      </c>
      <c r="L161" s="381">
        <f>2*A161</f>
        <v>32</v>
      </c>
      <c r="M161" s="356"/>
      <c r="N161" s="305"/>
    </row>
    <row r="162" spans="1:14" ht="15" thickBot="1" x14ac:dyDescent="0.35">
      <c r="A162" s="285">
        <f>A153</f>
        <v>16</v>
      </c>
      <c r="B162" s="403"/>
      <c r="C162" s="370" t="s">
        <v>106</v>
      </c>
      <c r="D162" s="339"/>
      <c r="E162" s="340"/>
      <c r="F162" s="371"/>
      <c r="G162" s="372"/>
      <c r="H162" s="373">
        <f>0.75*A162</f>
        <v>12</v>
      </c>
      <c r="I162" s="373">
        <f>0.75*A162</f>
        <v>12</v>
      </c>
      <c r="J162" s="373">
        <f>1*A162</f>
        <v>16</v>
      </c>
      <c r="K162" s="374">
        <f>1*A162</f>
        <v>16</v>
      </c>
      <c r="L162" s="380">
        <f>1*A162</f>
        <v>16</v>
      </c>
      <c r="M162" s="382"/>
      <c r="N162" s="383"/>
    </row>
    <row r="163" spans="1:14" ht="15.6" thickTop="1" thickBot="1" x14ac:dyDescent="0.35">
      <c r="A163" s="285">
        <f>A153</f>
        <v>16</v>
      </c>
      <c r="B163" s="330" t="s">
        <v>73</v>
      </c>
      <c r="C163" s="246" t="s">
        <v>77</v>
      </c>
      <c r="D163" s="247"/>
      <c r="E163" s="196"/>
      <c r="F163" s="196"/>
      <c r="G163" s="196"/>
      <c r="H163" s="196"/>
      <c r="I163" s="196"/>
      <c r="J163" s="8"/>
      <c r="K163" s="8"/>
      <c r="L163" s="8"/>
      <c r="M163" s="8"/>
      <c r="N163" s="12"/>
    </row>
    <row r="164" spans="1:14" ht="15" thickTop="1" x14ac:dyDescent="0.3">
      <c r="A164" s="285">
        <f>A153</f>
        <v>16</v>
      </c>
      <c r="B164" s="329" t="s">
        <v>72</v>
      </c>
      <c r="C164" s="323"/>
      <c r="D164" s="262">
        <f>0.12*A164</f>
        <v>1.92</v>
      </c>
      <c r="E164" s="263">
        <f>D164*1.2</f>
        <v>2.3039999999999998</v>
      </c>
      <c r="F164" s="263">
        <f>E164*1.2</f>
        <v>2.7647999999999997</v>
      </c>
      <c r="G164" s="263">
        <f>F164*1.2</f>
        <v>3.3177599999999994</v>
      </c>
      <c r="H164" s="263">
        <f>G164*1.2</f>
        <v>3.9813119999999991</v>
      </c>
      <c r="I164" s="264">
        <f>H164*1.25</f>
        <v>4.9766399999999988</v>
      </c>
      <c r="J164" s="263">
        <f>I164*1.3</f>
        <v>6.4696319999999989</v>
      </c>
      <c r="K164" s="267">
        <f>J164*1.35</f>
        <v>8.7340031999999983</v>
      </c>
      <c r="L164" s="266">
        <f>K164*1.35</f>
        <v>11.790904319999999</v>
      </c>
      <c r="M164" s="265">
        <f>L164*1.4</f>
        <v>16.507266047999998</v>
      </c>
      <c r="N164" s="267">
        <f>M164*1.45</f>
        <v>23.935535769599998</v>
      </c>
    </row>
    <row r="165" spans="1:14" x14ac:dyDescent="0.3">
      <c r="A165" s="285">
        <f>A153</f>
        <v>16</v>
      </c>
      <c r="B165" s="325" t="s">
        <v>71</v>
      </c>
      <c r="C165" s="324"/>
      <c r="D165" s="315">
        <f>0.12*A165</f>
        <v>1.92</v>
      </c>
      <c r="E165" s="316">
        <f>0.144*A165</f>
        <v>2.3039999999999998</v>
      </c>
      <c r="F165" s="316">
        <f>0.18*A165</f>
        <v>2.88</v>
      </c>
      <c r="G165" s="316">
        <f>0.216*A165</f>
        <v>3.456</v>
      </c>
      <c r="H165" s="317">
        <f>0.246*A165</f>
        <v>3.9359999999999999</v>
      </c>
      <c r="I165" s="318">
        <f>0.297*A165</f>
        <v>4.7519999999999998</v>
      </c>
      <c r="J165" s="318">
        <f>0.395*A165</f>
        <v>6.32</v>
      </c>
      <c r="K165" s="319">
        <f>0.543*A165</f>
        <v>8.6880000000000006</v>
      </c>
      <c r="L165" s="320">
        <f>0.739*A165</f>
        <v>11.824</v>
      </c>
      <c r="M165" s="321">
        <f>0.945*A165</f>
        <v>15.12</v>
      </c>
      <c r="N165" s="322">
        <f>1.35*A165</f>
        <v>21.6</v>
      </c>
    </row>
    <row r="166" spans="1:14" x14ac:dyDescent="0.3">
      <c r="A166" s="285">
        <f>A153</f>
        <v>16</v>
      </c>
      <c r="B166" s="326" t="s">
        <v>92</v>
      </c>
      <c r="C166" s="324"/>
      <c r="D166" s="268">
        <f>0.1*A166</f>
        <v>1.6</v>
      </c>
      <c r="E166" s="269">
        <f>0.12*A166</f>
        <v>1.92</v>
      </c>
      <c r="F166" s="269">
        <f>0.15*A166</f>
        <v>2.4</v>
      </c>
      <c r="G166" s="269">
        <f>0.18*A166</f>
        <v>2.88</v>
      </c>
      <c r="H166" s="222"/>
      <c r="I166" s="154"/>
      <c r="J166" s="223"/>
      <c r="K166" s="309"/>
      <c r="L166" s="224"/>
      <c r="M166" s="25"/>
      <c r="N166" s="72"/>
    </row>
    <row r="167" spans="1:14" x14ac:dyDescent="0.3">
      <c r="A167" s="285">
        <f>A153</f>
        <v>16</v>
      </c>
      <c r="B167" s="326" t="s">
        <v>93</v>
      </c>
      <c r="C167" s="324"/>
      <c r="D167" s="270">
        <f>0.01*A167</f>
        <v>0.16</v>
      </c>
      <c r="E167" s="271">
        <f>0.012*A167</f>
        <v>0.192</v>
      </c>
      <c r="F167" s="271">
        <f>0.015*A167</f>
        <v>0.24</v>
      </c>
      <c r="G167" s="283">
        <f>0.01*A167</f>
        <v>0.16</v>
      </c>
      <c r="H167" s="298"/>
      <c r="I167" s="298"/>
      <c r="J167" s="1"/>
      <c r="K167" s="4"/>
      <c r="L167" s="308"/>
      <c r="M167" s="237"/>
      <c r="N167" s="244"/>
    </row>
    <row r="168" spans="1:14" x14ac:dyDescent="0.3">
      <c r="A168" s="285">
        <f>A153</f>
        <v>16</v>
      </c>
      <c r="B168" s="326" t="s">
        <v>94</v>
      </c>
      <c r="C168" s="323"/>
      <c r="D168" s="254"/>
      <c r="E168" s="245"/>
      <c r="F168" s="245"/>
      <c r="G168" s="272">
        <f>0.007*A168</f>
        <v>0.112</v>
      </c>
      <c r="H168" s="352">
        <f>0.018*A168</f>
        <v>0.28799999999999998</v>
      </c>
      <c r="I168" s="353">
        <f>0.023*A168</f>
        <v>0.36799999999999999</v>
      </c>
      <c r="J168" s="353">
        <f>0.03*A168</f>
        <v>0.48</v>
      </c>
      <c r="K168" s="310">
        <f>0.041*A168</f>
        <v>0.65600000000000003</v>
      </c>
      <c r="L168" s="273">
        <f>0.055*A168</f>
        <v>0.88</v>
      </c>
      <c r="M168" s="245"/>
      <c r="N168" s="255"/>
    </row>
    <row r="169" spans="1:14" x14ac:dyDescent="0.3">
      <c r="A169" s="285">
        <f>A153</f>
        <v>16</v>
      </c>
      <c r="B169" s="333" t="s">
        <v>95</v>
      </c>
      <c r="C169" s="324"/>
      <c r="D169" s="254"/>
      <c r="E169" s="245"/>
      <c r="F169" s="274">
        <f>0.015*A169</f>
        <v>0.24</v>
      </c>
      <c r="G169" s="350">
        <f>0.018*A169</f>
        <v>0.28799999999999998</v>
      </c>
      <c r="H169" s="354">
        <f>0.025*A169</f>
        <v>0.4</v>
      </c>
      <c r="I169" s="355">
        <f>0.03*A169</f>
        <v>0.48</v>
      </c>
      <c r="J169" s="355">
        <f>0.04*A169</f>
        <v>0.64</v>
      </c>
      <c r="K169" s="351">
        <f>0.055*A169</f>
        <v>0.88</v>
      </c>
      <c r="L169" s="275">
        <f>0.075*A169</f>
        <v>1.2</v>
      </c>
      <c r="M169" s="276">
        <f>0.021*A169</f>
        <v>0.33600000000000002</v>
      </c>
      <c r="N169" s="277">
        <f>0.03*A169</f>
        <v>0.48</v>
      </c>
    </row>
    <row r="170" spans="1:14" ht="15" thickBot="1" x14ac:dyDescent="0.35">
      <c r="A170" s="285">
        <f>A153</f>
        <v>16</v>
      </c>
      <c r="B170" s="328" t="s">
        <v>96</v>
      </c>
      <c r="C170" s="286"/>
      <c r="D170" s="339"/>
      <c r="E170" s="340"/>
      <c r="F170" s="365">
        <f>0.007*A170</f>
        <v>0.112</v>
      </c>
      <c r="G170" s="366">
        <f>0.009*A170</f>
        <v>0.14399999999999999</v>
      </c>
      <c r="H170" s="384">
        <f>0.011*A170</f>
        <v>0.17599999999999999</v>
      </c>
      <c r="I170" s="384">
        <f>0.014*A170</f>
        <v>0.224</v>
      </c>
      <c r="J170" s="384">
        <f>0.018*A170</f>
        <v>0.28799999999999998</v>
      </c>
      <c r="K170" s="367">
        <f>0.025*A170</f>
        <v>0.4</v>
      </c>
      <c r="L170" s="368">
        <f>0.034*A170</f>
        <v>0.54400000000000004</v>
      </c>
      <c r="M170" s="366">
        <f>0.047*A170</f>
        <v>0.752</v>
      </c>
      <c r="N170" s="367">
        <f>0.067*A170</f>
        <v>1.0720000000000001</v>
      </c>
    </row>
    <row r="171" spans="1:14" ht="15" thickTop="1" x14ac:dyDescent="0.3">
      <c r="A171" s="285">
        <f>A153</f>
        <v>16</v>
      </c>
      <c r="B171" s="398" t="s">
        <v>80</v>
      </c>
      <c r="C171" s="334"/>
      <c r="D171" s="300">
        <f>0.02*A171</f>
        <v>0.32</v>
      </c>
      <c r="E171" s="301">
        <f>0.024*A171</f>
        <v>0.38400000000000001</v>
      </c>
      <c r="F171" s="301">
        <f>0.03*A171</f>
        <v>0.48</v>
      </c>
      <c r="G171" s="311">
        <f>0.014*A171</f>
        <v>0.224</v>
      </c>
      <c r="H171" s="302"/>
      <c r="I171" s="302"/>
      <c r="J171" s="303"/>
      <c r="K171" s="312"/>
      <c r="L171" s="307"/>
      <c r="M171" s="304"/>
      <c r="N171" s="305"/>
    </row>
    <row r="172" spans="1:14" x14ac:dyDescent="0.3">
      <c r="A172" s="285">
        <f>A153</f>
        <v>16</v>
      </c>
      <c r="B172" s="399"/>
      <c r="C172" s="335"/>
      <c r="D172" s="270">
        <f>0.05*A172</f>
        <v>0.8</v>
      </c>
      <c r="E172" s="271">
        <f>0.06*A172</f>
        <v>0.96</v>
      </c>
      <c r="F172" s="271">
        <f>0.075*A172</f>
        <v>1.2</v>
      </c>
      <c r="G172" s="283">
        <f>0.01*A172</f>
        <v>0.16</v>
      </c>
      <c r="H172" s="298"/>
      <c r="I172" s="298"/>
      <c r="J172" s="1"/>
      <c r="K172" s="4"/>
      <c r="L172" s="308"/>
      <c r="M172" s="299"/>
      <c r="N172" s="306"/>
    </row>
    <row r="173" spans="1:14" ht="15" thickBot="1" x14ac:dyDescent="0.35">
      <c r="A173" s="292">
        <f>A153</f>
        <v>16</v>
      </c>
      <c r="B173" s="400"/>
      <c r="C173" s="336"/>
      <c r="D173" s="278"/>
      <c r="E173" s="279"/>
      <c r="F173" s="279"/>
      <c r="G173" s="313">
        <f>0.077*A173</f>
        <v>1.232</v>
      </c>
      <c r="H173" s="280"/>
      <c r="I173" s="281"/>
      <c r="J173" s="281"/>
      <c r="K173" s="297"/>
      <c r="L173" s="282"/>
      <c r="M173" s="279"/>
      <c r="N173" s="294"/>
    </row>
    <row r="175" spans="1:14" ht="15" thickBot="1" x14ac:dyDescent="0.35"/>
    <row r="176" spans="1:14" ht="15" thickBot="1" x14ac:dyDescent="0.35">
      <c r="A176" s="293"/>
      <c r="B176" s="238"/>
      <c r="C176" s="239" t="s">
        <v>0</v>
      </c>
      <c r="D176" s="100">
        <v>1</v>
      </c>
      <c r="E176" s="98">
        <v>2</v>
      </c>
      <c r="F176" s="98">
        <v>3</v>
      </c>
      <c r="G176" s="98">
        <v>4</v>
      </c>
      <c r="H176" s="101">
        <v>5</v>
      </c>
      <c r="I176" s="101">
        <v>6</v>
      </c>
      <c r="J176" s="184">
        <v>7</v>
      </c>
      <c r="K176" s="185">
        <v>8</v>
      </c>
      <c r="L176" s="341" t="s">
        <v>59</v>
      </c>
      <c r="M176" s="185">
        <v>9</v>
      </c>
      <c r="N176" s="186">
        <v>10</v>
      </c>
    </row>
    <row r="177" spans="1:14" ht="15.6" thickTop="1" thickBot="1" x14ac:dyDescent="0.35">
      <c r="A177" s="291" t="s">
        <v>58</v>
      </c>
      <c r="B177" s="331" t="s">
        <v>70</v>
      </c>
      <c r="C177" s="104" t="s">
        <v>1</v>
      </c>
      <c r="D177" s="107"/>
      <c r="E177" s="105"/>
      <c r="F177" s="105"/>
      <c r="G177" s="105"/>
      <c r="H177" s="219"/>
      <c r="I177" s="219"/>
      <c r="J177" s="50"/>
      <c r="K177" s="8"/>
      <c r="L177" s="342"/>
      <c r="M177" s="8"/>
      <c r="N177" s="187"/>
    </row>
    <row r="178" spans="1:14" ht="15.6" thickTop="1" thickBot="1" x14ac:dyDescent="0.35">
      <c r="A178" s="327">
        <v>32</v>
      </c>
      <c r="B178" s="329" t="s">
        <v>72</v>
      </c>
      <c r="C178" s="332"/>
      <c r="D178" s="250">
        <f>20*A178</f>
        <v>640</v>
      </c>
      <c r="E178" s="240">
        <f t="shared" ref="E178" si="53">D178*1.3</f>
        <v>832</v>
      </c>
      <c r="F178" s="240">
        <f t="shared" ref="F178" si="54">E178*1.3</f>
        <v>1081.6000000000001</v>
      </c>
      <c r="G178" s="240">
        <f t="shared" ref="G178" si="55">F178*1.3</f>
        <v>1406.0800000000002</v>
      </c>
      <c r="H178" s="240">
        <f t="shared" ref="H178" si="56">G178*1.3</f>
        <v>1827.9040000000002</v>
      </c>
      <c r="I178" s="166">
        <f t="shared" ref="I178" si="57">H178*1.35</f>
        <v>2467.6704000000004</v>
      </c>
      <c r="J178" s="240">
        <f t="shared" ref="J178" si="58">I178*1.4</f>
        <v>3454.7385600000002</v>
      </c>
      <c r="K178" s="243">
        <f t="shared" ref="K178" si="59">J178*1.45</f>
        <v>5009.3709120000003</v>
      </c>
      <c r="L178" s="242">
        <f>K178*1.45</f>
        <v>7263.5878223999998</v>
      </c>
      <c r="M178" s="241">
        <f>L178*1.5</f>
        <v>10895.381733599999</v>
      </c>
      <c r="N178" s="243">
        <f t="shared" ref="N178" si="60">M178*1.55</f>
        <v>16887.841687079999</v>
      </c>
    </row>
    <row r="179" spans="1:14" ht="15" thickTop="1" x14ac:dyDescent="0.3">
      <c r="A179" s="285">
        <f>A178</f>
        <v>32</v>
      </c>
      <c r="B179" s="325" t="s">
        <v>71</v>
      </c>
      <c r="C179" s="324"/>
      <c r="D179" s="251">
        <f>20*A179</f>
        <v>640</v>
      </c>
      <c r="E179" s="228">
        <f>26*A179</f>
        <v>832</v>
      </c>
      <c r="F179" s="228">
        <f>33*A179</f>
        <v>1056</v>
      </c>
      <c r="G179" s="228">
        <f>43*A179</f>
        <v>1376</v>
      </c>
      <c r="H179" s="228">
        <f>55*A179</f>
        <v>1760</v>
      </c>
      <c r="I179" s="258">
        <f>74*A179</f>
        <v>2368</v>
      </c>
      <c r="J179" s="289">
        <f>104.3*A179</f>
        <v>3337.6</v>
      </c>
      <c r="K179" s="314">
        <f>149.3*A179</f>
        <v>4777.6000000000004</v>
      </c>
      <c r="L179" s="290">
        <f>219.3*A179</f>
        <v>7017.6</v>
      </c>
      <c r="M179" s="287">
        <f>338.25*A179</f>
        <v>10824</v>
      </c>
      <c r="N179" s="288">
        <f>522.75*A179</f>
        <v>16728</v>
      </c>
    </row>
    <row r="180" spans="1:14" x14ac:dyDescent="0.3">
      <c r="A180" s="285">
        <f>A178</f>
        <v>32</v>
      </c>
      <c r="B180" s="326" t="s">
        <v>60</v>
      </c>
      <c r="C180" s="324"/>
      <c r="D180" s="252">
        <f>10*A180</f>
        <v>320</v>
      </c>
      <c r="E180" s="218">
        <f>10*A180</f>
        <v>320</v>
      </c>
      <c r="F180" s="218">
        <f>8*A180</f>
        <v>256</v>
      </c>
      <c r="G180" s="218">
        <f>8*A180</f>
        <v>256</v>
      </c>
      <c r="H180" s="218">
        <f>6*A180</f>
        <v>192</v>
      </c>
      <c r="I180" s="261"/>
      <c r="J180" s="25"/>
      <c r="K180" s="72"/>
      <c r="L180" s="224"/>
      <c r="M180" s="25"/>
      <c r="N180" s="72"/>
    </row>
    <row r="181" spans="1:14" x14ac:dyDescent="0.3">
      <c r="A181" s="285">
        <f>A178</f>
        <v>32</v>
      </c>
      <c r="B181" s="326" t="s">
        <v>67</v>
      </c>
      <c r="C181" s="324"/>
      <c r="D181" s="253">
        <f>5*A181</f>
        <v>160</v>
      </c>
      <c r="E181" s="23">
        <f>8*A181</f>
        <v>256</v>
      </c>
      <c r="F181" s="23">
        <f>10*A181</f>
        <v>320</v>
      </c>
      <c r="G181" s="226">
        <f>8*A181</f>
        <v>256</v>
      </c>
      <c r="H181" s="391">
        <f>0.35*A181</f>
        <v>11.2</v>
      </c>
      <c r="I181" s="392">
        <f>0.15*A181</f>
        <v>4.8</v>
      </c>
      <c r="J181" s="260">
        <f>0.1*A181</f>
        <v>3.2</v>
      </c>
      <c r="K181" s="345">
        <f>0.1*A181</f>
        <v>3.2</v>
      </c>
      <c r="L181" s="393">
        <f>0.15*A181</f>
        <v>4.8</v>
      </c>
      <c r="M181" s="394">
        <f>0.11*A181</f>
        <v>3.52</v>
      </c>
      <c r="N181" s="395">
        <f>0.16*A181</f>
        <v>5.12</v>
      </c>
    </row>
    <row r="182" spans="1:14" x14ac:dyDescent="0.3">
      <c r="A182" s="285">
        <f>A178</f>
        <v>32</v>
      </c>
      <c r="B182" s="326" t="s">
        <v>68</v>
      </c>
      <c r="C182" s="324" t="s">
        <v>74</v>
      </c>
      <c r="D182" s="254"/>
      <c r="E182" s="245"/>
      <c r="F182" s="237"/>
      <c r="G182" s="220">
        <f>6*A182</f>
        <v>192</v>
      </c>
      <c r="H182" s="225">
        <f>6*A182</f>
        <v>192</v>
      </c>
      <c r="I182" s="221">
        <f>6*A182</f>
        <v>192</v>
      </c>
      <c r="J182" s="221">
        <f>4*A182</f>
        <v>128</v>
      </c>
      <c r="K182" s="346">
        <f>4*A182</f>
        <v>128</v>
      </c>
      <c r="L182" s="249">
        <f>4*A182</f>
        <v>128</v>
      </c>
      <c r="M182" s="237"/>
      <c r="N182" s="244"/>
    </row>
    <row r="183" spans="1:14" ht="15" thickBot="1" x14ac:dyDescent="0.35">
      <c r="A183" s="285">
        <f>A178</f>
        <v>32</v>
      </c>
      <c r="B183" s="333" t="s">
        <v>69</v>
      </c>
      <c r="C183" s="324" t="s">
        <v>101</v>
      </c>
      <c r="D183" s="347"/>
      <c r="E183" s="344"/>
      <c r="F183" s="343">
        <f>0.5*A183</f>
        <v>16</v>
      </c>
      <c r="G183" s="337">
        <f>0.5*A183</f>
        <v>16</v>
      </c>
      <c r="H183" s="245"/>
      <c r="I183" s="245"/>
      <c r="J183" s="245"/>
      <c r="K183" s="348">
        <f>1*A183</f>
        <v>32</v>
      </c>
      <c r="L183" s="338">
        <f>1.5*A183</f>
        <v>48</v>
      </c>
      <c r="M183" s="245"/>
      <c r="N183" s="255"/>
    </row>
    <row r="184" spans="1:14" x14ac:dyDescent="0.3">
      <c r="A184" s="285">
        <f>A178</f>
        <v>32</v>
      </c>
      <c r="B184" s="401" t="s">
        <v>90</v>
      </c>
      <c r="C184" s="369" t="s">
        <v>78</v>
      </c>
      <c r="D184" s="356"/>
      <c r="E184" s="304"/>
      <c r="F184" s="295"/>
      <c r="G184" s="386"/>
      <c r="H184" s="357">
        <f>3*A184</f>
        <v>96</v>
      </c>
      <c r="I184" s="358">
        <f>3*A184</f>
        <v>96</v>
      </c>
      <c r="J184" s="358">
        <f>2*A184</f>
        <v>64</v>
      </c>
      <c r="K184" s="359">
        <f>2*A184</f>
        <v>64</v>
      </c>
      <c r="L184" s="360">
        <f>2*A184</f>
        <v>64</v>
      </c>
      <c r="M184" s="295"/>
      <c r="N184" s="296"/>
    </row>
    <row r="185" spans="1:14" ht="15" thickBot="1" x14ac:dyDescent="0.35">
      <c r="A185" s="285">
        <f>A178</f>
        <v>32</v>
      </c>
      <c r="B185" s="402"/>
      <c r="C185" s="370" t="s">
        <v>76</v>
      </c>
      <c r="D185" s="339"/>
      <c r="E185" s="340"/>
      <c r="F185" s="361">
        <f>0.25*A185</f>
        <v>8</v>
      </c>
      <c r="G185" s="385">
        <f>0.25*A185</f>
        <v>8</v>
      </c>
      <c r="H185" s="362">
        <f>0.35*A185</f>
        <v>11.2</v>
      </c>
      <c r="I185" s="362">
        <f>0.35*A185</f>
        <v>11.2</v>
      </c>
      <c r="J185" s="362">
        <f>0.45*A185</f>
        <v>14.4</v>
      </c>
      <c r="K185" s="363">
        <f>0.45*A185</f>
        <v>14.4</v>
      </c>
      <c r="L185" s="364">
        <f>0.45*A185</f>
        <v>14.4</v>
      </c>
      <c r="M185" s="362">
        <f>0.45*A185</f>
        <v>14.4</v>
      </c>
      <c r="N185" s="363">
        <f>0.45*A185</f>
        <v>14.4</v>
      </c>
    </row>
    <row r="186" spans="1:14" x14ac:dyDescent="0.3">
      <c r="A186" s="285">
        <f>A178</f>
        <v>32</v>
      </c>
      <c r="B186" s="401" t="s">
        <v>91</v>
      </c>
      <c r="C186" s="369" t="s">
        <v>74</v>
      </c>
      <c r="D186" s="347"/>
      <c r="E186" s="299"/>
      <c r="F186" s="299"/>
      <c r="G186" s="376"/>
      <c r="H186" s="377">
        <f>3*A186</f>
        <v>96</v>
      </c>
      <c r="I186" s="378">
        <f>3*A186</f>
        <v>96</v>
      </c>
      <c r="J186" s="378">
        <f>2*A186</f>
        <v>64</v>
      </c>
      <c r="K186" s="379">
        <f>2*A186</f>
        <v>64</v>
      </c>
      <c r="L186" s="381">
        <f>2*A186</f>
        <v>64</v>
      </c>
      <c r="M186" s="356"/>
      <c r="N186" s="305"/>
    </row>
    <row r="187" spans="1:14" ht="15" thickBot="1" x14ac:dyDescent="0.35">
      <c r="A187" s="285">
        <f>A178</f>
        <v>32</v>
      </c>
      <c r="B187" s="403"/>
      <c r="C187" s="370" t="s">
        <v>75</v>
      </c>
      <c r="D187" s="339"/>
      <c r="E187" s="340"/>
      <c r="F187" s="371"/>
      <c r="G187" s="372"/>
      <c r="H187" s="373">
        <f>0.75*A187</f>
        <v>24</v>
      </c>
      <c r="I187" s="373">
        <f>0.75*A187</f>
        <v>24</v>
      </c>
      <c r="J187" s="373">
        <f>1*A187</f>
        <v>32</v>
      </c>
      <c r="K187" s="374">
        <f>1*A187</f>
        <v>32</v>
      </c>
      <c r="L187" s="380">
        <f>1*A187</f>
        <v>32</v>
      </c>
      <c r="M187" s="382"/>
      <c r="N187" s="383"/>
    </row>
    <row r="188" spans="1:14" ht="15.6" thickTop="1" thickBot="1" x14ac:dyDescent="0.35">
      <c r="A188" s="285">
        <f>A178</f>
        <v>32</v>
      </c>
      <c r="B188" s="330" t="s">
        <v>73</v>
      </c>
      <c r="C188" s="246" t="s">
        <v>106</v>
      </c>
      <c r="D188" s="247"/>
      <c r="E188" s="196"/>
      <c r="F188" s="196"/>
      <c r="G188" s="196"/>
      <c r="H188" s="196"/>
      <c r="I188" s="196"/>
      <c r="J188" s="8"/>
      <c r="K188" s="8"/>
      <c r="L188" s="8"/>
      <c r="M188" s="8"/>
      <c r="N188" s="12"/>
    </row>
    <row r="189" spans="1:14" ht="15" thickTop="1" x14ac:dyDescent="0.3">
      <c r="A189" s="285">
        <f>A178</f>
        <v>32</v>
      </c>
      <c r="B189" s="329" t="s">
        <v>72</v>
      </c>
      <c r="C189" s="323" t="s">
        <v>77</v>
      </c>
      <c r="D189" s="262">
        <f>0.12*A189</f>
        <v>3.84</v>
      </c>
      <c r="E189" s="263">
        <f>D189*1.2</f>
        <v>4.6079999999999997</v>
      </c>
      <c r="F189" s="263">
        <f>E189*1.2</f>
        <v>5.5295999999999994</v>
      </c>
      <c r="G189" s="263">
        <f>F189*1.2</f>
        <v>6.6355199999999988</v>
      </c>
      <c r="H189" s="263">
        <f>G189*1.2</f>
        <v>7.9626239999999981</v>
      </c>
      <c r="I189" s="264">
        <f>H189*1.25</f>
        <v>9.9532799999999977</v>
      </c>
      <c r="J189" s="263">
        <f>I189*1.3</f>
        <v>12.939263999999998</v>
      </c>
      <c r="K189" s="267">
        <f>J189*1.35</f>
        <v>17.468006399999997</v>
      </c>
      <c r="L189" s="266">
        <f>K189*1.35</f>
        <v>23.581808639999998</v>
      </c>
      <c r="M189" s="265">
        <f>L189*1.4</f>
        <v>33.014532095999996</v>
      </c>
      <c r="N189" s="267">
        <f>M189*1.45</f>
        <v>47.871071539199995</v>
      </c>
    </row>
    <row r="190" spans="1:14" x14ac:dyDescent="0.3">
      <c r="A190" s="285">
        <f>A178</f>
        <v>32</v>
      </c>
      <c r="B190" s="325" t="s">
        <v>71</v>
      </c>
      <c r="C190" s="324"/>
      <c r="D190" s="315">
        <f>0.12*A190</f>
        <v>3.84</v>
      </c>
      <c r="E190" s="316">
        <f>0.144*A190</f>
        <v>4.6079999999999997</v>
      </c>
      <c r="F190" s="316">
        <f>0.18*A190</f>
        <v>5.76</v>
      </c>
      <c r="G190" s="316">
        <f>0.216*A190</f>
        <v>6.9119999999999999</v>
      </c>
      <c r="H190" s="317">
        <f>0.246*A190</f>
        <v>7.8719999999999999</v>
      </c>
      <c r="I190" s="318">
        <f>0.297*A190</f>
        <v>9.5039999999999996</v>
      </c>
      <c r="J190" s="318">
        <f>0.395*A190</f>
        <v>12.64</v>
      </c>
      <c r="K190" s="319">
        <f>0.543*A190</f>
        <v>17.376000000000001</v>
      </c>
      <c r="L190" s="320">
        <f>0.739*A190</f>
        <v>23.648</v>
      </c>
      <c r="M190" s="321">
        <f>0.945*A190</f>
        <v>30.24</v>
      </c>
      <c r="N190" s="322">
        <f>1.35*A190</f>
        <v>43.2</v>
      </c>
    </row>
    <row r="191" spans="1:14" x14ac:dyDescent="0.3">
      <c r="A191" s="285">
        <f>A178</f>
        <v>32</v>
      </c>
      <c r="B191" s="326" t="s">
        <v>92</v>
      </c>
      <c r="C191" s="324"/>
      <c r="D191" s="268">
        <f>0.1*A191</f>
        <v>3.2</v>
      </c>
      <c r="E191" s="269">
        <f>0.12*A191</f>
        <v>3.84</v>
      </c>
      <c r="F191" s="269">
        <f>0.15*A191</f>
        <v>4.8</v>
      </c>
      <c r="G191" s="269">
        <f>0.18*A191</f>
        <v>5.76</v>
      </c>
      <c r="H191" s="222"/>
      <c r="I191" s="154"/>
      <c r="J191" s="223"/>
      <c r="K191" s="309"/>
      <c r="L191" s="224"/>
      <c r="M191" s="25"/>
      <c r="N191" s="72"/>
    </row>
    <row r="192" spans="1:14" x14ac:dyDescent="0.3">
      <c r="A192" s="285">
        <f>A178</f>
        <v>32</v>
      </c>
      <c r="B192" s="326" t="s">
        <v>93</v>
      </c>
      <c r="C192" s="324"/>
      <c r="D192" s="270">
        <f>0.01*A192</f>
        <v>0.32</v>
      </c>
      <c r="E192" s="271">
        <f>0.012*A192</f>
        <v>0.38400000000000001</v>
      </c>
      <c r="F192" s="271">
        <f>0.015*A192</f>
        <v>0.48</v>
      </c>
      <c r="G192" s="283">
        <f>0.01*A192</f>
        <v>0.32</v>
      </c>
      <c r="H192" s="298"/>
      <c r="I192" s="298"/>
      <c r="J192" s="1"/>
      <c r="K192" s="4"/>
      <c r="L192" s="308"/>
      <c r="M192" s="237"/>
      <c r="N192" s="244"/>
    </row>
    <row r="193" spans="1:14" x14ac:dyDescent="0.3">
      <c r="A193" s="285">
        <f>A178</f>
        <v>32</v>
      </c>
      <c r="B193" s="326" t="s">
        <v>94</v>
      </c>
      <c r="C193" s="323"/>
      <c r="D193" s="254"/>
      <c r="E193" s="245"/>
      <c r="F193" s="245"/>
      <c r="G193" s="272">
        <f>0.007*A193</f>
        <v>0.224</v>
      </c>
      <c r="H193" s="352">
        <f>0.018*A193</f>
        <v>0.57599999999999996</v>
      </c>
      <c r="I193" s="353">
        <f>0.023*A193</f>
        <v>0.73599999999999999</v>
      </c>
      <c r="J193" s="353">
        <f>0.03*A193</f>
        <v>0.96</v>
      </c>
      <c r="K193" s="310">
        <f>0.041*A193</f>
        <v>1.3120000000000001</v>
      </c>
      <c r="L193" s="273">
        <f>0.055*A193</f>
        <v>1.76</v>
      </c>
      <c r="M193" s="245"/>
      <c r="N193" s="255"/>
    </row>
    <row r="194" spans="1:14" x14ac:dyDescent="0.3">
      <c r="A194" s="285">
        <f>A178</f>
        <v>32</v>
      </c>
      <c r="B194" s="333" t="s">
        <v>95</v>
      </c>
      <c r="C194" s="324"/>
      <c r="D194" s="254"/>
      <c r="E194" s="245"/>
      <c r="F194" s="274">
        <f>0.015*A194</f>
        <v>0.48</v>
      </c>
      <c r="G194" s="350">
        <f>0.018*A194</f>
        <v>0.57599999999999996</v>
      </c>
      <c r="H194" s="354">
        <f>0.025*A194</f>
        <v>0.8</v>
      </c>
      <c r="I194" s="355">
        <f>0.03*A194</f>
        <v>0.96</v>
      </c>
      <c r="J194" s="355">
        <f>0.04*A194</f>
        <v>1.28</v>
      </c>
      <c r="K194" s="351">
        <f>0.055*A194</f>
        <v>1.76</v>
      </c>
      <c r="L194" s="275">
        <f>0.075*A194</f>
        <v>2.4</v>
      </c>
      <c r="M194" s="276">
        <f>0.021*A194</f>
        <v>0.67200000000000004</v>
      </c>
      <c r="N194" s="277">
        <f>0.03*A194</f>
        <v>0.96</v>
      </c>
    </row>
    <row r="195" spans="1:14" ht="15" thickBot="1" x14ac:dyDescent="0.35">
      <c r="A195" s="285">
        <f>A178</f>
        <v>32</v>
      </c>
      <c r="B195" s="328" t="s">
        <v>96</v>
      </c>
      <c r="C195" s="286"/>
      <c r="D195" s="339"/>
      <c r="E195" s="340"/>
      <c r="F195" s="365">
        <f>0.007*A195</f>
        <v>0.224</v>
      </c>
      <c r="G195" s="366">
        <f>0.009*A195</f>
        <v>0.28799999999999998</v>
      </c>
      <c r="H195" s="384">
        <f>0.011*A195</f>
        <v>0.35199999999999998</v>
      </c>
      <c r="I195" s="384">
        <f>0.014*A195</f>
        <v>0.44800000000000001</v>
      </c>
      <c r="J195" s="384">
        <f>0.018*A195</f>
        <v>0.57599999999999996</v>
      </c>
      <c r="K195" s="367">
        <f>0.025*A195</f>
        <v>0.8</v>
      </c>
      <c r="L195" s="368">
        <f>0.034*A195</f>
        <v>1.0880000000000001</v>
      </c>
      <c r="M195" s="366">
        <f>0.047*A195</f>
        <v>1.504</v>
      </c>
      <c r="N195" s="367">
        <f>0.067*A195</f>
        <v>2.1440000000000001</v>
      </c>
    </row>
    <row r="196" spans="1:14" ht="15" thickTop="1" x14ac:dyDescent="0.3">
      <c r="A196" s="285">
        <f>A178</f>
        <v>32</v>
      </c>
      <c r="B196" s="398" t="s">
        <v>80</v>
      </c>
      <c r="C196" s="334"/>
      <c r="D196" s="300">
        <f>0.02*A196</f>
        <v>0.64</v>
      </c>
      <c r="E196" s="301">
        <f>0.024*A196</f>
        <v>0.76800000000000002</v>
      </c>
      <c r="F196" s="301">
        <f>0.03*A196</f>
        <v>0.96</v>
      </c>
      <c r="G196" s="311">
        <f>0.014*A196</f>
        <v>0.44800000000000001</v>
      </c>
      <c r="H196" s="302"/>
      <c r="I196" s="302"/>
      <c r="J196" s="303"/>
      <c r="K196" s="312"/>
      <c r="L196" s="307"/>
      <c r="M196" s="304"/>
      <c r="N196" s="305"/>
    </row>
    <row r="197" spans="1:14" x14ac:dyDescent="0.3">
      <c r="A197" s="285">
        <f>A178</f>
        <v>32</v>
      </c>
      <c r="B197" s="399"/>
      <c r="C197" s="335"/>
      <c r="D197" s="270">
        <f>0.05*A197</f>
        <v>1.6</v>
      </c>
      <c r="E197" s="271">
        <f>0.06*A197</f>
        <v>1.92</v>
      </c>
      <c r="F197" s="271">
        <f>0.075*A197</f>
        <v>2.4</v>
      </c>
      <c r="G197" s="283">
        <f>0.01*A197</f>
        <v>0.32</v>
      </c>
      <c r="H197" s="298"/>
      <c r="I197" s="298"/>
      <c r="J197" s="1"/>
      <c r="K197" s="4"/>
      <c r="L197" s="308"/>
      <c r="M197" s="299"/>
      <c r="N197" s="306"/>
    </row>
    <row r="198" spans="1:14" ht="15" thickBot="1" x14ac:dyDescent="0.35">
      <c r="A198" s="292">
        <f>A178</f>
        <v>32</v>
      </c>
      <c r="B198" s="400"/>
      <c r="C198" s="336"/>
      <c r="D198" s="278"/>
      <c r="E198" s="279"/>
      <c r="F198" s="279"/>
      <c r="G198" s="313">
        <f>0.077*A198</f>
        <v>2.464</v>
      </c>
      <c r="H198" s="280"/>
      <c r="I198" s="281"/>
      <c r="J198" s="281"/>
      <c r="K198" s="297"/>
      <c r="L198" s="282"/>
      <c r="M198" s="279"/>
      <c r="N198" s="294"/>
    </row>
    <row r="200" spans="1:14" ht="15" thickBot="1" x14ac:dyDescent="0.35"/>
    <row r="201" spans="1:14" ht="15" thickBot="1" x14ac:dyDescent="0.35">
      <c r="A201" s="293"/>
      <c r="B201" s="238"/>
      <c r="C201" s="239" t="s">
        <v>0</v>
      </c>
      <c r="D201" s="100">
        <v>1</v>
      </c>
      <c r="E201" s="98">
        <v>2</v>
      </c>
      <c r="F201" s="98">
        <v>3</v>
      </c>
      <c r="G201" s="98">
        <v>4</v>
      </c>
      <c r="H201" s="101">
        <v>5</v>
      </c>
      <c r="I201" s="101">
        <v>6</v>
      </c>
      <c r="J201" s="184">
        <v>7</v>
      </c>
      <c r="K201" s="185">
        <v>8</v>
      </c>
      <c r="L201" s="341" t="s">
        <v>59</v>
      </c>
      <c r="M201" s="185">
        <v>9</v>
      </c>
      <c r="N201" s="186">
        <v>10</v>
      </c>
    </row>
    <row r="202" spans="1:14" ht="15.6" thickTop="1" thickBot="1" x14ac:dyDescent="0.35">
      <c r="A202" s="291" t="s">
        <v>58</v>
      </c>
      <c r="B202" s="331" t="s">
        <v>70</v>
      </c>
      <c r="C202" s="104" t="s">
        <v>1</v>
      </c>
      <c r="D202" s="107"/>
      <c r="E202" s="105"/>
      <c r="F202" s="105"/>
      <c r="G202" s="105"/>
      <c r="H202" s="219"/>
      <c r="I202" s="219"/>
      <c r="J202" s="50"/>
      <c r="K202" s="8"/>
      <c r="L202" s="342"/>
      <c r="M202" s="8"/>
      <c r="N202" s="187"/>
    </row>
    <row r="203" spans="1:14" ht="15.6" thickTop="1" thickBot="1" x14ac:dyDescent="0.35">
      <c r="A203" s="327">
        <v>64</v>
      </c>
      <c r="B203" s="329" t="s">
        <v>72</v>
      </c>
      <c r="C203" s="332"/>
      <c r="D203" s="250">
        <f>20*A203</f>
        <v>1280</v>
      </c>
      <c r="E203" s="240">
        <f t="shared" ref="E203" si="61">D203*1.3</f>
        <v>1664</v>
      </c>
      <c r="F203" s="240">
        <f t="shared" ref="F203" si="62">E203*1.3</f>
        <v>2163.2000000000003</v>
      </c>
      <c r="G203" s="240">
        <f t="shared" ref="G203" si="63">F203*1.3</f>
        <v>2812.1600000000003</v>
      </c>
      <c r="H203" s="240">
        <f t="shared" ref="H203" si="64">G203*1.3</f>
        <v>3655.8080000000004</v>
      </c>
      <c r="I203" s="166">
        <f t="shared" ref="I203" si="65">H203*1.35</f>
        <v>4935.3408000000009</v>
      </c>
      <c r="J203" s="240">
        <f t="shared" ref="J203" si="66">I203*1.4</f>
        <v>6909.4771200000005</v>
      </c>
      <c r="K203" s="243">
        <f t="shared" ref="K203" si="67">J203*1.45</f>
        <v>10018.741824000001</v>
      </c>
      <c r="L203" s="242">
        <f>K203*1.45</f>
        <v>14527.1756448</v>
      </c>
      <c r="M203" s="241">
        <f>L203*1.5</f>
        <v>21790.763467199999</v>
      </c>
      <c r="N203" s="243">
        <f t="shared" ref="N203" si="68">M203*1.55</f>
        <v>33775.683374159998</v>
      </c>
    </row>
    <row r="204" spans="1:14" ht="15" thickTop="1" x14ac:dyDescent="0.3">
      <c r="A204" s="285">
        <f>A203</f>
        <v>64</v>
      </c>
      <c r="B204" s="325" t="s">
        <v>71</v>
      </c>
      <c r="C204" s="324"/>
      <c r="D204" s="251">
        <f>20*A204</f>
        <v>1280</v>
      </c>
      <c r="E204" s="228">
        <f>26*A204</f>
        <v>1664</v>
      </c>
      <c r="F204" s="228">
        <f>33*A204</f>
        <v>2112</v>
      </c>
      <c r="G204" s="228">
        <f>43*A204</f>
        <v>2752</v>
      </c>
      <c r="H204" s="228">
        <f>55*A204</f>
        <v>3520</v>
      </c>
      <c r="I204" s="258">
        <f>74*A204</f>
        <v>4736</v>
      </c>
      <c r="J204" s="289">
        <f>104.3*A204</f>
        <v>6675.2</v>
      </c>
      <c r="K204" s="314">
        <f>149.3*A204</f>
        <v>9555.2000000000007</v>
      </c>
      <c r="L204" s="290">
        <f>219.3*A204</f>
        <v>14035.2</v>
      </c>
      <c r="M204" s="287">
        <f>338.25*A204</f>
        <v>21648</v>
      </c>
      <c r="N204" s="288">
        <f>522.75*A204</f>
        <v>33456</v>
      </c>
    </row>
    <row r="205" spans="1:14" x14ac:dyDescent="0.3">
      <c r="A205" s="285">
        <f>A203</f>
        <v>64</v>
      </c>
      <c r="B205" s="326" t="s">
        <v>60</v>
      </c>
      <c r="C205" s="324"/>
      <c r="D205" s="252">
        <f>10*A205</f>
        <v>640</v>
      </c>
      <c r="E205" s="218">
        <f>10*A205</f>
        <v>640</v>
      </c>
      <c r="F205" s="218">
        <f>8*A205</f>
        <v>512</v>
      </c>
      <c r="G205" s="218">
        <f>8*A205</f>
        <v>512</v>
      </c>
      <c r="H205" s="218">
        <f>6*A205</f>
        <v>384</v>
      </c>
      <c r="I205" s="261"/>
      <c r="J205" s="25"/>
      <c r="K205" s="72"/>
      <c r="L205" s="224"/>
      <c r="M205" s="25"/>
      <c r="N205" s="72"/>
    </row>
    <row r="206" spans="1:14" x14ac:dyDescent="0.3">
      <c r="A206" s="285">
        <f>A203</f>
        <v>64</v>
      </c>
      <c r="B206" s="326" t="s">
        <v>67</v>
      </c>
      <c r="C206" s="324"/>
      <c r="D206" s="253">
        <f>5*A206</f>
        <v>320</v>
      </c>
      <c r="E206" s="23">
        <f>8*A206</f>
        <v>512</v>
      </c>
      <c r="F206" s="23">
        <f>10*A206</f>
        <v>640</v>
      </c>
      <c r="G206" s="226">
        <f>8*A206</f>
        <v>512</v>
      </c>
      <c r="H206" s="391">
        <f>0.35*A206</f>
        <v>22.4</v>
      </c>
      <c r="I206" s="392">
        <f>0.15*A206</f>
        <v>9.6</v>
      </c>
      <c r="J206" s="260">
        <f>0.1*A206</f>
        <v>6.4</v>
      </c>
      <c r="K206" s="345">
        <f>0.1*A206</f>
        <v>6.4</v>
      </c>
      <c r="L206" s="393">
        <f>0.15*A206</f>
        <v>9.6</v>
      </c>
      <c r="M206" s="394">
        <f>0.11*A206</f>
        <v>7.04</v>
      </c>
      <c r="N206" s="395">
        <f>0.16*A206</f>
        <v>10.24</v>
      </c>
    </row>
    <row r="207" spans="1:14" x14ac:dyDescent="0.3">
      <c r="A207" s="285">
        <f>A203</f>
        <v>64</v>
      </c>
      <c r="B207" s="326" t="s">
        <v>68</v>
      </c>
      <c r="C207" s="324" t="s">
        <v>77</v>
      </c>
      <c r="D207" s="254"/>
      <c r="E207" s="245"/>
      <c r="F207" s="237"/>
      <c r="G207" s="220">
        <f>6*A207</f>
        <v>384</v>
      </c>
      <c r="H207" s="225">
        <f>6*A207</f>
        <v>384</v>
      </c>
      <c r="I207" s="221">
        <f>6*A207</f>
        <v>384</v>
      </c>
      <c r="J207" s="221">
        <f>4*A207</f>
        <v>256</v>
      </c>
      <c r="K207" s="346">
        <f>4*A207</f>
        <v>256</v>
      </c>
      <c r="L207" s="249">
        <f>4*A207</f>
        <v>256</v>
      </c>
      <c r="M207" s="237"/>
      <c r="N207" s="244"/>
    </row>
    <row r="208" spans="1:14" ht="15" thickBot="1" x14ac:dyDescent="0.35">
      <c r="A208" s="285">
        <f>A203</f>
        <v>64</v>
      </c>
      <c r="B208" s="333" t="s">
        <v>69</v>
      </c>
      <c r="C208" s="324" t="s">
        <v>78</v>
      </c>
      <c r="D208" s="347"/>
      <c r="E208" s="344"/>
      <c r="F208" s="343">
        <f>0.5*A208</f>
        <v>32</v>
      </c>
      <c r="G208" s="337">
        <f>0.5*A208</f>
        <v>32</v>
      </c>
      <c r="H208" s="245"/>
      <c r="I208" s="245"/>
      <c r="J208" s="245"/>
      <c r="K208" s="348">
        <f>1*A208</f>
        <v>64</v>
      </c>
      <c r="L208" s="338">
        <f>1.5*A208</f>
        <v>96</v>
      </c>
      <c r="M208" s="245"/>
      <c r="N208" s="255"/>
    </row>
    <row r="209" spans="1:14" x14ac:dyDescent="0.3">
      <c r="A209" s="285">
        <f>A203</f>
        <v>64</v>
      </c>
      <c r="B209" s="401" t="s">
        <v>90</v>
      </c>
      <c r="C209" s="369" t="s">
        <v>104</v>
      </c>
      <c r="D209" s="356"/>
      <c r="E209" s="304"/>
      <c r="F209" s="295"/>
      <c r="G209" s="386"/>
      <c r="H209" s="357">
        <f>3*A209</f>
        <v>192</v>
      </c>
      <c r="I209" s="358">
        <f>3*A209</f>
        <v>192</v>
      </c>
      <c r="J209" s="358">
        <f>2*A209</f>
        <v>128</v>
      </c>
      <c r="K209" s="359">
        <f>2*A209</f>
        <v>128</v>
      </c>
      <c r="L209" s="360">
        <f>2*A209</f>
        <v>128</v>
      </c>
      <c r="M209" s="295"/>
      <c r="N209" s="296"/>
    </row>
    <row r="210" spans="1:14" ht="15" thickBot="1" x14ac:dyDescent="0.35">
      <c r="A210" s="285">
        <f>A203</f>
        <v>64</v>
      </c>
      <c r="B210" s="402"/>
      <c r="C210" s="370" t="s">
        <v>78</v>
      </c>
      <c r="D210" s="339"/>
      <c r="E210" s="340"/>
      <c r="F210" s="361">
        <f>0.25*A210</f>
        <v>16</v>
      </c>
      <c r="G210" s="385">
        <f>0.25*A210</f>
        <v>16</v>
      </c>
      <c r="H210" s="362">
        <f>0.35*A210</f>
        <v>22.4</v>
      </c>
      <c r="I210" s="362">
        <f>0.35*A210</f>
        <v>22.4</v>
      </c>
      <c r="J210" s="362">
        <f>0.45*A210</f>
        <v>28.8</v>
      </c>
      <c r="K210" s="363">
        <f>0.45*A210</f>
        <v>28.8</v>
      </c>
      <c r="L210" s="364">
        <f>0.45*A210</f>
        <v>28.8</v>
      </c>
      <c r="M210" s="362">
        <f>0.45*A210</f>
        <v>28.8</v>
      </c>
      <c r="N210" s="363">
        <f>0.45*A210</f>
        <v>28.8</v>
      </c>
    </row>
    <row r="211" spans="1:14" x14ac:dyDescent="0.3">
      <c r="A211" s="285">
        <f>A203</f>
        <v>64</v>
      </c>
      <c r="B211" s="401" t="s">
        <v>91</v>
      </c>
      <c r="C211" s="369" t="s">
        <v>101</v>
      </c>
      <c r="D211" s="347"/>
      <c r="E211" s="299"/>
      <c r="F211" s="299"/>
      <c r="G211" s="376"/>
      <c r="H211" s="377">
        <f>3*A211</f>
        <v>192</v>
      </c>
      <c r="I211" s="378">
        <f>3*A211</f>
        <v>192</v>
      </c>
      <c r="J211" s="378">
        <f>2*A211</f>
        <v>128</v>
      </c>
      <c r="K211" s="379">
        <f>2*A211</f>
        <v>128</v>
      </c>
      <c r="L211" s="381">
        <f>2*A211</f>
        <v>128</v>
      </c>
      <c r="M211" s="356"/>
      <c r="N211" s="305"/>
    </row>
    <row r="212" spans="1:14" ht="15" thickBot="1" x14ac:dyDescent="0.35">
      <c r="A212" s="285">
        <f>A203</f>
        <v>64</v>
      </c>
      <c r="B212" s="403"/>
      <c r="C212" s="370" t="s">
        <v>101</v>
      </c>
      <c r="D212" s="339"/>
      <c r="E212" s="340"/>
      <c r="F212" s="371"/>
      <c r="G212" s="372"/>
      <c r="H212" s="373">
        <f>0.75*A212</f>
        <v>48</v>
      </c>
      <c r="I212" s="373">
        <f>0.75*A212</f>
        <v>48</v>
      </c>
      <c r="J212" s="373">
        <f>1*A212</f>
        <v>64</v>
      </c>
      <c r="K212" s="374">
        <f>1*A212</f>
        <v>64</v>
      </c>
      <c r="L212" s="380">
        <f>1*A212</f>
        <v>64</v>
      </c>
      <c r="M212" s="382"/>
      <c r="N212" s="383"/>
    </row>
    <row r="213" spans="1:14" ht="15.6" thickTop="1" thickBot="1" x14ac:dyDescent="0.35">
      <c r="A213" s="285">
        <f>A203</f>
        <v>64</v>
      </c>
      <c r="B213" s="330" t="s">
        <v>73</v>
      </c>
      <c r="C213" s="246" t="s">
        <v>103</v>
      </c>
      <c r="D213" s="247"/>
      <c r="E213" s="196"/>
      <c r="F213" s="196"/>
      <c r="G213" s="196"/>
      <c r="H213" s="196"/>
      <c r="I213" s="196"/>
      <c r="J213" s="8"/>
      <c r="K213" s="8"/>
      <c r="L213" s="8"/>
      <c r="M213" s="8"/>
      <c r="N213" s="12"/>
    </row>
    <row r="214" spans="1:14" ht="15" thickTop="1" x14ac:dyDescent="0.3">
      <c r="A214" s="285">
        <f>A203</f>
        <v>64</v>
      </c>
      <c r="B214" s="329" t="s">
        <v>72</v>
      </c>
      <c r="C214" s="323" t="s">
        <v>104</v>
      </c>
      <c r="D214" s="262">
        <f>0.12*A214</f>
        <v>7.68</v>
      </c>
      <c r="E214" s="263">
        <f>D214*1.2</f>
        <v>9.2159999999999993</v>
      </c>
      <c r="F214" s="263">
        <f>E214*1.2</f>
        <v>11.059199999999999</v>
      </c>
      <c r="G214" s="263">
        <f>F214*1.2</f>
        <v>13.271039999999998</v>
      </c>
      <c r="H214" s="263">
        <f>G214*1.2</f>
        <v>15.925247999999996</v>
      </c>
      <c r="I214" s="264">
        <f>H214*1.25</f>
        <v>19.906559999999995</v>
      </c>
      <c r="J214" s="263">
        <f>I214*1.3</f>
        <v>25.878527999999996</v>
      </c>
      <c r="K214" s="267">
        <f>J214*1.35</f>
        <v>34.936012799999993</v>
      </c>
      <c r="L214" s="266">
        <f>K214*1.35</f>
        <v>47.163617279999997</v>
      </c>
      <c r="M214" s="265">
        <f>L214*1.4</f>
        <v>66.029064191999993</v>
      </c>
      <c r="N214" s="267">
        <f>M214*1.45</f>
        <v>95.742143078399991</v>
      </c>
    </row>
    <row r="215" spans="1:14" x14ac:dyDescent="0.3">
      <c r="A215" s="285">
        <f>A203</f>
        <v>64</v>
      </c>
      <c r="B215" s="325" t="s">
        <v>71</v>
      </c>
      <c r="C215" s="324"/>
      <c r="D215" s="315">
        <f>0.12*A215</f>
        <v>7.68</v>
      </c>
      <c r="E215" s="316">
        <f>0.144*A215</f>
        <v>9.2159999999999993</v>
      </c>
      <c r="F215" s="316">
        <f>0.18*A215</f>
        <v>11.52</v>
      </c>
      <c r="G215" s="316">
        <f>0.216*A215</f>
        <v>13.824</v>
      </c>
      <c r="H215" s="317">
        <f>0.246*A215</f>
        <v>15.744</v>
      </c>
      <c r="I215" s="318">
        <f>0.297*A215</f>
        <v>19.007999999999999</v>
      </c>
      <c r="J215" s="318">
        <f>0.395*A215</f>
        <v>25.28</v>
      </c>
      <c r="K215" s="319">
        <f>0.543*A215</f>
        <v>34.752000000000002</v>
      </c>
      <c r="L215" s="320">
        <f>0.739*A215</f>
        <v>47.295999999999999</v>
      </c>
      <c r="M215" s="321">
        <f>0.945*A215</f>
        <v>60.48</v>
      </c>
      <c r="N215" s="322">
        <f>1.35*A215</f>
        <v>86.4</v>
      </c>
    </row>
    <row r="216" spans="1:14" x14ac:dyDescent="0.3">
      <c r="A216" s="285">
        <f>A203</f>
        <v>64</v>
      </c>
      <c r="B216" s="326" t="s">
        <v>92</v>
      </c>
      <c r="C216" s="324"/>
      <c r="D216" s="268">
        <f>0.1*A216</f>
        <v>6.4</v>
      </c>
      <c r="E216" s="269">
        <f>0.12*A216</f>
        <v>7.68</v>
      </c>
      <c r="F216" s="269">
        <f>0.15*A216</f>
        <v>9.6</v>
      </c>
      <c r="G216" s="269">
        <f>0.18*A216</f>
        <v>11.52</v>
      </c>
      <c r="H216" s="222"/>
      <c r="I216" s="154"/>
      <c r="J216" s="223"/>
      <c r="K216" s="309"/>
      <c r="L216" s="224"/>
      <c r="M216" s="25"/>
      <c r="N216" s="72"/>
    </row>
    <row r="217" spans="1:14" x14ac:dyDescent="0.3">
      <c r="A217" s="285">
        <f>A203</f>
        <v>64</v>
      </c>
      <c r="B217" s="326" t="s">
        <v>93</v>
      </c>
      <c r="C217" s="324"/>
      <c r="D217" s="270">
        <f>0.01*A217</f>
        <v>0.64</v>
      </c>
      <c r="E217" s="271">
        <f>0.012*A217</f>
        <v>0.76800000000000002</v>
      </c>
      <c r="F217" s="271">
        <f>0.015*A217</f>
        <v>0.96</v>
      </c>
      <c r="G217" s="283">
        <f>0.01*A217</f>
        <v>0.64</v>
      </c>
      <c r="H217" s="298"/>
      <c r="I217" s="298"/>
      <c r="J217" s="1"/>
      <c r="K217" s="4"/>
      <c r="L217" s="308"/>
      <c r="M217" s="237"/>
      <c r="N217" s="244"/>
    </row>
    <row r="218" spans="1:14" x14ac:dyDescent="0.3">
      <c r="A218" s="285">
        <f>A203</f>
        <v>64</v>
      </c>
      <c r="B218" s="326" t="s">
        <v>94</v>
      </c>
      <c r="C218" s="323"/>
      <c r="D218" s="254"/>
      <c r="E218" s="245"/>
      <c r="F218" s="245"/>
      <c r="G218" s="272">
        <f>0.007*A218</f>
        <v>0.44800000000000001</v>
      </c>
      <c r="H218" s="352">
        <f>0.018*A218</f>
        <v>1.1519999999999999</v>
      </c>
      <c r="I218" s="353">
        <f>0.023*A218</f>
        <v>1.472</v>
      </c>
      <c r="J218" s="353">
        <f>0.03*A218</f>
        <v>1.92</v>
      </c>
      <c r="K218" s="310">
        <f>0.041*A218</f>
        <v>2.6240000000000001</v>
      </c>
      <c r="L218" s="273">
        <f>0.055*A218</f>
        <v>3.52</v>
      </c>
      <c r="M218" s="245"/>
      <c r="N218" s="255"/>
    </row>
    <row r="219" spans="1:14" x14ac:dyDescent="0.3">
      <c r="A219" s="285">
        <f>A203</f>
        <v>64</v>
      </c>
      <c r="B219" s="333" t="s">
        <v>95</v>
      </c>
      <c r="C219" s="324"/>
      <c r="D219" s="254"/>
      <c r="E219" s="245"/>
      <c r="F219" s="274">
        <f>0.015*A219</f>
        <v>0.96</v>
      </c>
      <c r="G219" s="350">
        <f>0.018*A219</f>
        <v>1.1519999999999999</v>
      </c>
      <c r="H219" s="354">
        <f>0.025*A219</f>
        <v>1.6</v>
      </c>
      <c r="I219" s="355">
        <f>0.03*A219</f>
        <v>1.92</v>
      </c>
      <c r="J219" s="355">
        <f>0.04*A219</f>
        <v>2.56</v>
      </c>
      <c r="K219" s="351">
        <f>0.055*A219</f>
        <v>3.52</v>
      </c>
      <c r="L219" s="275">
        <f>0.075*A219</f>
        <v>4.8</v>
      </c>
      <c r="M219" s="276">
        <f>0.021*A219</f>
        <v>1.3440000000000001</v>
      </c>
      <c r="N219" s="277">
        <f>0.03*A219</f>
        <v>1.92</v>
      </c>
    </row>
    <row r="220" spans="1:14" ht="15" thickBot="1" x14ac:dyDescent="0.35">
      <c r="A220" s="285">
        <f>A203</f>
        <v>64</v>
      </c>
      <c r="B220" s="328" t="s">
        <v>96</v>
      </c>
      <c r="C220" s="286"/>
      <c r="D220" s="339"/>
      <c r="E220" s="340"/>
      <c r="F220" s="365">
        <f>0.007*A220</f>
        <v>0.44800000000000001</v>
      </c>
      <c r="G220" s="366">
        <f>0.009*A220</f>
        <v>0.57599999999999996</v>
      </c>
      <c r="H220" s="384">
        <f>0.011*A220</f>
        <v>0.70399999999999996</v>
      </c>
      <c r="I220" s="384">
        <f>0.014*A220</f>
        <v>0.89600000000000002</v>
      </c>
      <c r="J220" s="384">
        <f>0.018*A220</f>
        <v>1.1519999999999999</v>
      </c>
      <c r="K220" s="367">
        <f>0.025*A220</f>
        <v>1.6</v>
      </c>
      <c r="L220" s="368">
        <f>0.034*A220</f>
        <v>2.1760000000000002</v>
      </c>
      <c r="M220" s="366">
        <f>0.047*A220</f>
        <v>3.008</v>
      </c>
      <c r="N220" s="367">
        <f>0.067*A220</f>
        <v>4.2880000000000003</v>
      </c>
    </row>
    <row r="221" spans="1:14" ht="15" thickTop="1" x14ac:dyDescent="0.3">
      <c r="A221" s="285">
        <f>A203</f>
        <v>64</v>
      </c>
      <c r="B221" s="398" t="s">
        <v>80</v>
      </c>
      <c r="C221" s="334"/>
      <c r="D221" s="300">
        <f>0.02*A221</f>
        <v>1.28</v>
      </c>
      <c r="E221" s="301">
        <f>0.024*A221</f>
        <v>1.536</v>
      </c>
      <c r="F221" s="301">
        <f>0.03*A221</f>
        <v>1.92</v>
      </c>
      <c r="G221" s="311">
        <f>0.014*A221</f>
        <v>0.89600000000000002</v>
      </c>
      <c r="H221" s="302"/>
      <c r="I221" s="302"/>
      <c r="J221" s="303"/>
      <c r="K221" s="312"/>
      <c r="L221" s="307"/>
      <c r="M221" s="304"/>
      <c r="N221" s="305"/>
    </row>
    <row r="222" spans="1:14" x14ac:dyDescent="0.3">
      <c r="A222" s="285">
        <f>A203</f>
        <v>64</v>
      </c>
      <c r="B222" s="399"/>
      <c r="C222" s="335"/>
      <c r="D222" s="270">
        <f>0.05*A222</f>
        <v>3.2</v>
      </c>
      <c r="E222" s="271">
        <f>0.06*A222</f>
        <v>3.84</v>
      </c>
      <c r="F222" s="271">
        <f>0.075*A222</f>
        <v>4.8</v>
      </c>
      <c r="G222" s="283">
        <f>0.01*A222</f>
        <v>0.64</v>
      </c>
      <c r="H222" s="298"/>
      <c r="I222" s="298"/>
      <c r="J222" s="1"/>
      <c r="K222" s="4"/>
      <c r="L222" s="308"/>
      <c r="M222" s="299"/>
      <c r="N222" s="306"/>
    </row>
    <row r="223" spans="1:14" ht="15" thickBot="1" x14ac:dyDescent="0.35">
      <c r="A223" s="292">
        <f>A203</f>
        <v>64</v>
      </c>
      <c r="B223" s="400"/>
      <c r="C223" s="336"/>
      <c r="D223" s="278"/>
      <c r="E223" s="279"/>
      <c r="F223" s="279"/>
      <c r="G223" s="313">
        <f>0.077*A223</f>
        <v>4.9279999999999999</v>
      </c>
      <c r="H223" s="280"/>
      <c r="I223" s="281"/>
      <c r="J223" s="281"/>
      <c r="K223" s="297"/>
      <c r="L223" s="282"/>
      <c r="M223" s="279"/>
      <c r="N223" s="294"/>
    </row>
    <row r="225" spans="1:14" ht="15" thickBot="1" x14ac:dyDescent="0.35"/>
    <row r="226" spans="1:14" ht="15" thickBot="1" x14ac:dyDescent="0.35">
      <c r="A226" s="293"/>
      <c r="B226" s="238"/>
      <c r="C226" s="239" t="s">
        <v>0</v>
      </c>
      <c r="D226" s="100">
        <v>1</v>
      </c>
      <c r="E226" s="98">
        <v>2</v>
      </c>
      <c r="F226" s="98">
        <v>3</v>
      </c>
      <c r="G226" s="98">
        <v>4</v>
      </c>
      <c r="H226" s="101">
        <v>5</v>
      </c>
      <c r="I226" s="101">
        <v>6</v>
      </c>
      <c r="J226" s="184">
        <v>7</v>
      </c>
      <c r="K226" s="185">
        <v>8</v>
      </c>
      <c r="L226" s="341" t="s">
        <v>59</v>
      </c>
      <c r="M226" s="185">
        <v>9</v>
      </c>
      <c r="N226" s="186">
        <v>10</v>
      </c>
    </row>
    <row r="227" spans="1:14" ht="15.6" thickTop="1" thickBot="1" x14ac:dyDescent="0.35">
      <c r="A227" s="291" t="s">
        <v>58</v>
      </c>
      <c r="B227" s="331" t="s">
        <v>70</v>
      </c>
      <c r="C227" s="104" t="s">
        <v>1</v>
      </c>
      <c r="D227" s="107"/>
      <c r="E227" s="105"/>
      <c r="F227" s="105"/>
      <c r="G227" s="105"/>
      <c r="H227" s="219"/>
      <c r="I227" s="219"/>
      <c r="J227" s="50"/>
      <c r="K227" s="8"/>
      <c r="L227" s="342"/>
      <c r="M227" s="8"/>
      <c r="N227" s="187"/>
    </row>
    <row r="228" spans="1:14" ht="15.6" thickTop="1" thickBot="1" x14ac:dyDescent="0.35">
      <c r="A228" s="327">
        <v>86</v>
      </c>
      <c r="B228" s="329" t="s">
        <v>72</v>
      </c>
      <c r="C228" s="332"/>
      <c r="D228" s="250">
        <f>20*A228</f>
        <v>1720</v>
      </c>
      <c r="E228" s="240">
        <f t="shared" ref="E228" si="69">D228*1.3</f>
        <v>2236</v>
      </c>
      <c r="F228" s="240">
        <f t="shared" ref="F228" si="70">E228*1.3</f>
        <v>2906.8</v>
      </c>
      <c r="G228" s="240">
        <f t="shared" ref="G228" si="71">F228*1.3</f>
        <v>3778.84</v>
      </c>
      <c r="H228" s="240">
        <f t="shared" ref="H228" si="72">G228*1.3</f>
        <v>4912.4920000000002</v>
      </c>
      <c r="I228" s="166">
        <f t="shared" ref="I228" si="73">H228*1.35</f>
        <v>6631.8642000000009</v>
      </c>
      <c r="J228" s="240">
        <f t="shared" ref="J228" si="74">I228*1.4</f>
        <v>9284.60988</v>
      </c>
      <c r="K228" s="243">
        <f t="shared" ref="K228" si="75">J228*1.45</f>
        <v>13462.684325999999</v>
      </c>
      <c r="L228" s="242">
        <f>K228*1.45</f>
        <v>19520.892272699999</v>
      </c>
      <c r="M228" s="241">
        <f>L228*1.5</f>
        <v>29281.338409049997</v>
      </c>
      <c r="N228" s="243">
        <f t="shared" ref="N228" si="76">M228*1.55</f>
        <v>45386.074534027495</v>
      </c>
    </row>
    <row r="229" spans="1:14" ht="15" thickTop="1" x14ac:dyDescent="0.3">
      <c r="A229" s="285">
        <f>A228</f>
        <v>86</v>
      </c>
      <c r="B229" s="325" t="s">
        <v>71</v>
      </c>
      <c r="C229" s="324"/>
      <c r="D229" s="251">
        <f>20*A229</f>
        <v>1720</v>
      </c>
      <c r="E229" s="228">
        <f>26*A229</f>
        <v>2236</v>
      </c>
      <c r="F229" s="228">
        <f>33*A229</f>
        <v>2838</v>
      </c>
      <c r="G229" s="228">
        <f>43*A229</f>
        <v>3698</v>
      </c>
      <c r="H229" s="228">
        <f>55*A229</f>
        <v>4730</v>
      </c>
      <c r="I229" s="258">
        <f>74*A229</f>
        <v>6364</v>
      </c>
      <c r="J229" s="289">
        <f>104.3*A229</f>
        <v>8969.7999999999993</v>
      </c>
      <c r="K229" s="314">
        <f>149.3*A229</f>
        <v>12839.800000000001</v>
      </c>
      <c r="L229" s="290">
        <f>219.3*A229</f>
        <v>18859.8</v>
      </c>
      <c r="M229" s="287">
        <f>338.25*A229</f>
        <v>29089.5</v>
      </c>
      <c r="N229" s="288">
        <f>522.75*A229</f>
        <v>44956.5</v>
      </c>
    </row>
    <row r="230" spans="1:14" x14ac:dyDescent="0.3">
      <c r="A230" s="285">
        <f>A228</f>
        <v>86</v>
      </c>
      <c r="B230" s="326" t="s">
        <v>60</v>
      </c>
      <c r="C230" s="324"/>
      <c r="D230" s="252">
        <f>10*A230</f>
        <v>860</v>
      </c>
      <c r="E230" s="218">
        <f>10*A230</f>
        <v>860</v>
      </c>
      <c r="F230" s="218">
        <f>8*A230</f>
        <v>688</v>
      </c>
      <c r="G230" s="218">
        <f>8*A230</f>
        <v>688</v>
      </c>
      <c r="H230" s="218">
        <f>6*A230</f>
        <v>516</v>
      </c>
      <c r="I230" s="261"/>
      <c r="J230" s="25"/>
      <c r="K230" s="72"/>
      <c r="L230" s="224"/>
      <c r="M230" s="25"/>
      <c r="N230" s="72"/>
    </row>
    <row r="231" spans="1:14" x14ac:dyDescent="0.3">
      <c r="A231" s="285">
        <f>A228</f>
        <v>86</v>
      </c>
      <c r="B231" s="326" t="s">
        <v>67</v>
      </c>
      <c r="C231" s="324"/>
      <c r="D231" s="253">
        <f>5*A231</f>
        <v>430</v>
      </c>
      <c r="E231" s="23">
        <f>8*A231</f>
        <v>688</v>
      </c>
      <c r="F231" s="23">
        <f>10*A231</f>
        <v>860</v>
      </c>
      <c r="G231" s="226">
        <f>8*A231</f>
        <v>688</v>
      </c>
      <c r="H231" s="391">
        <f>0.35*A231</f>
        <v>30.099999999999998</v>
      </c>
      <c r="I231" s="392">
        <f>0.15*A231</f>
        <v>12.9</v>
      </c>
      <c r="J231" s="260">
        <f>0.1*A231</f>
        <v>8.6</v>
      </c>
      <c r="K231" s="345">
        <f>0.1*A231</f>
        <v>8.6</v>
      </c>
      <c r="L231" s="393">
        <f>0.15*A231</f>
        <v>12.9</v>
      </c>
      <c r="M231" s="394">
        <f>0.11*A231</f>
        <v>9.4600000000000009</v>
      </c>
      <c r="N231" s="395">
        <f>0.16*A231</f>
        <v>13.76</v>
      </c>
    </row>
    <row r="232" spans="1:14" x14ac:dyDescent="0.3">
      <c r="A232" s="285">
        <f>A228</f>
        <v>86</v>
      </c>
      <c r="B232" s="326" t="s">
        <v>68</v>
      </c>
      <c r="C232" s="324" t="s">
        <v>119</v>
      </c>
      <c r="D232" s="254"/>
      <c r="E232" s="245"/>
      <c r="F232" s="237"/>
      <c r="G232" s="220">
        <f>6*A232</f>
        <v>516</v>
      </c>
      <c r="H232" s="225">
        <f>6*A232</f>
        <v>516</v>
      </c>
      <c r="I232" s="221">
        <f>6*A232</f>
        <v>516</v>
      </c>
      <c r="J232" s="221">
        <f>4*A232</f>
        <v>344</v>
      </c>
      <c r="K232" s="346">
        <f>4*A232</f>
        <v>344</v>
      </c>
      <c r="L232" s="249">
        <f>4*A232</f>
        <v>344</v>
      </c>
      <c r="M232" s="237"/>
      <c r="N232" s="244"/>
    </row>
    <row r="233" spans="1:14" ht="15" thickBot="1" x14ac:dyDescent="0.35">
      <c r="A233" s="285">
        <f>A228</f>
        <v>86</v>
      </c>
      <c r="B233" s="333" t="s">
        <v>69</v>
      </c>
      <c r="C233" s="324" t="s">
        <v>78</v>
      </c>
      <c r="D233" s="347"/>
      <c r="E233" s="344"/>
      <c r="F233" s="343">
        <f>0.5*A233</f>
        <v>43</v>
      </c>
      <c r="G233" s="337">
        <f>0.5*A233</f>
        <v>43</v>
      </c>
      <c r="H233" s="245"/>
      <c r="I233" s="245"/>
      <c r="J233" s="245"/>
      <c r="K233" s="348">
        <f>1*A233</f>
        <v>86</v>
      </c>
      <c r="L233" s="338">
        <f>1.5*A233</f>
        <v>129</v>
      </c>
      <c r="M233" s="245"/>
      <c r="N233" s="255"/>
    </row>
    <row r="234" spans="1:14" x14ac:dyDescent="0.3">
      <c r="A234" s="285">
        <f>A228</f>
        <v>86</v>
      </c>
      <c r="B234" s="401" t="s">
        <v>90</v>
      </c>
      <c r="C234" s="369" t="s">
        <v>75</v>
      </c>
      <c r="D234" s="356"/>
      <c r="E234" s="304"/>
      <c r="F234" s="295"/>
      <c r="G234" s="386"/>
      <c r="H234" s="357">
        <f>3*A234</f>
        <v>258</v>
      </c>
      <c r="I234" s="358">
        <f>3*A234</f>
        <v>258</v>
      </c>
      <c r="J234" s="358">
        <f>2*A234</f>
        <v>172</v>
      </c>
      <c r="K234" s="359">
        <f>2*A234</f>
        <v>172</v>
      </c>
      <c r="L234" s="360">
        <f>2*A234</f>
        <v>172</v>
      </c>
      <c r="M234" s="295"/>
      <c r="N234" s="296"/>
    </row>
    <row r="235" spans="1:14" ht="15" thickBot="1" x14ac:dyDescent="0.35">
      <c r="A235" s="285">
        <f>A228</f>
        <v>86</v>
      </c>
      <c r="B235" s="402"/>
      <c r="C235" s="370" t="s">
        <v>104</v>
      </c>
      <c r="D235" s="339"/>
      <c r="E235" s="340"/>
      <c r="F235" s="361">
        <f>0.25*A235</f>
        <v>21.5</v>
      </c>
      <c r="G235" s="385">
        <f>0.25*A235</f>
        <v>21.5</v>
      </c>
      <c r="H235" s="362">
        <f>0.35*A235</f>
        <v>30.099999999999998</v>
      </c>
      <c r="I235" s="362">
        <f>0.35*A235</f>
        <v>30.099999999999998</v>
      </c>
      <c r="J235" s="362">
        <f>0.45*A235</f>
        <v>38.700000000000003</v>
      </c>
      <c r="K235" s="363">
        <f>0.45*A235</f>
        <v>38.700000000000003</v>
      </c>
      <c r="L235" s="364">
        <f>0.45*A235</f>
        <v>38.700000000000003</v>
      </c>
      <c r="M235" s="362">
        <f>0.45*A235</f>
        <v>38.700000000000003</v>
      </c>
      <c r="N235" s="363">
        <f>0.45*A235</f>
        <v>38.700000000000003</v>
      </c>
    </row>
    <row r="236" spans="1:14" x14ac:dyDescent="0.3">
      <c r="A236" s="285">
        <f>A228</f>
        <v>86</v>
      </c>
      <c r="B236" s="401" t="s">
        <v>91</v>
      </c>
      <c r="C236" s="369" t="s">
        <v>108</v>
      </c>
      <c r="D236" s="347"/>
      <c r="E236" s="299"/>
      <c r="F236" s="299"/>
      <c r="G236" s="376"/>
      <c r="H236" s="377">
        <f>3*A236</f>
        <v>258</v>
      </c>
      <c r="I236" s="378">
        <f>3*A236</f>
        <v>258</v>
      </c>
      <c r="J236" s="378">
        <f>2*A236</f>
        <v>172</v>
      </c>
      <c r="K236" s="379">
        <f>2*A236</f>
        <v>172</v>
      </c>
      <c r="L236" s="381">
        <f>2*A236</f>
        <v>172</v>
      </c>
      <c r="M236" s="356"/>
      <c r="N236" s="305"/>
    </row>
    <row r="237" spans="1:14" ht="15" thickBot="1" x14ac:dyDescent="0.35">
      <c r="A237" s="285">
        <f>A228</f>
        <v>86</v>
      </c>
      <c r="B237" s="403"/>
      <c r="C237" s="370" t="s">
        <v>77</v>
      </c>
      <c r="D237" s="339"/>
      <c r="E237" s="340"/>
      <c r="F237" s="371"/>
      <c r="G237" s="372"/>
      <c r="H237" s="373">
        <f>0.75*A237</f>
        <v>64.5</v>
      </c>
      <c r="I237" s="373">
        <f>0.75*A237</f>
        <v>64.5</v>
      </c>
      <c r="J237" s="373">
        <f>1*A237</f>
        <v>86</v>
      </c>
      <c r="K237" s="374">
        <f>1*A237</f>
        <v>86</v>
      </c>
      <c r="L237" s="380">
        <f>1*A237</f>
        <v>86</v>
      </c>
      <c r="M237" s="382"/>
      <c r="N237" s="383"/>
    </row>
    <row r="238" spans="1:14" ht="15.6" thickTop="1" thickBot="1" x14ac:dyDescent="0.35">
      <c r="A238" s="285">
        <f>A228</f>
        <v>86</v>
      </c>
      <c r="B238" s="330" t="s">
        <v>73</v>
      </c>
      <c r="C238" s="246" t="s">
        <v>75</v>
      </c>
      <c r="D238" s="247"/>
      <c r="E238" s="196"/>
      <c r="F238" s="196"/>
      <c r="G238" s="196"/>
      <c r="H238" s="196"/>
      <c r="I238" s="196"/>
      <c r="J238" s="8"/>
      <c r="K238" s="8"/>
      <c r="L238" s="8"/>
      <c r="M238" s="8"/>
      <c r="N238" s="12"/>
    </row>
    <row r="239" spans="1:14" ht="15" thickTop="1" x14ac:dyDescent="0.3">
      <c r="A239" s="285">
        <f>A228</f>
        <v>86</v>
      </c>
      <c r="B239" s="329" t="s">
        <v>72</v>
      </c>
      <c r="C239" s="323" t="s">
        <v>103</v>
      </c>
      <c r="D239" s="262">
        <f>0.12*A239</f>
        <v>10.32</v>
      </c>
      <c r="E239" s="263">
        <f>D239*1.2</f>
        <v>12.384</v>
      </c>
      <c r="F239" s="263">
        <f>E239*1.2</f>
        <v>14.860799999999999</v>
      </c>
      <c r="G239" s="263">
        <f>F239*1.2</f>
        <v>17.83296</v>
      </c>
      <c r="H239" s="263">
        <f>G239*1.2</f>
        <v>21.399552</v>
      </c>
      <c r="I239" s="264">
        <f>H239*1.25</f>
        <v>26.74944</v>
      </c>
      <c r="J239" s="263">
        <f>I239*1.3</f>
        <v>34.774272000000003</v>
      </c>
      <c r="K239" s="267">
        <f>J239*1.35</f>
        <v>46.945267200000011</v>
      </c>
      <c r="L239" s="266">
        <f>K239*1.35</f>
        <v>63.376110720000021</v>
      </c>
      <c r="M239" s="265">
        <f>L239*1.4</f>
        <v>88.72655500800002</v>
      </c>
      <c r="N239" s="267">
        <f>M239*1.45</f>
        <v>128.65350476160003</v>
      </c>
    </row>
    <row r="240" spans="1:14" x14ac:dyDescent="0.3">
      <c r="A240" s="285">
        <f>A228</f>
        <v>86</v>
      </c>
      <c r="B240" s="325" t="s">
        <v>71</v>
      </c>
      <c r="C240" s="324" t="s">
        <v>109</v>
      </c>
      <c r="D240" s="315">
        <f>0.12*A240</f>
        <v>10.32</v>
      </c>
      <c r="E240" s="316">
        <f>0.144*A240</f>
        <v>12.383999999999999</v>
      </c>
      <c r="F240" s="316">
        <f>0.18*A240</f>
        <v>15.479999999999999</v>
      </c>
      <c r="G240" s="316">
        <f>0.216*A240</f>
        <v>18.576000000000001</v>
      </c>
      <c r="H240" s="317">
        <f>0.246*A240</f>
        <v>21.155999999999999</v>
      </c>
      <c r="I240" s="318">
        <f>0.297*A240</f>
        <v>25.541999999999998</v>
      </c>
      <c r="J240" s="318">
        <f>0.395*A240</f>
        <v>33.97</v>
      </c>
      <c r="K240" s="319">
        <f>0.543*A240</f>
        <v>46.698</v>
      </c>
      <c r="L240" s="320">
        <f>0.739*A240</f>
        <v>63.554000000000002</v>
      </c>
      <c r="M240" s="321">
        <f>0.945*A240</f>
        <v>81.27</v>
      </c>
      <c r="N240" s="322">
        <f>1.35*A240</f>
        <v>116.10000000000001</v>
      </c>
    </row>
    <row r="241" spans="1:14" x14ac:dyDescent="0.3">
      <c r="A241" s="285">
        <f>A228</f>
        <v>86</v>
      </c>
      <c r="B241" s="326" t="s">
        <v>92</v>
      </c>
      <c r="C241" s="324" t="s">
        <v>76</v>
      </c>
      <c r="D241" s="268">
        <f>0.1*A241</f>
        <v>8.6</v>
      </c>
      <c r="E241" s="269">
        <f>0.12*A241</f>
        <v>10.32</v>
      </c>
      <c r="F241" s="269">
        <f>0.15*A241</f>
        <v>12.9</v>
      </c>
      <c r="G241" s="269">
        <f>0.18*A241</f>
        <v>15.479999999999999</v>
      </c>
      <c r="H241" s="222"/>
      <c r="I241" s="154"/>
      <c r="J241" s="223"/>
      <c r="K241" s="309"/>
      <c r="L241" s="224"/>
      <c r="M241" s="25"/>
      <c r="N241" s="72"/>
    </row>
    <row r="242" spans="1:14" x14ac:dyDescent="0.3">
      <c r="A242" s="285">
        <f>A228</f>
        <v>86</v>
      </c>
      <c r="B242" s="326" t="s">
        <v>93</v>
      </c>
      <c r="C242" s="324"/>
      <c r="D242" s="270">
        <f>0.01*A242</f>
        <v>0.86</v>
      </c>
      <c r="E242" s="271">
        <f>0.012*A242</f>
        <v>1.032</v>
      </c>
      <c r="F242" s="271">
        <f>0.015*A242</f>
        <v>1.29</v>
      </c>
      <c r="G242" s="283">
        <f>0.01*A242</f>
        <v>0.86</v>
      </c>
      <c r="H242" s="298"/>
      <c r="I242" s="298"/>
      <c r="J242" s="1"/>
      <c r="K242" s="4"/>
      <c r="L242" s="308"/>
      <c r="M242" s="237"/>
      <c r="N242" s="244"/>
    </row>
    <row r="243" spans="1:14" x14ac:dyDescent="0.3">
      <c r="A243" s="285">
        <f>A228</f>
        <v>86</v>
      </c>
      <c r="B243" s="326" t="s">
        <v>94</v>
      </c>
      <c r="C243" s="323"/>
      <c r="D243" s="254"/>
      <c r="E243" s="245"/>
      <c r="F243" s="245"/>
      <c r="G243" s="272">
        <f>0.007*A243</f>
        <v>0.60199999999999998</v>
      </c>
      <c r="H243" s="352">
        <f>0.018*A243</f>
        <v>1.5479999999999998</v>
      </c>
      <c r="I243" s="353">
        <f>0.023*A243</f>
        <v>1.978</v>
      </c>
      <c r="J243" s="353">
        <f>0.03*A243</f>
        <v>2.58</v>
      </c>
      <c r="K243" s="310">
        <f>0.041*A243</f>
        <v>3.5260000000000002</v>
      </c>
      <c r="L243" s="273">
        <f>0.055*A243</f>
        <v>4.7300000000000004</v>
      </c>
      <c r="M243" s="245"/>
      <c r="N243" s="255"/>
    </row>
    <row r="244" spans="1:14" x14ac:dyDescent="0.3">
      <c r="A244" s="285">
        <f>A228</f>
        <v>86</v>
      </c>
      <c r="B244" s="333" t="s">
        <v>95</v>
      </c>
      <c r="C244" s="324"/>
      <c r="D244" s="254"/>
      <c r="E244" s="245"/>
      <c r="F244" s="274">
        <f>0.015*A244</f>
        <v>1.29</v>
      </c>
      <c r="G244" s="350">
        <f>0.018*A244</f>
        <v>1.5479999999999998</v>
      </c>
      <c r="H244" s="354">
        <f>0.025*A244</f>
        <v>2.15</v>
      </c>
      <c r="I244" s="355">
        <f>0.03*A244</f>
        <v>2.58</v>
      </c>
      <c r="J244" s="355">
        <f>0.04*A244</f>
        <v>3.44</v>
      </c>
      <c r="K244" s="351">
        <f>0.055*A244</f>
        <v>4.7300000000000004</v>
      </c>
      <c r="L244" s="275">
        <f>0.075*A244</f>
        <v>6.45</v>
      </c>
      <c r="M244" s="276">
        <f>0.021*A244</f>
        <v>1.806</v>
      </c>
      <c r="N244" s="277">
        <f>0.03*A244</f>
        <v>2.58</v>
      </c>
    </row>
    <row r="245" spans="1:14" ht="15" thickBot="1" x14ac:dyDescent="0.35">
      <c r="A245" s="285">
        <f>A228</f>
        <v>86</v>
      </c>
      <c r="B245" s="328" t="s">
        <v>96</v>
      </c>
      <c r="C245" s="286"/>
      <c r="D245" s="339"/>
      <c r="E245" s="340"/>
      <c r="F245" s="365">
        <f>0.007*A245</f>
        <v>0.60199999999999998</v>
      </c>
      <c r="G245" s="366">
        <f>0.009*A245</f>
        <v>0.77399999999999991</v>
      </c>
      <c r="H245" s="384">
        <f>0.011*A245</f>
        <v>0.94599999999999995</v>
      </c>
      <c r="I245" s="384">
        <f>0.014*A245</f>
        <v>1.204</v>
      </c>
      <c r="J245" s="384">
        <f>0.018*A245</f>
        <v>1.5479999999999998</v>
      </c>
      <c r="K245" s="367">
        <f>0.025*A245</f>
        <v>2.15</v>
      </c>
      <c r="L245" s="368">
        <f>0.034*A245</f>
        <v>2.9240000000000004</v>
      </c>
      <c r="M245" s="366">
        <f>0.047*A245</f>
        <v>4.0419999999999998</v>
      </c>
      <c r="N245" s="367">
        <f>0.067*A245</f>
        <v>5.7620000000000005</v>
      </c>
    </row>
    <row r="246" spans="1:14" ht="15" thickTop="1" x14ac:dyDescent="0.3">
      <c r="A246" s="285">
        <f>A228</f>
        <v>86</v>
      </c>
      <c r="B246" s="398" t="s">
        <v>80</v>
      </c>
      <c r="C246" s="334"/>
      <c r="D246" s="300">
        <f>0.02*A246</f>
        <v>1.72</v>
      </c>
      <c r="E246" s="301">
        <f>0.024*A246</f>
        <v>2.0640000000000001</v>
      </c>
      <c r="F246" s="301">
        <f>0.03*A246</f>
        <v>2.58</v>
      </c>
      <c r="G246" s="311">
        <f>0.014*A246</f>
        <v>1.204</v>
      </c>
      <c r="H246" s="302"/>
      <c r="I246" s="302"/>
      <c r="J246" s="303"/>
      <c r="K246" s="312"/>
      <c r="L246" s="307"/>
      <c r="M246" s="304"/>
      <c r="N246" s="305"/>
    </row>
    <row r="247" spans="1:14" x14ac:dyDescent="0.3">
      <c r="A247" s="285">
        <f>A228</f>
        <v>86</v>
      </c>
      <c r="B247" s="399"/>
      <c r="C247" s="335"/>
      <c r="D247" s="270">
        <f>0.05*A247</f>
        <v>4.3</v>
      </c>
      <c r="E247" s="271">
        <f>0.06*A247</f>
        <v>5.16</v>
      </c>
      <c r="F247" s="271">
        <f>0.075*A247</f>
        <v>6.45</v>
      </c>
      <c r="G247" s="283">
        <f>0.01*A247</f>
        <v>0.86</v>
      </c>
      <c r="H247" s="298"/>
      <c r="I247" s="298"/>
      <c r="J247" s="1"/>
      <c r="K247" s="4"/>
      <c r="L247" s="308"/>
      <c r="M247" s="299"/>
      <c r="N247" s="306"/>
    </row>
    <row r="248" spans="1:14" ht="15" thickBot="1" x14ac:dyDescent="0.35">
      <c r="A248" s="292">
        <f>A228</f>
        <v>86</v>
      </c>
      <c r="B248" s="400"/>
      <c r="C248" s="336"/>
      <c r="D248" s="278"/>
      <c r="E248" s="279"/>
      <c r="F248" s="279"/>
      <c r="G248" s="313">
        <f>0.077*A248</f>
        <v>6.6219999999999999</v>
      </c>
      <c r="H248" s="280"/>
      <c r="I248" s="281"/>
      <c r="J248" s="281"/>
      <c r="K248" s="297"/>
      <c r="L248" s="282"/>
      <c r="M248" s="279"/>
      <c r="N248" s="294"/>
    </row>
    <row r="250" spans="1:14" ht="15" thickBot="1" x14ac:dyDescent="0.35"/>
    <row r="251" spans="1:14" ht="15" thickBot="1" x14ac:dyDescent="0.35">
      <c r="A251" s="293"/>
      <c r="B251" s="238"/>
      <c r="C251" s="239" t="s">
        <v>0</v>
      </c>
      <c r="D251" s="100">
        <v>1</v>
      </c>
      <c r="E251" s="98">
        <v>2</v>
      </c>
      <c r="F251" s="98">
        <v>3</v>
      </c>
      <c r="G251" s="98">
        <v>4</v>
      </c>
      <c r="H251" s="101">
        <v>5</v>
      </c>
      <c r="I251" s="101">
        <v>6</v>
      </c>
      <c r="J251" s="184">
        <v>7</v>
      </c>
      <c r="K251" s="185">
        <v>8</v>
      </c>
      <c r="L251" s="341" t="s">
        <v>59</v>
      </c>
      <c r="M251" s="185">
        <v>9</v>
      </c>
      <c r="N251" s="186">
        <v>10</v>
      </c>
    </row>
    <row r="252" spans="1:14" ht="15.6" thickTop="1" thickBot="1" x14ac:dyDescent="0.35">
      <c r="A252" s="291" t="s">
        <v>58</v>
      </c>
      <c r="B252" s="331" t="s">
        <v>70</v>
      </c>
      <c r="C252" s="104" t="s">
        <v>1</v>
      </c>
      <c r="D252" s="107"/>
      <c r="E252" s="105"/>
      <c r="F252" s="105"/>
      <c r="G252" s="105"/>
      <c r="H252" s="219"/>
      <c r="I252" s="219"/>
      <c r="J252" s="50"/>
      <c r="K252" s="8"/>
      <c r="L252" s="342"/>
      <c r="M252" s="8"/>
      <c r="N252" s="187"/>
    </row>
    <row r="253" spans="1:14" ht="15.6" thickTop="1" thickBot="1" x14ac:dyDescent="0.35">
      <c r="A253" s="327">
        <v>214</v>
      </c>
      <c r="B253" s="329" t="s">
        <v>72</v>
      </c>
      <c r="C253" s="332"/>
      <c r="D253" s="250">
        <f>20*A253</f>
        <v>4280</v>
      </c>
      <c r="E253" s="240">
        <f t="shared" ref="E253" si="77">D253*1.3</f>
        <v>5564</v>
      </c>
      <c r="F253" s="240">
        <f t="shared" ref="F253" si="78">E253*1.3</f>
        <v>7233.2</v>
      </c>
      <c r="G253" s="240">
        <f t="shared" ref="G253" si="79">F253*1.3</f>
        <v>9403.16</v>
      </c>
      <c r="H253" s="240">
        <f t="shared" ref="H253" si="80">G253*1.3</f>
        <v>12224.108</v>
      </c>
      <c r="I253" s="166">
        <f t="shared" ref="I253" si="81">H253*1.35</f>
        <v>16502.5458</v>
      </c>
      <c r="J253" s="240">
        <f t="shared" ref="J253" si="82">I253*1.4</f>
        <v>23103.564119999999</v>
      </c>
      <c r="K253" s="243">
        <f t="shared" ref="K253" si="83">J253*1.45</f>
        <v>33500.167973999996</v>
      </c>
      <c r="L253" s="242">
        <f>K253*1.45</f>
        <v>48575.243562299991</v>
      </c>
      <c r="M253" s="241">
        <f>L253*1.5</f>
        <v>72862.865343449987</v>
      </c>
      <c r="N253" s="243">
        <f t="shared" ref="N253" si="84">M253*1.55</f>
        <v>112937.44128234748</v>
      </c>
    </row>
    <row r="254" spans="1:14" ht="15" thickTop="1" x14ac:dyDescent="0.3">
      <c r="A254" s="285">
        <f>A253</f>
        <v>214</v>
      </c>
      <c r="B254" s="325" t="s">
        <v>71</v>
      </c>
      <c r="C254" s="324"/>
      <c r="D254" s="251">
        <f>20*A254</f>
        <v>4280</v>
      </c>
      <c r="E254" s="228">
        <f>26*A254</f>
        <v>5564</v>
      </c>
      <c r="F254" s="228">
        <f>33*A254</f>
        <v>7062</v>
      </c>
      <c r="G254" s="228">
        <f>43*A254</f>
        <v>9202</v>
      </c>
      <c r="H254" s="228">
        <f>55*A254</f>
        <v>11770</v>
      </c>
      <c r="I254" s="258">
        <f>74*A254</f>
        <v>15836</v>
      </c>
      <c r="J254" s="289">
        <f>104.3*A254</f>
        <v>22320.2</v>
      </c>
      <c r="K254" s="314">
        <f>149.3*A254</f>
        <v>31950.2</v>
      </c>
      <c r="L254" s="290">
        <f>219.3*A254</f>
        <v>46930.200000000004</v>
      </c>
      <c r="M254" s="287">
        <f>338.25*A254</f>
        <v>72385.5</v>
      </c>
      <c r="N254" s="288">
        <f>522.75*A254</f>
        <v>111868.5</v>
      </c>
    </row>
    <row r="255" spans="1:14" x14ac:dyDescent="0.3">
      <c r="A255" s="285">
        <f>A253</f>
        <v>214</v>
      </c>
      <c r="B255" s="326" t="s">
        <v>60</v>
      </c>
      <c r="C255" s="324"/>
      <c r="D255" s="252">
        <f>10*A255</f>
        <v>2140</v>
      </c>
      <c r="E255" s="218">
        <f>10*A255</f>
        <v>2140</v>
      </c>
      <c r="F255" s="218">
        <f>8*A255</f>
        <v>1712</v>
      </c>
      <c r="G255" s="218">
        <f>8*A255</f>
        <v>1712</v>
      </c>
      <c r="H255" s="218">
        <f>6*A255</f>
        <v>1284</v>
      </c>
      <c r="I255" s="261"/>
      <c r="J255" s="25"/>
      <c r="K255" s="72"/>
      <c r="L255" s="224"/>
      <c r="M255" s="25"/>
      <c r="N255" s="72"/>
    </row>
    <row r="256" spans="1:14" x14ac:dyDescent="0.3">
      <c r="A256" s="285">
        <f>A253</f>
        <v>214</v>
      </c>
      <c r="B256" s="326" t="s">
        <v>67</v>
      </c>
      <c r="C256" s="324" t="s">
        <v>101</v>
      </c>
      <c r="D256" s="253">
        <f>5*A256</f>
        <v>1070</v>
      </c>
      <c r="E256" s="23">
        <f>8*A256</f>
        <v>1712</v>
      </c>
      <c r="F256" s="23">
        <f>10*A256</f>
        <v>2140</v>
      </c>
      <c r="G256" s="226">
        <f>8*A256</f>
        <v>1712</v>
      </c>
      <c r="H256" s="391">
        <f>0.35*A256</f>
        <v>74.899999999999991</v>
      </c>
      <c r="I256" s="392">
        <f>0.15*A256</f>
        <v>32.1</v>
      </c>
      <c r="J256" s="260">
        <f>0.1*A256</f>
        <v>21.400000000000002</v>
      </c>
      <c r="K256" s="345">
        <f>0.1*A256</f>
        <v>21.400000000000002</v>
      </c>
      <c r="L256" s="393">
        <f>0.15*A256</f>
        <v>32.1</v>
      </c>
      <c r="M256" s="394">
        <f>0.11*A256</f>
        <v>23.54</v>
      </c>
      <c r="N256" s="395">
        <f>0.16*A256</f>
        <v>34.24</v>
      </c>
    </row>
    <row r="257" spans="1:14" x14ac:dyDescent="0.3">
      <c r="A257" s="285">
        <f>A253</f>
        <v>214</v>
      </c>
      <c r="B257" s="326" t="s">
        <v>68</v>
      </c>
      <c r="C257" s="324" t="s">
        <v>114</v>
      </c>
      <c r="D257" s="254"/>
      <c r="E257" s="245"/>
      <c r="F257" s="237"/>
      <c r="G257" s="220">
        <f>6*A257</f>
        <v>1284</v>
      </c>
      <c r="H257" s="225">
        <f>6*A257</f>
        <v>1284</v>
      </c>
      <c r="I257" s="221">
        <f>6*A257</f>
        <v>1284</v>
      </c>
      <c r="J257" s="221">
        <f>4*A257</f>
        <v>856</v>
      </c>
      <c r="K257" s="346">
        <f>4*A257</f>
        <v>856</v>
      </c>
      <c r="L257" s="249">
        <f>4*A257</f>
        <v>856</v>
      </c>
      <c r="M257" s="237"/>
      <c r="N257" s="244"/>
    </row>
    <row r="258" spans="1:14" ht="15" thickBot="1" x14ac:dyDescent="0.35">
      <c r="A258" s="285">
        <f>A253</f>
        <v>214</v>
      </c>
      <c r="B258" s="333" t="s">
        <v>69</v>
      </c>
      <c r="C258" s="324" t="s">
        <v>101</v>
      </c>
      <c r="D258" s="347"/>
      <c r="E258" s="344"/>
      <c r="F258" s="343">
        <f>0.5*A258</f>
        <v>107</v>
      </c>
      <c r="G258" s="337">
        <f>0.5*A258</f>
        <v>107</v>
      </c>
      <c r="H258" s="245"/>
      <c r="I258" s="245"/>
      <c r="J258" s="245"/>
      <c r="K258" s="348">
        <f>1*A258</f>
        <v>214</v>
      </c>
      <c r="L258" s="338">
        <f>1.5*A258</f>
        <v>321</v>
      </c>
      <c r="M258" s="245"/>
      <c r="N258" s="255"/>
    </row>
    <row r="259" spans="1:14" x14ac:dyDescent="0.3">
      <c r="A259" s="285">
        <f>A253</f>
        <v>214</v>
      </c>
      <c r="B259" s="401" t="s">
        <v>90</v>
      </c>
      <c r="C259" s="369" t="s">
        <v>76</v>
      </c>
      <c r="D259" s="356"/>
      <c r="E259" s="304"/>
      <c r="F259" s="295"/>
      <c r="G259" s="386"/>
      <c r="H259" s="357">
        <f>3*A259</f>
        <v>642</v>
      </c>
      <c r="I259" s="358">
        <f>3*A259</f>
        <v>642</v>
      </c>
      <c r="J259" s="358">
        <f>2*A259</f>
        <v>428</v>
      </c>
      <c r="K259" s="359">
        <f>2*A259</f>
        <v>428</v>
      </c>
      <c r="L259" s="360">
        <f>2*A259</f>
        <v>428</v>
      </c>
      <c r="M259" s="295"/>
      <c r="N259" s="296"/>
    </row>
    <row r="260" spans="1:14" ht="15" thickBot="1" x14ac:dyDescent="0.35">
      <c r="A260" s="285">
        <f>A253</f>
        <v>214</v>
      </c>
      <c r="B260" s="402"/>
      <c r="C260" s="370" t="s">
        <v>74</v>
      </c>
      <c r="D260" s="339"/>
      <c r="E260" s="340"/>
      <c r="F260" s="361">
        <f>0.25*A260</f>
        <v>53.5</v>
      </c>
      <c r="G260" s="385">
        <f>0.25*A260</f>
        <v>53.5</v>
      </c>
      <c r="H260" s="362">
        <f>0.35*A260</f>
        <v>74.899999999999991</v>
      </c>
      <c r="I260" s="362">
        <f>0.35*A260</f>
        <v>74.899999999999991</v>
      </c>
      <c r="J260" s="362">
        <f>0.45*A260</f>
        <v>96.3</v>
      </c>
      <c r="K260" s="363">
        <f>0.45*A260</f>
        <v>96.3</v>
      </c>
      <c r="L260" s="364">
        <f>0.45*A260</f>
        <v>96.3</v>
      </c>
      <c r="M260" s="362">
        <f>0.45*A260</f>
        <v>96.3</v>
      </c>
      <c r="N260" s="363">
        <f>0.45*A260</f>
        <v>96.3</v>
      </c>
    </row>
    <row r="261" spans="1:14" x14ac:dyDescent="0.3">
      <c r="A261" s="285">
        <f>A253</f>
        <v>214</v>
      </c>
      <c r="B261" s="401" t="s">
        <v>91</v>
      </c>
      <c r="C261" s="369" t="s">
        <v>102</v>
      </c>
      <c r="D261" s="347"/>
      <c r="E261" s="299"/>
      <c r="F261" s="299"/>
      <c r="G261" s="376"/>
      <c r="H261" s="377">
        <f>3*A261</f>
        <v>642</v>
      </c>
      <c r="I261" s="378">
        <f>3*A261</f>
        <v>642</v>
      </c>
      <c r="J261" s="378">
        <f>2*A261</f>
        <v>428</v>
      </c>
      <c r="K261" s="379">
        <f>2*A261</f>
        <v>428</v>
      </c>
      <c r="L261" s="381">
        <f>2*A261</f>
        <v>428</v>
      </c>
      <c r="M261" s="356"/>
      <c r="N261" s="305"/>
    </row>
    <row r="262" spans="1:14" ht="15" thickBot="1" x14ac:dyDescent="0.35">
      <c r="A262" s="285">
        <f>A253</f>
        <v>214</v>
      </c>
      <c r="B262" s="403"/>
      <c r="C262" s="370" t="s">
        <v>77</v>
      </c>
      <c r="D262" s="339"/>
      <c r="E262" s="340"/>
      <c r="F262" s="371"/>
      <c r="G262" s="372"/>
      <c r="H262" s="373">
        <f>0.75*A262</f>
        <v>160.5</v>
      </c>
      <c r="I262" s="373">
        <f>0.75*A262</f>
        <v>160.5</v>
      </c>
      <c r="J262" s="373">
        <f>1*A262</f>
        <v>214</v>
      </c>
      <c r="K262" s="374">
        <f>1*A262</f>
        <v>214</v>
      </c>
      <c r="L262" s="380">
        <f>1*A262</f>
        <v>214</v>
      </c>
      <c r="M262" s="382"/>
      <c r="N262" s="383"/>
    </row>
    <row r="263" spans="1:14" ht="15.6" thickTop="1" thickBot="1" x14ac:dyDescent="0.35">
      <c r="A263" s="285">
        <f>A253</f>
        <v>214</v>
      </c>
      <c r="B263" s="330" t="s">
        <v>73</v>
      </c>
      <c r="C263" s="246" t="s">
        <v>75</v>
      </c>
      <c r="D263" s="247"/>
      <c r="E263" s="196"/>
      <c r="F263" s="196"/>
      <c r="G263" s="196"/>
      <c r="H263" s="196"/>
      <c r="I263" s="196"/>
      <c r="J263" s="8"/>
      <c r="K263" s="8"/>
      <c r="L263" s="8"/>
      <c r="M263" s="8"/>
      <c r="N263" s="12"/>
    </row>
    <row r="264" spans="1:14" ht="15" thickTop="1" x14ac:dyDescent="0.3">
      <c r="A264" s="285">
        <f>A253</f>
        <v>214</v>
      </c>
      <c r="B264" s="329" t="s">
        <v>72</v>
      </c>
      <c r="C264" s="323" t="s">
        <v>103</v>
      </c>
      <c r="D264" s="262">
        <f>0.12*A264</f>
        <v>25.68</v>
      </c>
      <c r="E264" s="263">
        <f>D264*1.2</f>
        <v>30.815999999999999</v>
      </c>
      <c r="F264" s="263">
        <f>E264*1.2</f>
        <v>36.979199999999999</v>
      </c>
      <c r="G264" s="263">
        <f>F264*1.2</f>
        <v>44.375039999999998</v>
      </c>
      <c r="H264" s="263">
        <f>G264*1.2</f>
        <v>53.250048</v>
      </c>
      <c r="I264" s="264">
        <f>H264*1.25</f>
        <v>66.562560000000005</v>
      </c>
      <c r="J264" s="263">
        <f>I264*1.3</f>
        <v>86.531328000000016</v>
      </c>
      <c r="K264" s="267">
        <f>J264*1.35</f>
        <v>116.81729280000003</v>
      </c>
      <c r="L264" s="266">
        <f>K264*1.35</f>
        <v>157.70334528000006</v>
      </c>
      <c r="M264" s="265">
        <f>L264*1.4</f>
        <v>220.78468339200009</v>
      </c>
      <c r="N264" s="267">
        <f>M264*1.45</f>
        <v>320.13779091840013</v>
      </c>
    </row>
    <row r="265" spans="1:14" x14ac:dyDescent="0.3">
      <c r="A265" s="285">
        <f>A253</f>
        <v>214</v>
      </c>
      <c r="B265" s="325" t="s">
        <v>71</v>
      </c>
      <c r="C265" s="324" t="s">
        <v>109</v>
      </c>
      <c r="D265" s="315">
        <f>0.12*A265</f>
        <v>25.68</v>
      </c>
      <c r="E265" s="316">
        <f>0.144*A265</f>
        <v>30.815999999999999</v>
      </c>
      <c r="F265" s="316">
        <f>0.18*A265</f>
        <v>38.519999999999996</v>
      </c>
      <c r="G265" s="316">
        <f>0.216*A265</f>
        <v>46.223999999999997</v>
      </c>
      <c r="H265" s="317">
        <f>0.246*A265</f>
        <v>52.643999999999998</v>
      </c>
      <c r="I265" s="318">
        <f>0.297*A265</f>
        <v>63.558</v>
      </c>
      <c r="J265" s="318">
        <f>0.395*A265</f>
        <v>84.53</v>
      </c>
      <c r="K265" s="319">
        <f>0.543*A265</f>
        <v>116.20200000000001</v>
      </c>
      <c r="L265" s="320">
        <f>0.739*A265</f>
        <v>158.14599999999999</v>
      </c>
      <c r="M265" s="321">
        <f>0.945*A265</f>
        <v>202.23</v>
      </c>
      <c r="N265" s="322">
        <f>1.35*A265</f>
        <v>288.90000000000003</v>
      </c>
    </row>
    <row r="266" spans="1:14" x14ac:dyDescent="0.3">
      <c r="A266" s="285">
        <f>A253</f>
        <v>214</v>
      </c>
      <c r="B266" s="326" t="s">
        <v>92</v>
      </c>
      <c r="C266" s="324" t="s">
        <v>76</v>
      </c>
      <c r="D266" s="268">
        <f>0.1*A266</f>
        <v>21.400000000000002</v>
      </c>
      <c r="E266" s="269">
        <f>0.12*A266</f>
        <v>25.68</v>
      </c>
      <c r="F266" s="269">
        <f>0.15*A266</f>
        <v>32.1</v>
      </c>
      <c r="G266" s="269">
        <f>0.18*A266</f>
        <v>38.519999999999996</v>
      </c>
      <c r="H266" s="222"/>
      <c r="I266" s="154"/>
      <c r="J266" s="223"/>
      <c r="K266" s="309"/>
      <c r="L266" s="224"/>
      <c r="M266" s="25"/>
      <c r="N266" s="72"/>
    </row>
    <row r="267" spans="1:14" x14ac:dyDescent="0.3">
      <c r="A267" s="285">
        <f>A253</f>
        <v>214</v>
      </c>
      <c r="B267" s="326" t="s">
        <v>93</v>
      </c>
      <c r="C267" s="324"/>
      <c r="D267" s="270">
        <f>0.01*A267</f>
        <v>2.14</v>
      </c>
      <c r="E267" s="271">
        <f>0.012*A267</f>
        <v>2.5680000000000001</v>
      </c>
      <c r="F267" s="271">
        <f>0.015*A267</f>
        <v>3.21</v>
      </c>
      <c r="G267" s="283">
        <f>0.01*A267</f>
        <v>2.14</v>
      </c>
      <c r="H267" s="298"/>
      <c r="I267" s="298"/>
      <c r="J267" s="1"/>
      <c r="K267" s="4"/>
      <c r="L267" s="308"/>
      <c r="M267" s="237"/>
      <c r="N267" s="244"/>
    </row>
    <row r="268" spans="1:14" x14ac:dyDescent="0.3">
      <c r="A268" s="285">
        <f>A253</f>
        <v>214</v>
      </c>
      <c r="B268" s="326" t="s">
        <v>94</v>
      </c>
      <c r="C268" s="323"/>
      <c r="D268" s="254"/>
      <c r="E268" s="245"/>
      <c r="F268" s="245"/>
      <c r="G268" s="272">
        <f>0.007*A268</f>
        <v>1.498</v>
      </c>
      <c r="H268" s="352">
        <f>0.018*A268</f>
        <v>3.8519999999999999</v>
      </c>
      <c r="I268" s="353">
        <f>0.023*A268</f>
        <v>4.9219999999999997</v>
      </c>
      <c r="J268" s="353">
        <f>0.03*A268</f>
        <v>6.42</v>
      </c>
      <c r="K268" s="310">
        <f>0.041*A268</f>
        <v>8.7740000000000009</v>
      </c>
      <c r="L268" s="273">
        <f>0.055*A268</f>
        <v>11.77</v>
      </c>
      <c r="M268" s="245"/>
      <c r="N268" s="255"/>
    </row>
    <row r="269" spans="1:14" x14ac:dyDescent="0.3">
      <c r="A269" s="285">
        <f>A253</f>
        <v>214</v>
      </c>
      <c r="B269" s="333" t="s">
        <v>95</v>
      </c>
      <c r="C269" s="324"/>
      <c r="D269" s="254"/>
      <c r="E269" s="245"/>
      <c r="F269" s="274">
        <f>0.015*A269</f>
        <v>3.21</v>
      </c>
      <c r="G269" s="350">
        <f>0.018*A269</f>
        <v>3.8519999999999999</v>
      </c>
      <c r="H269" s="354">
        <f>0.025*A269</f>
        <v>5.3500000000000005</v>
      </c>
      <c r="I269" s="355">
        <f>0.03*A269</f>
        <v>6.42</v>
      </c>
      <c r="J269" s="355">
        <f>0.04*A269</f>
        <v>8.56</v>
      </c>
      <c r="K269" s="351">
        <f>0.055*A269</f>
        <v>11.77</v>
      </c>
      <c r="L269" s="275">
        <f>0.075*A269</f>
        <v>16.05</v>
      </c>
      <c r="M269" s="276">
        <f>0.021*A269</f>
        <v>4.4940000000000007</v>
      </c>
      <c r="N269" s="277">
        <f>0.03*A269</f>
        <v>6.42</v>
      </c>
    </row>
    <row r="270" spans="1:14" ht="15" thickBot="1" x14ac:dyDescent="0.35">
      <c r="A270" s="285">
        <f>A253</f>
        <v>214</v>
      </c>
      <c r="B270" s="328" t="s">
        <v>96</v>
      </c>
      <c r="C270" s="286"/>
      <c r="D270" s="339"/>
      <c r="E270" s="340"/>
      <c r="F270" s="365">
        <f>0.007*A270</f>
        <v>1.498</v>
      </c>
      <c r="G270" s="366">
        <f>0.009*A270</f>
        <v>1.9259999999999999</v>
      </c>
      <c r="H270" s="384">
        <f>0.011*A270</f>
        <v>2.3539999999999996</v>
      </c>
      <c r="I270" s="384">
        <f>0.014*A270</f>
        <v>2.996</v>
      </c>
      <c r="J270" s="384">
        <f>0.018*A270</f>
        <v>3.8519999999999999</v>
      </c>
      <c r="K270" s="367">
        <f>0.025*A270</f>
        <v>5.3500000000000005</v>
      </c>
      <c r="L270" s="368">
        <f>0.034*A270</f>
        <v>7.2760000000000007</v>
      </c>
      <c r="M270" s="366">
        <f>0.047*A270</f>
        <v>10.058</v>
      </c>
      <c r="N270" s="367">
        <f>0.067*A270</f>
        <v>14.338000000000001</v>
      </c>
    </row>
    <row r="271" spans="1:14" ht="15" thickTop="1" x14ac:dyDescent="0.3">
      <c r="A271" s="285">
        <f>A253</f>
        <v>214</v>
      </c>
      <c r="B271" s="398" t="s">
        <v>80</v>
      </c>
      <c r="C271" s="334"/>
      <c r="D271" s="300">
        <f>0.02*A271</f>
        <v>4.28</v>
      </c>
      <c r="E271" s="301">
        <f>0.024*A271</f>
        <v>5.1360000000000001</v>
      </c>
      <c r="F271" s="301">
        <f>0.03*A271</f>
        <v>6.42</v>
      </c>
      <c r="G271" s="311">
        <f>0.014*A271</f>
        <v>2.996</v>
      </c>
      <c r="H271" s="302"/>
      <c r="I271" s="302"/>
      <c r="J271" s="303"/>
      <c r="K271" s="312"/>
      <c r="L271" s="307"/>
      <c r="M271" s="304"/>
      <c r="N271" s="305"/>
    </row>
    <row r="272" spans="1:14" x14ac:dyDescent="0.3">
      <c r="A272" s="285">
        <f>A253</f>
        <v>214</v>
      </c>
      <c r="B272" s="399"/>
      <c r="C272" s="335"/>
      <c r="D272" s="270">
        <f>0.05*A272</f>
        <v>10.700000000000001</v>
      </c>
      <c r="E272" s="271">
        <f>0.06*A272</f>
        <v>12.84</v>
      </c>
      <c r="F272" s="271">
        <f>0.075*A272</f>
        <v>16.05</v>
      </c>
      <c r="G272" s="283">
        <f>0.01*A272</f>
        <v>2.14</v>
      </c>
      <c r="H272" s="298"/>
      <c r="I272" s="298"/>
      <c r="J272" s="1"/>
      <c r="K272" s="4"/>
      <c r="L272" s="308"/>
      <c r="M272" s="299"/>
      <c r="N272" s="306"/>
    </row>
    <row r="273" spans="1:14" ht="15" thickBot="1" x14ac:dyDescent="0.35">
      <c r="A273" s="292">
        <f>A253</f>
        <v>214</v>
      </c>
      <c r="B273" s="400"/>
      <c r="C273" s="336"/>
      <c r="D273" s="278"/>
      <c r="E273" s="279"/>
      <c r="F273" s="279"/>
      <c r="G273" s="313">
        <f>0.077*A273</f>
        <v>16.478000000000002</v>
      </c>
      <c r="H273" s="280"/>
      <c r="I273" s="281"/>
      <c r="J273" s="281"/>
      <c r="K273" s="297"/>
      <c r="L273" s="282"/>
      <c r="M273" s="279"/>
      <c r="N273" s="294"/>
    </row>
  </sheetData>
  <mergeCells count="33">
    <mergeCell ref="B271:B273"/>
    <mergeCell ref="B234:B235"/>
    <mergeCell ref="B236:B237"/>
    <mergeCell ref="B246:B248"/>
    <mergeCell ref="B259:B260"/>
    <mergeCell ref="B261:B262"/>
    <mergeCell ref="B71:B73"/>
    <mergeCell ref="B9:B10"/>
    <mergeCell ref="B11:B12"/>
    <mergeCell ref="B21:B23"/>
    <mergeCell ref="B59:B60"/>
    <mergeCell ref="B34:B35"/>
    <mergeCell ref="B36:B37"/>
    <mergeCell ref="B46:B48"/>
    <mergeCell ref="B61:B62"/>
    <mergeCell ref="B84:B85"/>
    <mergeCell ref="B86:B87"/>
    <mergeCell ref="B96:B98"/>
    <mergeCell ref="B109:B110"/>
    <mergeCell ref="B111:B112"/>
    <mergeCell ref="B121:B123"/>
    <mergeCell ref="B134:B135"/>
    <mergeCell ref="B136:B137"/>
    <mergeCell ref="B146:B148"/>
    <mergeCell ref="B159:B160"/>
    <mergeCell ref="B209:B210"/>
    <mergeCell ref="B211:B212"/>
    <mergeCell ref="B221:B223"/>
    <mergeCell ref="B161:B162"/>
    <mergeCell ref="B171:B173"/>
    <mergeCell ref="B184:B185"/>
    <mergeCell ref="B186:B187"/>
    <mergeCell ref="B196:B1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1"/>
  <sheetViews>
    <sheetView topLeftCell="Q67" zoomScale="85" zoomScaleNormal="85" workbookViewId="0">
      <selection activeCell="V99" sqref="V99"/>
    </sheetView>
  </sheetViews>
  <sheetFormatPr defaultRowHeight="14.4" x14ac:dyDescent="0.3"/>
  <cols>
    <col min="1" max="1" width="11.6640625" style="62" bestFit="1" customWidth="1"/>
    <col min="2" max="3" width="11.5546875" style="10" bestFit="1" customWidth="1"/>
    <col min="4" max="4" width="9.5546875" style="10" bestFit="1" customWidth="1"/>
    <col min="5" max="5" width="9.5546875" style="12" bestFit="1" customWidth="1"/>
    <col min="6" max="6" width="9.5546875" style="22" bestFit="1" customWidth="1"/>
    <col min="7" max="9" width="9.5546875" style="10" bestFit="1" customWidth="1"/>
    <col min="10" max="11" width="10.5546875" style="10" bestFit="1" customWidth="1"/>
    <col min="12" max="12" width="10.5546875" style="50" bestFit="1" customWidth="1"/>
    <col min="13" max="13" width="10.5546875" style="10" bestFit="1" customWidth="1"/>
    <col min="14" max="14" width="10.6640625" style="10" bestFit="1" customWidth="1"/>
    <col min="15" max="16" width="10.5546875" style="10" bestFit="1" customWidth="1"/>
    <col min="17" max="29" width="8.88671875" style="10"/>
    <col min="30" max="30" width="10.6640625" style="10" bestFit="1" customWidth="1"/>
    <col min="31" max="16384" width="8.88671875" style="10"/>
  </cols>
  <sheetData>
    <row r="1" spans="1:25" s="6" customFormat="1" ht="15" thickBot="1" x14ac:dyDescent="0.35">
      <c r="A1" s="61"/>
      <c r="B1" s="63"/>
      <c r="C1" s="64" t="s">
        <v>0</v>
      </c>
      <c r="D1" s="65" t="s">
        <v>17</v>
      </c>
      <c r="E1" s="66" t="s">
        <v>16</v>
      </c>
      <c r="F1" s="65">
        <v>1</v>
      </c>
      <c r="G1" s="65">
        <v>2</v>
      </c>
      <c r="H1" s="65">
        <v>3</v>
      </c>
      <c r="I1" s="65">
        <v>4</v>
      </c>
      <c r="J1" s="65">
        <v>5</v>
      </c>
      <c r="K1" s="65">
        <v>6</v>
      </c>
      <c r="L1" s="67">
        <v>7</v>
      </c>
      <c r="M1" s="65">
        <v>8</v>
      </c>
      <c r="N1" s="212" t="s">
        <v>57</v>
      </c>
      <c r="O1" s="65">
        <v>9</v>
      </c>
      <c r="P1" s="68">
        <v>10</v>
      </c>
    </row>
    <row r="2" spans="1:25" s="35" customFormat="1" ht="15" thickTop="1" x14ac:dyDescent="0.3">
      <c r="A2" s="62"/>
      <c r="B2" s="69" t="s">
        <v>2</v>
      </c>
      <c r="C2" s="7" t="s">
        <v>1</v>
      </c>
      <c r="D2" s="8"/>
      <c r="E2" s="12"/>
      <c r="F2" s="9"/>
      <c r="G2" s="8"/>
      <c r="H2" s="8"/>
      <c r="I2" s="8"/>
      <c r="J2" s="8"/>
      <c r="K2" s="8"/>
      <c r="L2" s="50"/>
      <c r="M2" s="8"/>
      <c r="N2" s="208"/>
      <c r="O2" s="8"/>
      <c r="P2" s="70"/>
      <c r="Q2" s="34"/>
      <c r="R2" s="34"/>
      <c r="S2" s="34"/>
      <c r="T2" s="34"/>
      <c r="U2" s="34"/>
      <c r="V2" s="34"/>
      <c r="W2" s="34"/>
      <c r="X2" s="34"/>
      <c r="Y2" s="34"/>
    </row>
    <row r="3" spans="1:25" x14ac:dyDescent="0.3">
      <c r="B3" s="71" t="s">
        <v>19</v>
      </c>
      <c r="C3" s="11"/>
      <c r="D3" s="23">
        <f>E3/1.3</f>
        <v>3.4958913849708981</v>
      </c>
      <c r="E3" s="48">
        <f>F3/1.3</f>
        <v>4.5446588004621677</v>
      </c>
      <c r="F3" s="24">
        <f>G3/1.3</f>
        <v>5.9080564406008182</v>
      </c>
      <c r="G3" s="23">
        <f>H3/1.3</f>
        <v>7.6804733727810639</v>
      </c>
      <c r="H3" s="23">
        <f>I3/1.3</f>
        <v>9.9846153846153829</v>
      </c>
      <c r="I3" s="23">
        <f>I21*0.59</f>
        <v>12.979999999999999</v>
      </c>
      <c r="J3" s="25">
        <f t="shared" ref="J3:J17" si="0">I3*1.3</f>
        <v>16.873999999999999</v>
      </c>
      <c r="K3" s="25">
        <f t="shared" ref="K3:K9" si="1">J3*1.35</f>
        <v>22.779900000000001</v>
      </c>
      <c r="L3" s="51">
        <f t="shared" ref="L3:L9" si="2">K3*1.4</f>
        <v>31.891860000000001</v>
      </c>
      <c r="M3" s="25">
        <f t="shared" ref="M3:N9" si="3">L3*1.45</f>
        <v>46.243197000000002</v>
      </c>
      <c r="N3" s="199">
        <f t="shared" si="3"/>
        <v>67.052635649999999</v>
      </c>
      <c r="O3" s="25">
        <f t="shared" ref="O3:O9" si="4">N3*1.5</f>
        <v>100.57895347499999</v>
      </c>
      <c r="P3" s="72">
        <f t="shared" ref="P3:P9" si="5">O3*1.55</f>
        <v>155.89737788624998</v>
      </c>
    </row>
    <row r="4" spans="1:25" x14ac:dyDescent="0.3">
      <c r="B4" s="73" t="s">
        <v>4</v>
      </c>
      <c r="C4" s="8"/>
      <c r="D4" s="26">
        <f t="shared" ref="D4:E17" si="6">E4/1.3</f>
        <v>1.310959269364087</v>
      </c>
      <c r="E4" s="32">
        <f t="shared" si="6"/>
        <v>1.7042470501733131</v>
      </c>
      <c r="F4" s="27">
        <f>F3*0.375</f>
        <v>2.2155211652253071</v>
      </c>
      <c r="G4" s="26">
        <f t="shared" ref="G4:I17" si="7">F4*1.3</f>
        <v>2.8801775147928992</v>
      </c>
      <c r="H4" s="26">
        <f t="shared" si="7"/>
        <v>3.7442307692307693</v>
      </c>
      <c r="I4" s="26">
        <f t="shared" si="7"/>
        <v>4.8675000000000006</v>
      </c>
      <c r="J4" s="28">
        <f t="shared" si="0"/>
        <v>6.3277500000000009</v>
      </c>
      <c r="K4" s="28">
        <f t="shared" si="1"/>
        <v>8.542462500000001</v>
      </c>
      <c r="L4" s="52">
        <f t="shared" si="2"/>
        <v>11.959447500000001</v>
      </c>
      <c r="M4" s="28">
        <f t="shared" si="3"/>
        <v>17.341198875</v>
      </c>
      <c r="N4" s="200">
        <f t="shared" si="3"/>
        <v>25.144738368749998</v>
      </c>
      <c r="O4" s="28">
        <f t="shared" si="4"/>
        <v>37.717107553124997</v>
      </c>
      <c r="P4" s="74">
        <f t="shared" si="5"/>
        <v>58.461516707343748</v>
      </c>
    </row>
    <row r="5" spans="1:25" x14ac:dyDescent="0.3">
      <c r="B5" s="75" t="s">
        <v>5</v>
      </c>
      <c r="C5" s="1"/>
      <c r="D5" s="1">
        <f t="shared" si="6"/>
        <v>0.16386990867051088</v>
      </c>
      <c r="E5" s="36">
        <f t="shared" si="6"/>
        <v>0.21303088127166414</v>
      </c>
      <c r="F5" s="2">
        <f>F3*0.375/8</f>
        <v>0.27694014565316338</v>
      </c>
      <c r="G5" s="1">
        <f t="shared" si="7"/>
        <v>0.3600221893491124</v>
      </c>
      <c r="H5" s="1">
        <f t="shared" si="7"/>
        <v>0.46802884615384616</v>
      </c>
      <c r="I5" s="1">
        <f t="shared" si="7"/>
        <v>0.60843750000000008</v>
      </c>
      <c r="J5" s="37">
        <f t="shared" si="0"/>
        <v>0.79096875000000011</v>
      </c>
      <c r="K5" s="1">
        <f t="shared" si="1"/>
        <v>1.0678078125000001</v>
      </c>
      <c r="L5" s="53">
        <f t="shared" si="2"/>
        <v>1.4949309375000002</v>
      </c>
      <c r="M5" s="1">
        <f t="shared" si="3"/>
        <v>2.167649859375</v>
      </c>
      <c r="N5" s="201">
        <f t="shared" si="3"/>
        <v>3.1430922960937497</v>
      </c>
      <c r="O5" s="1">
        <f t="shared" si="4"/>
        <v>4.7146384441406246</v>
      </c>
      <c r="P5" s="4">
        <f t="shared" si="5"/>
        <v>7.3076895884179685</v>
      </c>
    </row>
    <row r="6" spans="1:25" s="3" customFormat="1" x14ac:dyDescent="0.3">
      <c r="A6" s="62"/>
      <c r="B6" s="75" t="s">
        <v>6</v>
      </c>
      <c r="C6" s="1"/>
      <c r="D6" s="1">
        <f t="shared" si="6"/>
        <v>8.1934954335255439E-2</v>
      </c>
      <c r="E6" s="36">
        <f t="shared" si="6"/>
        <v>0.10651544063583207</v>
      </c>
      <c r="F6" s="2">
        <f>F3*0.375/16</f>
        <v>0.13847007282658169</v>
      </c>
      <c r="G6" s="1">
        <f t="shared" si="7"/>
        <v>0.1800110946745562</v>
      </c>
      <c r="H6" s="1">
        <f t="shared" si="7"/>
        <v>0.23401442307692308</v>
      </c>
      <c r="I6" s="1">
        <f t="shared" si="7"/>
        <v>0.30421875000000004</v>
      </c>
      <c r="J6" s="1">
        <f t="shared" si="0"/>
        <v>0.39548437500000005</v>
      </c>
      <c r="K6" s="38">
        <f t="shared" si="1"/>
        <v>0.53390390625000006</v>
      </c>
      <c r="L6" s="53">
        <f t="shared" si="2"/>
        <v>0.74746546875000008</v>
      </c>
      <c r="M6" s="1">
        <f t="shared" si="3"/>
        <v>1.0838249296875</v>
      </c>
      <c r="N6" s="201">
        <f t="shared" si="3"/>
        <v>1.5715461480468749</v>
      </c>
      <c r="O6" s="1">
        <f t="shared" si="4"/>
        <v>2.3573192220703123</v>
      </c>
      <c r="P6" s="4">
        <f t="shared" si="5"/>
        <v>3.6538447942089842</v>
      </c>
    </row>
    <row r="7" spans="1:25" s="3" customFormat="1" x14ac:dyDescent="0.3">
      <c r="A7" s="62"/>
      <c r="B7" s="75" t="s">
        <v>7</v>
      </c>
      <c r="C7" s="1"/>
      <c r="D7" s="1">
        <f t="shared" si="6"/>
        <v>2.7311651445085149E-2</v>
      </c>
      <c r="E7" s="36">
        <f t="shared" si="6"/>
        <v>3.5505146878610692E-2</v>
      </c>
      <c r="F7" s="2">
        <f>F3*0.375/48</f>
        <v>4.61566909421939E-2</v>
      </c>
      <c r="G7" s="1">
        <f t="shared" si="7"/>
        <v>6.0003698224852069E-2</v>
      </c>
      <c r="H7" s="1">
        <f t="shared" si="7"/>
        <v>7.8004807692307693E-2</v>
      </c>
      <c r="I7" s="1">
        <f t="shared" si="7"/>
        <v>0.10140625</v>
      </c>
      <c r="J7" s="1">
        <f t="shared" si="0"/>
        <v>0.13182812500000002</v>
      </c>
      <c r="K7" s="1">
        <f t="shared" si="1"/>
        <v>0.17796796875000004</v>
      </c>
      <c r="L7" s="54">
        <f t="shared" si="2"/>
        <v>0.24915515625000004</v>
      </c>
      <c r="M7" s="39">
        <f t="shared" si="3"/>
        <v>0.36127497656250002</v>
      </c>
      <c r="N7" s="202">
        <f t="shared" si="3"/>
        <v>0.52384871601562499</v>
      </c>
      <c r="O7" s="1">
        <f t="shared" si="4"/>
        <v>0.78577307402343743</v>
      </c>
      <c r="P7" s="4">
        <f t="shared" si="5"/>
        <v>1.217948264736328</v>
      </c>
    </row>
    <row r="8" spans="1:25" s="3" customFormat="1" ht="15" thickBot="1" x14ac:dyDescent="0.35">
      <c r="A8" s="62"/>
      <c r="B8" s="75" t="s">
        <v>8</v>
      </c>
      <c r="C8" s="1"/>
      <c r="D8" s="1">
        <f t="shared" si="6"/>
        <v>1.3655825722542574E-2</v>
      </c>
      <c r="E8" s="36">
        <f t="shared" si="6"/>
        <v>1.7752573439305346E-2</v>
      </c>
      <c r="F8" s="2">
        <f>F3*0.375/96</f>
        <v>2.307834547109695E-2</v>
      </c>
      <c r="G8" s="1">
        <f t="shared" si="7"/>
        <v>3.0001849112426034E-2</v>
      </c>
      <c r="H8" s="1">
        <f t="shared" si="7"/>
        <v>3.9002403846153846E-2</v>
      </c>
      <c r="I8" s="1">
        <f t="shared" si="7"/>
        <v>5.0703125000000002E-2</v>
      </c>
      <c r="J8" s="1">
        <f t="shared" si="0"/>
        <v>6.5914062500000009E-2</v>
      </c>
      <c r="K8" s="1">
        <f t="shared" si="1"/>
        <v>8.8983984375000019E-2</v>
      </c>
      <c r="L8" s="53">
        <f t="shared" si="2"/>
        <v>0.12457757812500002</v>
      </c>
      <c r="M8" s="1">
        <f t="shared" si="3"/>
        <v>0.18063748828125001</v>
      </c>
      <c r="N8" s="201">
        <f t="shared" si="3"/>
        <v>0.2619243580078125</v>
      </c>
      <c r="O8" s="40">
        <f t="shared" si="4"/>
        <v>0.39288653701171872</v>
      </c>
      <c r="P8" s="76">
        <f t="shared" si="5"/>
        <v>0.608974132368164</v>
      </c>
    </row>
    <row r="9" spans="1:25" s="3" customFormat="1" x14ac:dyDescent="0.3">
      <c r="A9" s="62"/>
      <c r="B9" s="77" t="s">
        <v>18</v>
      </c>
      <c r="C9" s="407" t="s">
        <v>22</v>
      </c>
      <c r="D9" s="29">
        <f t="shared" si="6"/>
        <v>-3.4911242603550292</v>
      </c>
      <c r="E9" s="31">
        <f t="shared" si="6"/>
        <v>-4.5384615384615383</v>
      </c>
      <c r="F9" s="30">
        <f>F27*0.59</f>
        <v>-5.8999999999999995</v>
      </c>
      <c r="G9" s="29">
        <f t="shared" si="7"/>
        <v>-7.67</v>
      </c>
      <c r="H9" s="29">
        <f t="shared" si="7"/>
        <v>-9.9710000000000001</v>
      </c>
      <c r="I9" s="29">
        <f t="shared" si="7"/>
        <v>-12.962300000000001</v>
      </c>
      <c r="J9" s="29">
        <f t="shared" si="0"/>
        <v>-16.850990000000003</v>
      </c>
      <c r="K9" s="29">
        <f t="shared" si="1"/>
        <v>-22.748836500000007</v>
      </c>
      <c r="L9" s="55">
        <f t="shared" si="2"/>
        <v>-31.848371100000008</v>
      </c>
      <c r="M9" s="29">
        <f t="shared" si="3"/>
        <v>-46.180138095000011</v>
      </c>
      <c r="N9" s="203">
        <f t="shared" si="3"/>
        <v>-66.96120023775002</v>
      </c>
      <c r="O9" s="29">
        <f t="shared" si="4"/>
        <v>-100.44180035662504</v>
      </c>
      <c r="P9" s="78">
        <f t="shared" si="5"/>
        <v>-155.68479055276882</v>
      </c>
    </row>
    <row r="10" spans="1:25" x14ac:dyDescent="0.3">
      <c r="B10" s="77" t="s">
        <v>20</v>
      </c>
      <c r="C10" s="413"/>
      <c r="D10" s="1">
        <f t="shared" si="6"/>
        <v>4.3698642312136229E-2</v>
      </c>
      <c r="E10" s="36">
        <f t="shared" si="6"/>
        <v>5.68082350057771E-2</v>
      </c>
      <c r="F10" s="2">
        <f>F3*0.25/20</f>
        <v>7.3850705507510231E-2</v>
      </c>
      <c r="G10" s="1">
        <f t="shared" si="7"/>
        <v>9.600591715976331E-2</v>
      </c>
      <c r="H10" s="1">
        <f t="shared" si="7"/>
        <v>0.12480769230769231</v>
      </c>
      <c r="I10" s="5">
        <f t="shared" si="7"/>
        <v>0.16225000000000001</v>
      </c>
      <c r="J10" s="5">
        <f t="shared" si="0"/>
        <v>0.210925</v>
      </c>
      <c r="K10" s="5">
        <f>J10*1.25</f>
        <v>0.26365624999999998</v>
      </c>
      <c r="L10" s="56">
        <f>K10*1.2</f>
        <v>0.31638749999999999</v>
      </c>
      <c r="M10" s="5">
        <f>L10*1.15</f>
        <v>0.36384562499999995</v>
      </c>
      <c r="N10" s="204">
        <f>M10*1.15</f>
        <v>0.41842246874999989</v>
      </c>
      <c r="O10" s="5">
        <f>N10*1.1</f>
        <v>0.46026471562499993</v>
      </c>
      <c r="P10" s="79">
        <f>O10*1.05</f>
        <v>0.48327795140624996</v>
      </c>
    </row>
    <row r="11" spans="1:25" ht="15" thickBot="1" x14ac:dyDescent="0.35">
      <c r="B11" s="77" t="s">
        <v>3</v>
      </c>
      <c r="C11" s="414"/>
      <c r="D11" s="1">
        <f t="shared" si="6"/>
        <v>4.3698642312136229E-2</v>
      </c>
      <c r="E11" s="36">
        <f t="shared" si="6"/>
        <v>5.68082350057771E-2</v>
      </c>
      <c r="F11" s="2">
        <f>F10</f>
        <v>7.3850705507510231E-2</v>
      </c>
      <c r="G11" s="1">
        <f t="shared" si="7"/>
        <v>9.600591715976331E-2</v>
      </c>
      <c r="H11" s="1">
        <f t="shared" si="7"/>
        <v>0.12480769230769231</v>
      </c>
      <c r="I11" s="1">
        <f t="shared" si="7"/>
        <v>0.16225000000000001</v>
      </c>
      <c r="J11" s="1">
        <f t="shared" si="0"/>
        <v>0.210925</v>
      </c>
      <c r="K11" s="90">
        <f t="shared" ref="K11:K17" si="8">J11*1.35</f>
        <v>0.28474874999999999</v>
      </c>
      <c r="L11" s="91">
        <f t="shared" ref="L11:L17" si="9">K11*1.4</f>
        <v>0.39864824999999998</v>
      </c>
      <c r="M11" s="90">
        <f t="shared" ref="M11:N17" si="10">L11*1.45</f>
        <v>0.5780399625</v>
      </c>
      <c r="N11" s="205">
        <f t="shared" si="10"/>
        <v>0.83815794562500001</v>
      </c>
      <c r="O11" s="90">
        <f t="shared" ref="O11:O17" si="11">N11*1.5</f>
        <v>1.2572369184375001</v>
      </c>
      <c r="P11" s="92">
        <f t="shared" ref="P11:P17" si="12">O11*1.55</f>
        <v>1.9487172235781252</v>
      </c>
    </row>
    <row r="12" spans="1:25" x14ac:dyDescent="0.3">
      <c r="B12" s="75" t="s">
        <v>9</v>
      </c>
      <c r="C12" s="1" t="s">
        <v>15</v>
      </c>
      <c r="D12" s="41">
        <f t="shared" si="6"/>
        <v>3.4958913849708978E-2</v>
      </c>
      <c r="E12" s="43">
        <f t="shared" si="6"/>
        <v>4.5446588004621674E-2</v>
      </c>
      <c r="F12" s="42">
        <f>F3/100</f>
        <v>5.9080564406008181E-2</v>
      </c>
      <c r="G12" s="41">
        <f t="shared" si="7"/>
        <v>7.6804733727810631E-2</v>
      </c>
      <c r="H12" s="41">
        <f t="shared" si="7"/>
        <v>9.9846153846153821E-2</v>
      </c>
      <c r="I12" s="41">
        <f t="shared" si="7"/>
        <v>0.12979999999999997</v>
      </c>
      <c r="J12" s="41">
        <f t="shared" si="0"/>
        <v>0.16873999999999997</v>
      </c>
      <c r="K12" s="41">
        <f t="shared" si="8"/>
        <v>0.22779899999999997</v>
      </c>
      <c r="L12" s="57">
        <f t="shared" si="9"/>
        <v>0.31891859999999994</v>
      </c>
      <c r="M12" s="41">
        <f t="shared" si="10"/>
        <v>0.46243196999999991</v>
      </c>
      <c r="N12" s="206">
        <f t="shared" si="10"/>
        <v>0.67052635649999981</v>
      </c>
      <c r="O12" s="41">
        <f t="shared" si="11"/>
        <v>1.0057895347499997</v>
      </c>
      <c r="P12" s="80">
        <f t="shared" si="12"/>
        <v>1.5589737788624995</v>
      </c>
    </row>
    <row r="13" spans="1:25" s="3" customFormat="1" x14ac:dyDescent="0.3">
      <c r="A13" s="62"/>
      <c r="B13" s="81" t="s">
        <v>10</v>
      </c>
      <c r="C13" s="44"/>
      <c r="D13" s="45">
        <f t="shared" si="6"/>
        <v>6.9917827699417963E-3</v>
      </c>
      <c r="E13" s="49">
        <f t="shared" si="6"/>
        <v>9.0893176009243359E-3</v>
      </c>
      <c r="F13" s="46">
        <f>F3/500</f>
        <v>1.1816112881201636E-2</v>
      </c>
      <c r="G13" s="45">
        <f t="shared" si="7"/>
        <v>1.5360946745562128E-2</v>
      </c>
      <c r="H13" s="45">
        <f t="shared" si="7"/>
        <v>1.9969230769230767E-2</v>
      </c>
      <c r="I13" s="45">
        <f t="shared" si="7"/>
        <v>2.5959999999999997E-2</v>
      </c>
      <c r="J13" s="44">
        <f t="shared" si="0"/>
        <v>3.3748E-2</v>
      </c>
      <c r="K13" s="44">
        <f t="shared" si="8"/>
        <v>4.5559800000000004E-2</v>
      </c>
      <c r="L13" s="58">
        <f t="shared" si="9"/>
        <v>6.3783720000000002E-2</v>
      </c>
      <c r="M13" s="44">
        <f t="shared" si="10"/>
        <v>9.2486394E-2</v>
      </c>
      <c r="N13" s="207">
        <f t="shared" si="10"/>
        <v>0.1341052713</v>
      </c>
      <c r="O13" s="44">
        <f t="shared" si="11"/>
        <v>0.20115790694999999</v>
      </c>
      <c r="P13" s="82">
        <f t="shared" si="12"/>
        <v>0.31179475577249999</v>
      </c>
    </row>
    <row r="14" spans="1:25" s="47" customFormat="1" x14ac:dyDescent="0.3">
      <c r="A14" s="62"/>
      <c r="B14" s="73" t="s">
        <v>11</v>
      </c>
      <c r="C14" s="8"/>
      <c r="D14" s="8">
        <f t="shared" si="6"/>
        <v>8.7397284624272454E-4</v>
      </c>
      <c r="E14" s="12">
        <f t="shared" si="6"/>
        <v>1.136164700115542E-3</v>
      </c>
      <c r="F14" s="9">
        <f>F3/500/8</f>
        <v>1.4770141101502045E-3</v>
      </c>
      <c r="G14" s="8">
        <f t="shared" si="7"/>
        <v>1.920118343195266E-3</v>
      </c>
      <c r="H14" s="8">
        <f t="shared" si="7"/>
        <v>2.4961538461538459E-3</v>
      </c>
      <c r="I14" s="8">
        <f t="shared" si="7"/>
        <v>3.2449999999999996E-3</v>
      </c>
      <c r="J14" s="13">
        <f t="shared" si="0"/>
        <v>4.2185E-3</v>
      </c>
      <c r="K14" s="8">
        <f t="shared" si="8"/>
        <v>5.6949750000000006E-3</v>
      </c>
      <c r="L14" s="50">
        <f t="shared" si="9"/>
        <v>7.9729650000000003E-3</v>
      </c>
      <c r="M14" s="8">
        <f t="shared" si="10"/>
        <v>1.156079925E-2</v>
      </c>
      <c r="N14" s="208">
        <f t="shared" si="10"/>
        <v>1.6763158912499999E-2</v>
      </c>
      <c r="O14" s="8">
        <f t="shared" si="11"/>
        <v>2.5144738368749999E-2</v>
      </c>
      <c r="P14" s="16">
        <f t="shared" si="12"/>
        <v>3.8974344471562498E-2</v>
      </c>
    </row>
    <row r="15" spans="1:25" x14ac:dyDescent="0.3">
      <c r="B15" s="73" t="s">
        <v>12</v>
      </c>
      <c r="C15" s="8"/>
      <c r="D15" s="8">
        <f t="shared" si="6"/>
        <v>4.3698642312136227E-4</v>
      </c>
      <c r="E15" s="12">
        <f t="shared" si="6"/>
        <v>5.6808235005777099E-4</v>
      </c>
      <c r="F15" s="9">
        <f>F3/500/16</f>
        <v>7.3850705507510226E-4</v>
      </c>
      <c r="G15" s="8">
        <f t="shared" si="7"/>
        <v>9.60059171597633E-4</v>
      </c>
      <c r="H15" s="8">
        <f t="shared" si="7"/>
        <v>1.2480769230769229E-3</v>
      </c>
      <c r="I15" s="8">
        <f t="shared" si="7"/>
        <v>1.6224999999999998E-3</v>
      </c>
      <c r="J15" s="8">
        <f t="shared" si="0"/>
        <v>2.10925E-3</v>
      </c>
      <c r="K15" s="14">
        <f t="shared" si="8"/>
        <v>2.8474875000000003E-3</v>
      </c>
      <c r="L15" s="50">
        <f t="shared" si="9"/>
        <v>3.9864825000000001E-3</v>
      </c>
      <c r="M15" s="8">
        <f t="shared" si="10"/>
        <v>5.780399625E-3</v>
      </c>
      <c r="N15" s="208">
        <f t="shared" si="10"/>
        <v>8.3815794562499997E-3</v>
      </c>
      <c r="O15" s="8">
        <f t="shared" si="11"/>
        <v>1.2572369184375E-2</v>
      </c>
      <c r="P15" s="16">
        <f t="shared" si="12"/>
        <v>1.9487172235781249E-2</v>
      </c>
    </row>
    <row r="16" spans="1:25" x14ac:dyDescent="0.3">
      <c r="B16" s="73" t="s">
        <v>13</v>
      </c>
      <c r="C16" s="8"/>
      <c r="D16" s="8">
        <f t="shared" si="6"/>
        <v>1.4566214104045407E-4</v>
      </c>
      <c r="E16" s="12">
        <f t="shared" si="6"/>
        <v>1.893607833525903E-4</v>
      </c>
      <c r="F16" s="9">
        <f>F3/500/48</f>
        <v>2.4616901835836742E-4</v>
      </c>
      <c r="G16" s="8">
        <f t="shared" si="7"/>
        <v>3.2001972386587767E-4</v>
      </c>
      <c r="H16" s="8">
        <f t="shared" si="7"/>
        <v>4.1602564102564098E-4</v>
      </c>
      <c r="I16" s="8">
        <f t="shared" si="7"/>
        <v>5.4083333333333327E-4</v>
      </c>
      <c r="J16" s="8">
        <f t="shared" si="0"/>
        <v>7.0308333333333323E-4</v>
      </c>
      <c r="K16" s="8">
        <f t="shared" si="8"/>
        <v>9.4916249999999988E-4</v>
      </c>
      <c r="L16" s="59">
        <f t="shared" si="9"/>
        <v>1.3288274999999998E-3</v>
      </c>
      <c r="M16" s="15">
        <f t="shared" si="10"/>
        <v>1.9267998749999996E-3</v>
      </c>
      <c r="N16" s="209">
        <f t="shared" si="10"/>
        <v>2.7938598187499993E-3</v>
      </c>
      <c r="O16" s="8">
        <f t="shared" si="11"/>
        <v>4.190789728124999E-3</v>
      </c>
      <c r="P16" s="16">
        <f t="shared" si="12"/>
        <v>6.4957240785937483E-3</v>
      </c>
    </row>
    <row r="17" spans="1:32" ht="15" thickBot="1" x14ac:dyDescent="0.35">
      <c r="B17" s="83" t="s">
        <v>14</v>
      </c>
      <c r="C17" s="19"/>
      <c r="D17" s="19">
        <f t="shared" si="6"/>
        <v>7.2831070520227036E-5</v>
      </c>
      <c r="E17" s="18">
        <f t="shared" si="6"/>
        <v>9.4680391676295152E-5</v>
      </c>
      <c r="F17" s="20">
        <f>F3/500/96</f>
        <v>1.2308450917918371E-4</v>
      </c>
      <c r="G17" s="19">
        <f t="shared" si="7"/>
        <v>1.6000986193293883E-4</v>
      </c>
      <c r="H17" s="19">
        <f t="shared" si="7"/>
        <v>2.0801282051282049E-4</v>
      </c>
      <c r="I17" s="19">
        <f t="shared" si="7"/>
        <v>2.7041666666666664E-4</v>
      </c>
      <c r="J17" s="19">
        <f t="shared" si="0"/>
        <v>3.5154166666666661E-4</v>
      </c>
      <c r="K17" s="19">
        <f t="shared" si="8"/>
        <v>4.7458124999999994E-4</v>
      </c>
      <c r="L17" s="60">
        <f t="shared" si="9"/>
        <v>6.6441374999999991E-4</v>
      </c>
      <c r="M17" s="19">
        <f t="shared" si="10"/>
        <v>9.6339993749999981E-4</v>
      </c>
      <c r="N17" s="211">
        <f t="shared" si="10"/>
        <v>1.3969299093749997E-3</v>
      </c>
      <c r="O17" s="21">
        <f t="shared" si="11"/>
        <v>2.0953948640624995E-3</v>
      </c>
      <c r="P17" s="84">
        <f t="shared" si="12"/>
        <v>3.2478620392968741E-3</v>
      </c>
    </row>
    <row r="18" spans="1:32" ht="15" thickBot="1" x14ac:dyDescent="0.35">
      <c r="B18" s="8"/>
      <c r="C18" s="8"/>
      <c r="D18" s="8"/>
      <c r="E18" s="8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32" ht="15" thickBot="1" x14ac:dyDescent="0.35">
      <c r="B19" s="63"/>
      <c r="C19" s="64" t="s">
        <v>0</v>
      </c>
      <c r="D19" s="65" t="s">
        <v>17</v>
      </c>
      <c r="E19" s="66" t="s">
        <v>16</v>
      </c>
      <c r="F19" s="65">
        <v>1</v>
      </c>
      <c r="G19" s="65">
        <v>2</v>
      </c>
      <c r="H19" s="65">
        <v>3</v>
      </c>
      <c r="I19" s="65">
        <v>4</v>
      </c>
      <c r="J19" s="65">
        <v>5</v>
      </c>
      <c r="K19" s="65">
        <v>6</v>
      </c>
      <c r="L19" s="67">
        <v>7</v>
      </c>
      <c r="M19" s="65">
        <v>8</v>
      </c>
      <c r="N19" s="212" t="s">
        <v>57</v>
      </c>
      <c r="O19" s="65">
        <v>9</v>
      </c>
      <c r="P19" s="68">
        <v>10</v>
      </c>
      <c r="R19" s="63"/>
      <c r="S19" s="64" t="s">
        <v>0</v>
      </c>
      <c r="T19" s="65" t="s">
        <v>17</v>
      </c>
      <c r="U19" s="66" t="s">
        <v>16</v>
      </c>
      <c r="V19" s="65">
        <v>1</v>
      </c>
      <c r="W19" s="65">
        <v>2</v>
      </c>
      <c r="X19" s="65">
        <v>3</v>
      </c>
      <c r="Y19" s="65">
        <v>4</v>
      </c>
      <c r="Z19" s="65">
        <v>5</v>
      </c>
      <c r="AA19" s="65">
        <v>6</v>
      </c>
      <c r="AB19" s="67">
        <v>7</v>
      </c>
      <c r="AC19" s="65">
        <v>8</v>
      </c>
      <c r="AD19" s="212" t="s">
        <v>57</v>
      </c>
      <c r="AE19" s="65">
        <v>9</v>
      </c>
      <c r="AF19" s="68">
        <v>10</v>
      </c>
    </row>
    <row r="20" spans="1:32" ht="15" thickTop="1" x14ac:dyDescent="0.3">
      <c r="B20" s="69" t="s">
        <v>2</v>
      </c>
      <c r="C20" s="7" t="s">
        <v>1</v>
      </c>
      <c r="D20" s="8"/>
      <c r="F20" s="9"/>
      <c r="G20" s="8"/>
      <c r="H20" s="8"/>
      <c r="I20" s="8"/>
      <c r="J20" s="8"/>
      <c r="K20" s="8"/>
      <c r="M20" s="8"/>
      <c r="N20" s="208"/>
      <c r="O20" s="8"/>
      <c r="P20" s="70"/>
      <c r="R20" s="69" t="s">
        <v>2</v>
      </c>
      <c r="S20" s="7" t="s">
        <v>1</v>
      </c>
      <c r="T20" s="8"/>
      <c r="U20" s="12"/>
      <c r="V20" s="9"/>
      <c r="W20" s="8"/>
      <c r="X20" s="8"/>
      <c r="Y20" s="8"/>
      <c r="Z20" s="8"/>
      <c r="AA20" s="8"/>
      <c r="AB20" s="50"/>
      <c r="AC20" s="8"/>
      <c r="AD20" s="208"/>
      <c r="AE20" s="8"/>
      <c r="AF20" s="70"/>
    </row>
    <row r="21" spans="1:32" s="3" customFormat="1" ht="15" thickBot="1" x14ac:dyDescent="0.35">
      <c r="A21" s="62"/>
      <c r="B21" s="71" t="s">
        <v>19</v>
      </c>
      <c r="C21" s="11"/>
      <c r="D21" s="23">
        <f>E21/1.3</f>
        <v>5.9252396355438952</v>
      </c>
      <c r="E21" s="48">
        <f>F21/1.3</f>
        <v>7.7028115262070642</v>
      </c>
      <c r="F21" s="24">
        <f>G21/1.3</f>
        <v>10.013654984069184</v>
      </c>
      <c r="G21" s="23">
        <f>H21/1.3</f>
        <v>13.01775147928994</v>
      </c>
      <c r="H21" s="23">
        <f>I21/1.3</f>
        <v>16.923076923076923</v>
      </c>
      <c r="I21" s="23">
        <v>22</v>
      </c>
      <c r="J21" s="25">
        <f t="shared" ref="J21:J35" si="13">I21*1.3</f>
        <v>28.6</v>
      </c>
      <c r="K21" s="25">
        <f>J21*1.35</f>
        <v>38.610000000000007</v>
      </c>
      <c r="L21" s="51">
        <f t="shared" ref="L21:L27" si="14">K21*1.4</f>
        <v>54.054000000000009</v>
      </c>
      <c r="M21" s="25">
        <f t="shared" ref="M21:M27" si="15">L21*1.45</f>
        <v>78.37830000000001</v>
      </c>
      <c r="N21" s="199">
        <f t="shared" ref="N21:N27" si="16">M21*1.45</f>
        <v>113.64853500000001</v>
      </c>
      <c r="O21" s="25">
        <f t="shared" ref="O21:O27" si="17">N21*1.5</f>
        <v>170.4728025</v>
      </c>
      <c r="P21" s="72">
        <f t="shared" ref="P21:P27" si="18">O21*1.55</f>
        <v>264.23284387500001</v>
      </c>
      <c r="R21" s="71" t="s">
        <v>19</v>
      </c>
      <c r="S21" s="11"/>
      <c r="T21" s="23">
        <f>U21/1.3</f>
        <v>5.9252396355438952</v>
      </c>
      <c r="U21" s="48">
        <f>V21/1.3</f>
        <v>7.7028115262070642</v>
      </c>
      <c r="V21" s="24">
        <f>W21/1.3</f>
        <v>10.013654984069184</v>
      </c>
      <c r="W21" s="25">
        <f>X21/1.3</f>
        <v>13.01775147928994</v>
      </c>
      <c r="X21" s="25">
        <f>Y21/1.3</f>
        <v>16.923076923076923</v>
      </c>
      <c r="Y21" s="25">
        <v>22</v>
      </c>
      <c r="Z21" s="25">
        <f>Y21*1.3</f>
        <v>28.6</v>
      </c>
      <c r="AA21" s="25">
        <f>Z21*1.35</f>
        <v>38.610000000000007</v>
      </c>
      <c r="AB21" s="51">
        <f t="shared" ref="AB21:AB27" si="19">AA21*1.4</f>
        <v>54.054000000000009</v>
      </c>
      <c r="AC21" s="25">
        <f t="shared" ref="AC21:AC27" si="20">AB21*1.45</f>
        <v>78.37830000000001</v>
      </c>
      <c r="AD21" s="199">
        <f t="shared" ref="AD21:AD27" si="21">AC21*1.45</f>
        <v>113.64853500000001</v>
      </c>
      <c r="AE21" s="25">
        <f t="shared" ref="AE21:AE27" si="22">AD21*1.5</f>
        <v>170.4728025</v>
      </c>
      <c r="AF21" s="72">
        <f t="shared" ref="AF21:AF27" si="23">AE21*1.55</f>
        <v>264.23284387500001</v>
      </c>
    </row>
    <row r="22" spans="1:32" s="3" customFormat="1" ht="14.4" customHeight="1" x14ac:dyDescent="0.3">
      <c r="A22" s="62"/>
      <c r="B22" s="73" t="s">
        <v>4</v>
      </c>
      <c r="C22" s="407" t="s">
        <v>21</v>
      </c>
      <c r="D22" s="26">
        <f>E22/1.3</f>
        <v>2.2219648633289606</v>
      </c>
      <c r="E22" s="32">
        <f>F22/1.3</f>
        <v>2.8885543223276491</v>
      </c>
      <c r="F22" s="27">
        <f>F21*0.375</f>
        <v>3.7551206190259441</v>
      </c>
      <c r="G22" s="26">
        <f t="shared" ref="G22:I22" si="24">F22*1.3</f>
        <v>4.8816568047337272</v>
      </c>
      <c r="H22" s="26">
        <f t="shared" si="24"/>
        <v>6.3461538461538458</v>
      </c>
      <c r="I22" s="26">
        <f t="shared" si="24"/>
        <v>8.25</v>
      </c>
      <c r="J22" s="28">
        <f t="shared" si="13"/>
        <v>10.725</v>
      </c>
      <c r="K22" s="28">
        <f>J22*1.35</f>
        <v>14.47875</v>
      </c>
      <c r="L22" s="52">
        <f t="shared" si="14"/>
        <v>20.270249999999997</v>
      </c>
      <c r="M22" s="28">
        <f t="shared" si="15"/>
        <v>29.391862499999995</v>
      </c>
      <c r="N22" s="200">
        <f t="shared" si="16"/>
        <v>42.618200624999993</v>
      </c>
      <c r="O22" s="28">
        <f t="shared" si="17"/>
        <v>63.927300937499993</v>
      </c>
      <c r="P22" s="74">
        <f t="shared" si="18"/>
        <v>99.087316453124998</v>
      </c>
      <c r="R22" s="73" t="s">
        <v>4</v>
      </c>
      <c r="S22" s="404" t="s">
        <v>21</v>
      </c>
      <c r="T22" s="26">
        <f>U22/1.3</f>
        <v>2.9626198177719476</v>
      </c>
      <c r="U22" s="32">
        <f>V22/1.3</f>
        <v>3.8514057631035321</v>
      </c>
      <c r="V22" s="27">
        <f>V21*0.5</f>
        <v>5.0068274920345921</v>
      </c>
      <c r="W22" s="28">
        <f>W21*0.5</f>
        <v>6.5088757396449699</v>
      </c>
      <c r="X22" s="28">
        <f>X21*0.5</f>
        <v>8.4615384615384617</v>
      </c>
      <c r="Y22" s="28">
        <f>Y21*0.5</f>
        <v>11</v>
      </c>
      <c r="Z22" s="28">
        <f t="shared" ref="Z22:AA22" si="25">Z21*0.125</f>
        <v>3.5750000000000002</v>
      </c>
      <c r="AA22" s="28">
        <f t="shared" si="25"/>
        <v>4.8262500000000008</v>
      </c>
      <c r="AB22" s="52">
        <f t="shared" si="19"/>
        <v>6.7567500000000011</v>
      </c>
      <c r="AC22" s="28">
        <f t="shared" si="20"/>
        <v>9.7972875000000013</v>
      </c>
      <c r="AD22" s="200">
        <f t="shared" si="21"/>
        <v>14.206066875000001</v>
      </c>
      <c r="AE22" s="28">
        <f t="shared" si="22"/>
        <v>21.3091003125</v>
      </c>
      <c r="AF22" s="74">
        <f t="shared" si="23"/>
        <v>33.029105484375002</v>
      </c>
    </row>
    <row r="23" spans="1:32" s="3" customFormat="1" ht="14.4" customHeight="1" x14ac:dyDescent="0.3">
      <c r="A23" s="62"/>
      <c r="B23" s="75" t="s">
        <v>5</v>
      </c>
      <c r="C23" s="408"/>
      <c r="D23" s="1">
        <f t="shared" ref="D23:E23" si="26">E23/1.3</f>
        <v>0.27774560791612007</v>
      </c>
      <c r="E23" s="36">
        <f t="shared" si="26"/>
        <v>0.36106929029095614</v>
      </c>
      <c r="F23" s="2">
        <f>F21*0.375/8</f>
        <v>0.46939007737824301</v>
      </c>
      <c r="G23" s="1">
        <f>F23*1.3</f>
        <v>0.6102071005917159</v>
      </c>
      <c r="H23" s="1">
        <f t="shared" ref="H23:I35" si="27">G23*1.3</f>
        <v>0.79326923076923073</v>
      </c>
      <c r="I23" s="1">
        <f t="shared" si="27"/>
        <v>1.03125</v>
      </c>
      <c r="J23" s="37">
        <f t="shared" si="13"/>
        <v>1.340625</v>
      </c>
      <c r="K23" s="1">
        <f t="shared" ref="K23:K35" si="28">J23*1.35</f>
        <v>1.80984375</v>
      </c>
      <c r="L23" s="53">
        <f t="shared" si="14"/>
        <v>2.5337812499999997</v>
      </c>
      <c r="M23" s="1">
        <f t="shared" si="15"/>
        <v>3.6739828124999994</v>
      </c>
      <c r="N23" s="201">
        <f t="shared" si="16"/>
        <v>5.3272750781249991</v>
      </c>
      <c r="O23" s="1">
        <f t="shared" si="17"/>
        <v>7.9909126171874991</v>
      </c>
      <c r="P23" s="4">
        <f t="shared" si="18"/>
        <v>12.385914556640625</v>
      </c>
      <c r="R23" s="75" t="s">
        <v>5</v>
      </c>
      <c r="S23" s="405"/>
      <c r="T23" s="1">
        <f t="shared" ref="T23:T28" si="29">U23/1.3</f>
        <v>0.27774560791612007</v>
      </c>
      <c r="U23" s="36">
        <f t="shared" ref="U23:U28" si="30">V23/1.3</f>
        <v>0.36106929029095614</v>
      </c>
      <c r="V23" s="2">
        <f>V21*0.375/8</f>
        <v>0.46939007737824301</v>
      </c>
      <c r="W23" s="1">
        <f>V23*1.3</f>
        <v>0.6102071005917159</v>
      </c>
      <c r="X23" s="1">
        <f t="shared" ref="X23:X28" si="31">W23*1.3</f>
        <v>0.79326923076923073</v>
      </c>
      <c r="Y23" s="1">
        <f t="shared" ref="Y23:Y28" si="32">X23*1.3</f>
        <v>1.03125</v>
      </c>
      <c r="Z23" s="37">
        <f t="shared" ref="Z23:Z35" si="33">Y23*1.3</f>
        <v>1.340625</v>
      </c>
      <c r="AA23" s="1">
        <f t="shared" ref="AA23:AA27" si="34">Z23*1.35</f>
        <v>1.80984375</v>
      </c>
      <c r="AB23" s="53">
        <f t="shared" si="19"/>
        <v>2.5337812499999997</v>
      </c>
      <c r="AC23" s="1">
        <f t="shared" si="20"/>
        <v>3.6739828124999994</v>
      </c>
      <c r="AD23" s="201">
        <f t="shared" si="21"/>
        <v>5.3272750781249991</v>
      </c>
      <c r="AE23" s="1">
        <f t="shared" si="22"/>
        <v>7.9909126171874991</v>
      </c>
      <c r="AF23" s="4">
        <f t="shared" si="23"/>
        <v>12.385914556640625</v>
      </c>
    </row>
    <row r="24" spans="1:32" s="3" customFormat="1" ht="15" customHeight="1" thickBot="1" x14ac:dyDescent="0.35">
      <c r="A24" s="62"/>
      <c r="B24" s="75" t="s">
        <v>6</v>
      </c>
      <c r="C24" s="409"/>
      <c r="D24" s="1">
        <f t="shared" ref="D24:E24" si="35">E24/1.3</f>
        <v>0.13887280395806004</v>
      </c>
      <c r="E24" s="36">
        <f t="shared" si="35"/>
        <v>0.18053464514547807</v>
      </c>
      <c r="F24" s="2">
        <f>F21*0.375/16</f>
        <v>0.2346950386891215</v>
      </c>
      <c r="G24" s="1">
        <f>F24*1.3</f>
        <v>0.30510355029585795</v>
      </c>
      <c r="H24" s="1">
        <f t="shared" si="27"/>
        <v>0.39663461538461536</v>
      </c>
      <c r="I24" s="1">
        <f t="shared" si="27"/>
        <v>0.515625</v>
      </c>
      <c r="J24" s="1">
        <f t="shared" si="13"/>
        <v>0.67031249999999998</v>
      </c>
      <c r="K24" s="38">
        <f t="shared" si="28"/>
        <v>0.90492187499999999</v>
      </c>
      <c r="L24" s="53">
        <f t="shared" si="14"/>
        <v>1.2668906249999998</v>
      </c>
      <c r="M24" s="1">
        <f t="shared" si="15"/>
        <v>1.8369914062499997</v>
      </c>
      <c r="N24" s="201">
        <f t="shared" si="16"/>
        <v>2.6636375390624996</v>
      </c>
      <c r="O24" s="1">
        <f t="shared" si="17"/>
        <v>3.9954563085937496</v>
      </c>
      <c r="P24" s="4">
        <f t="shared" si="18"/>
        <v>6.1929572783203124</v>
      </c>
      <c r="R24" s="75" t="s">
        <v>6</v>
      </c>
      <c r="S24" s="406"/>
      <c r="T24" s="1">
        <f t="shared" si="29"/>
        <v>0.13887280395806004</v>
      </c>
      <c r="U24" s="36">
        <f t="shared" si="30"/>
        <v>0.18053464514547807</v>
      </c>
      <c r="V24" s="2">
        <f>V21*0.375/16</f>
        <v>0.2346950386891215</v>
      </c>
      <c r="W24" s="1">
        <f>V24*1.3</f>
        <v>0.30510355029585795</v>
      </c>
      <c r="X24" s="1">
        <f t="shared" si="31"/>
        <v>0.39663461538461536</v>
      </c>
      <c r="Y24" s="1">
        <f t="shared" si="32"/>
        <v>0.515625</v>
      </c>
      <c r="Z24" s="1">
        <f t="shared" si="33"/>
        <v>0.67031249999999998</v>
      </c>
      <c r="AA24" s="38">
        <f t="shared" si="34"/>
        <v>0.90492187499999999</v>
      </c>
      <c r="AB24" s="53">
        <f t="shared" si="19"/>
        <v>1.2668906249999998</v>
      </c>
      <c r="AC24" s="1">
        <f t="shared" si="20"/>
        <v>1.8369914062499997</v>
      </c>
      <c r="AD24" s="201">
        <f t="shared" si="21"/>
        <v>2.6636375390624996</v>
      </c>
      <c r="AE24" s="1">
        <f t="shared" si="22"/>
        <v>3.9954563085937496</v>
      </c>
      <c r="AF24" s="4">
        <f t="shared" si="23"/>
        <v>6.1929572783203124</v>
      </c>
    </row>
    <row r="25" spans="1:32" x14ac:dyDescent="0.3">
      <c r="B25" s="75" t="s">
        <v>7</v>
      </c>
      <c r="C25" s="1"/>
      <c r="D25" s="1">
        <f t="shared" ref="D25:E25" si="36">E25/1.3</f>
        <v>4.6290934652686681E-2</v>
      </c>
      <c r="E25" s="36">
        <f t="shared" si="36"/>
        <v>6.0178215048492689E-2</v>
      </c>
      <c r="F25" s="2">
        <f>F21*0.375/48</f>
        <v>7.8231679563040502E-2</v>
      </c>
      <c r="G25" s="1">
        <f>F25*1.3</f>
        <v>0.10170118343195265</v>
      </c>
      <c r="H25" s="1">
        <f t="shared" si="27"/>
        <v>0.13221153846153846</v>
      </c>
      <c r="I25" s="1">
        <f t="shared" si="27"/>
        <v>0.171875</v>
      </c>
      <c r="J25" s="1">
        <f t="shared" si="13"/>
        <v>0.22343750000000001</v>
      </c>
      <c r="K25" s="1">
        <f t="shared" si="28"/>
        <v>0.30164062500000005</v>
      </c>
      <c r="L25" s="54">
        <f t="shared" si="14"/>
        <v>0.42229687500000007</v>
      </c>
      <c r="M25" s="39">
        <f t="shared" si="15"/>
        <v>0.61233046875000008</v>
      </c>
      <c r="N25" s="202">
        <f t="shared" si="16"/>
        <v>0.88787917968750008</v>
      </c>
      <c r="O25" s="1">
        <f t="shared" si="17"/>
        <v>1.33181876953125</v>
      </c>
      <c r="P25" s="4">
        <f t="shared" si="18"/>
        <v>2.0643190927734376</v>
      </c>
      <c r="R25" s="75" t="s">
        <v>7</v>
      </c>
      <c r="S25" s="1"/>
      <c r="T25" s="1">
        <f t="shared" si="29"/>
        <v>4.6290934652686681E-2</v>
      </c>
      <c r="U25" s="36">
        <f t="shared" si="30"/>
        <v>6.0178215048492689E-2</v>
      </c>
      <c r="V25" s="2">
        <f>V21*0.375/48</f>
        <v>7.8231679563040502E-2</v>
      </c>
      <c r="W25" s="1">
        <f>V25*1.3</f>
        <v>0.10170118343195265</v>
      </c>
      <c r="X25" s="1">
        <f t="shared" si="31"/>
        <v>0.13221153846153846</v>
      </c>
      <c r="Y25" s="1">
        <f t="shared" si="32"/>
        <v>0.171875</v>
      </c>
      <c r="Z25" s="1">
        <f t="shared" si="33"/>
        <v>0.22343750000000001</v>
      </c>
      <c r="AA25" s="1">
        <f t="shared" si="34"/>
        <v>0.30164062500000005</v>
      </c>
      <c r="AB25" s="54">
        <f t="shared" si="19"/>
        <v>0.42229687500000007</v>
      </c>
      <c r="AC25" s="39">
        <f t="shared" si="20"/>
        <v>0.61233046875000008</v>
      </c>
      <c r="AD25" s="202">
        <f t="shared" si="21"/>
        <v>0.88787917968750008</v>
      </c>
      <c r="AE25" s="1">
        <f t="shared" si="22"/>
        <v>1.33181876953125</v>
      </c>
      <c r="AF25" s="4">
        <f t="shared" si="23"/>
        <v>2.0643190927734376</v>
      </c>
    </row>
    <row r="26" spans="1:32" ht="14.4" customHeight="1" x14ac:dyDescent="0.3">
      <c r="B26" s="75" t="s">
        <v>8</v>
      </c>
      <c r="C26" s="1"/>
      <c r="D26" s="1">
        <f t="shared" ref="D26:E26" si="37">E26/1.3</f>
        <v>2.3145467326343341E-2</v>
      </c>
      <c r="E26" s="36">
        <f t="shared" si="37"/>
        <v>3.0089107524246345E-2</v>
      </c>
      <c r="F26" s="2">
        <f>F21*0.375/96</f>
        <v>3.9115839781520251E-2</v>
      </c>
      <c r="G26" s="1">
        <f>F26*1.3</f>
        <v>5.0850591715976327E-2</v>
      </c>
      <c r="H26" s="1">
        <f t="shared" si="27"/>
        <v>6.6105769230769232E-2</v>
      </c>
      <c r="I26" s="1">
        <f t="shared" si="27"/>
        <v>8.59375E-2</v>
      </c>
      <c r="J26" s="1">
        <f t="shared" si="13"/>
        <v>0.11171875000000001</v>
      </c>
      <c r="K26" s="1">
        <f t="shared" si="28"/>
        <v>0.15082031250000003</v>
      </c>
      <c r="L26" s="53">
        <f t="shared" si="14"/>
        <v>0.21114843750000004</v>
      </c>
      <c r="M26" s="1">
        <f t="shared" si="15"/>
        <v>0.30616523437500004</v>
      </c>
      <c r="N26" s="201">
        <f t="shared" si="16"/>
        <v>0.44393958984375004</v>
      </c>
      <c r="O26" s="40">
        <f t="shared" si="17"/>
        <v>0.665909384765625</v>
      </c>
      <c r="P26" s="76">
        <f t="shared" si="18"/>
        <v>1.0321595463867188</v>
      </c>
      <c r="R26" s="75" t="s">
        <v>8</v>
      </c>
      <c r="S26" s="1"/>
      <c r="T26" s="1">
        <f t="shared" si="29"/>
        <v>2.3145467326343341E-2</v>
      </c>
      <c r="U26" s="36">
        <f t="shared" si="30"/>
        <v>3.0089107524246345E-2</v>
      </c>
      <c r="V26" s="2">
        <f>V21*0.375/96</f>
        <v>3.9115839781520251E-2</v>
      </c>
      <c r="W26" s="1">
        <f>V26*1.3</f>
        <v>5.0850591715976327E-2</v>
      </c>
      <c r="X26" s="1">
        <f t="shared" si="31"/>
        <v>6.6105769230769232E-2</v>
      </c>
      <c r="Y26" s="1">
        <f t="shared" si="32"/>
        <v>8.59375E-2</v>
      </c>
      <c r="Z26" s="1">
        <f t="shared" si="33"/>
        <v>0.11171875000000001</v>
      </c>
      <c r="AA26" s="1">
        <f t="shared" si="34"/>
        <v>0.15082031250000003</v>
      </c>
      <c r="AB26" s="53">
        <f t="shared" si="19"/>
        <v>0.21114843750000004</v>
      </c>
      <c r="AC26" s="1">
        <f t="shared" si="20"/>
        <v>0.30616523437500004</v>
      </c>
      <c r="AD26" s="201">
        <f t="shared" si="21"/>
        <v>0.44393958984375004</v>
      </c>
      <c r="AE26" s="40">
        <f t="shared" si="22"/>
        <v>0.665909384765625</v>
      </c>
      <c r="AF26" s="76">
        <f t="shared" si="23"/>
        <v>1.0321595463867188</v>
      </c>
    </row>
    <row r="27" spans="1:32" ht="15.6" customHeight="1" x14ac:dyDescent="0.3">
      <c r="B27" s="77" t="s">
        <v>18</v>
      </c>
      <c r="C27" s="50"/>
      <c r="D27" s="29">
        <f t="shared" ref="D27" si="38">E27/1.3</f>
        <v>-5.9171597633136086</v>
      </c>
      <c r="E27" s="31">
        <f t="shared" ref="E27" si="39">F27/1.3</f>
        <v>-7.6923076923076916</v>
      </c>
      <c r="F27" s="30">
        <v>-10</v>
      </c>
      <c r="G27" s="29">
        <f t="shared" ref="G27" si="40">F27*1.3</f>
        <v>-13</v>
      </c>
      <c r="H27" s="29">
        <f t="shared" ref="H27:I27" si="41">G27*1.3</f>
        <v>-16.900000000000002</v>
      </c>
      <c r="I27" s="29">
        <f t="shared" si="41"/>
        <v>-21.970000000000002</v>
      </c>
      <c r="J27" s="29">
        <f t="shared" si="13"/>
        <v>-28.561000000000003</v>
      </c>
      <c r="K27" s="29">
        <f t="shared" ref="K27" si="42">J27*1.35</f>
        <v>-38.557350000000007</v>
      </c>
      <c r="L27" s="55">
        <f t="shared" si="14"/>
        <v>-53.980290000000004</v>
      </c>
      <c r="M27" s="29">
        <f t="shared" si="15"/>
        <v>-78.271420500000005</v>
      </c>
      <c r="N27" s="203">
        <f t="shared" si="16"/>
        <v>-113.493559725</v>
      </c>
      <c r="O27" s="29">
        <f t="shared" si="17"/>
        <v>-170.24033958749999</v>
      </c>
      <c r="P27" s="78">
        <f t="shared" si="18"/>
        <v>-263.87252636062499</v>
      </c>
      <c r="R27" s="77" t="s">
        <v>18</v>
      </c>
      <c r="S27" s="50"/>
      <c r="T27" s="29">
        <f t="shared" si="29"/>
        <v>-5.9171597633136086</v>
      </c>
      <c r="U27" s="31">
        <f t="shared" si="30"/>
        <v>-7.6923076923076916</v>
      </c>
      <c r="V27" s="30">
        <v>-10</v>
      </c>
      <c r="W27" s="29">
        <f t="shared" ref="W27:W28" si="43">V27*1.3</f>
        <v>-13</v>
      </c>
      <c r="X27" s="29">
        <f t="shared" si="31"/>
        <v>-16.900000000000002</v>
      </c>
      <c r="Y27" s="29">
        <f t="shared" si="32"/>
        <v>-21.970000000000002</v>
      </c>
      <c r="Z27" s="29">
        <f t="shared" si="33"/>
        <v>-28.561000000000003</v>
      </c>
      <c r="AA27" s="29">
        <f t="shared" si="34"/>
        <v>-38.557350000000007</v>
      </c>
      <c r="AB27" s="55">
        <f t="shared" si="19"/>
        <v>-53.980290000000004</v>
      </c>
      <c r="AC27" s="29">
        <f t="shared" si="20"/>
        <v>-78.271420500000005</v>
      </c>
      <c r="AD27" s="203">
        <f t="shared" si="21"/>
        <v>-113.493559725</v>
      </c>
      <c r="AE27" s="29">
        <f t="shared" si="22"/>
        <v>-170.24033958749999</v>
      </c>
      <c r="AF27" s="78">
        <f t="shared" si="23"/>
        <v>-263.87252636062499</v>
      </c>
    </row>
    <row r="28" spans="1:32" s="3" customFormat="1" x14ac:dyDescent="0.3">
      <c r="A28" s="62"/>
      <c r="B28" s="77" t="s">
        <v>20</v>
      </c>
      <c r="C28" s="53"/>
      <c r="D28" s="1">
        <f t="shared" ref="D28" si="44">E28/1.3</f>
        <v>7.4065495444298704E-2</v>
      </c>
      <c r="E28" s="36">
        <f t="shared" ref="E28" si="45">F28/1.3</f>
        <v>9.6285144077588314E-2</v>
      </c>
      <c r="F28" s="2">
        <f>F21*0.25/20</f>
        <v>0.12517068730086481</v>
      </c>
      <c r="G28" s="1">
        <f t="shared" ref="G28" si="46">F28*1.3</f>
        <v>0.16272189349112426</v>
      </c>
      <c r="H28" s="1">
        <f t="shared" ref="H28:I28" si="47">G28*1.3</f>
        <v>0.21153846153846154</v>
      </c>
      <c r="I28" s="5">
        <f t="shared" si="47"/>
        <v>0.27500000000000002</v>
      </c>
      <c r="J28" s="5">
        <f t="shared" si="13"/>
        <v>0.35750000000000004</v>
      </c>
      <c r="K28" s="5">
        <f>J28*1.25</f>
        <v>0.44687500000000002</v>
      </c>
      <c r="L28" s="56">
        <f>K28*1.2</f>
        <v>0.53625</v>
      </c>
      <c r="M28" s="5">
        <f>L28*1.15</f>
        <v>0.61668749999999994</v>
      </c>
      <c r="N28" s="204">
        <f>M28*1.15</f>
        <v>0.70919062499999985</v>
      </c>
      <c r="O28" s="5">
        <f>N28*1.1</f>
        <v>0.78010968749999987</v>
      </c>
      <c r="P28" s="79">
        <f>O28*1.05</f>
        <v>0.81911517187499994</v>
      </c>
      <c r="R28" s="77" t="s">
        <v>20</v>
      </c>
      <c r="S28" s="53"/>
      <c r="T28" s="1">
        <f t="shared" si="29"/>
        <v>7.4065495444298704E-2</v>
      </c>
      <c r="U28" s="36">
        <f t="shared" si="30"/>
        <v>9.6285144077588314E-2</v>
      </c>
      <c r="V28" s="2">
        <f>V21*0.25/20</f>
        <v>0.12517068730086481</v>
      </c>
      <c r="W28" s="5">
        <f t="shared" si="43"/>
        <v>0.16272189349112426</v>
      </c>
      <c r="X28" s="5">
        <f t="shared" si="31"/>
        <v>0.21153846153846154</v>
      </c>
      <c r="Y28" s="5">
        <f t="shared" si="32"/>
        <v>0.27500000000000002</v>
      </c>
      <c r="Z28" s="5">
        <f t="shared" si="33"/>
        <v>0.35750000000000004</v>
      </c>
      <c r="AA28" s="5">
        <f>Z28*1.25</f>
        <v>0.44687500000000002</v>
      </c>
      <c r="AB28" s="56">
        <f>AA28*1.2</f>
        <v>0.53625</v>
      </c>
      <c r="AC28" s="5">
        <f>AB28*1.15</f>
        <v>0.61668749999999994</v>
      </c>
      <c r="AD28" s="204">
        <f>AC28*1.15</f>
        <v>0.70919062499999985</v>
      </c>
      <c r="AE28" s="5">
        <f>AD28*1.1</f>
        <v>0.78010968749999987</v>
      </c>
      <c r="AF28" s="79">
        <f>AE28*1.05</f>
        <v>0.81911517187499994</v>
      </c>
    </row>
    <row r="29" spans="1:32" s="47" customFormat="1" x14ac:dyDescent="0.3">
      <c r="A29" s="62"/>
      <c r="B29" s="77" t="s">
        <v>3</v>
      </c>
      <c r="C29" s="58"/>
      <c r="D29" s="1">
        <f>E29/1.3</f>
        <v>7.4065495444298704E-2</v>
      </c>
      <c r="E29" s="36">
        <f>F29/1.3</f>
        <v>9.6285144077588314E-2</v>
      </c>
      <c r="F29" s="2">
        <f>F28</f>
        <v>0.12517068730086481</v>
      </c>
      <c r="G29" s="1">
        <f t="shared" ref="G29:I31" si="48">F29*1.3</f>
        <v>0.16272189349112426</v>
      </c>
      <c r="H29" s="1">
        <f t="shared" si="48"/>
        <v>0.21153846153846154</v>
      </c>
      <c r="I29" s="1">
        <f t="shared" si="48"/>
        <v>0.27500000000000002</v>
      </c>
      <c r="J29" s="1">
        <f t="shared" si="13"/>
        <v>0.35750000000000004</v>
      </c>
      <c r="K29" s="90">
        <f>J29*1.35</f>
        <v>0.48262500000000008</v>
      </c>
      <c r="L29" s="91">
        <f t="shared" ref="L29:L35" si="49">K29*1.4</f>
        <v>0.67567500000000003</v>
      </c>
      <c r="M29" s="90">
        <f t="shared" ref="M29:M35" si="50">L29*1.45</f>
        <v>0.97972875000000004</v>
      </c>
      <c r="N29" s="205">
        <f t="shared" ref="N29:N35" si="51">M29*1.45</f>
        <v>1.4206066875000001</v>
      </c>
      <c r="O29" s="90">
        <f t="shared" ref="O29:O35" si="52">N29*1.5</f>
        <v>2.13091003125</v>
      </c>
      <c r="P29" s="92">
        <f t="shared" ref="P29:P35" si="53">O29*1.55</f>
        <v>3.3029105484375001</v>
      </c>
      <c r="R29" s="77" t="s">
        <v>3</v>
      </c>
      <c r="S29" s="58"/>
      <c r="T29" s="1">
        <f>U29/1.3</f>
        <v>7.4065495444298704E-2</v>
      </c>
      <c r="U29" s="36">
        <f>V29/1.3</f>
        <v>9.6285144077588314E-2</v>
      </c>
      <c r="V29" s="2">
        <f>V28</f>
        <v>0.12517068730086481</v>
      </c>
      <c r="W29" s="1">
        <f t="shared" ref="W29:Y31" si="54">V29*1.3</f>
        <v>0.16272189349112426</v>
      </c>
      <c r="X29" s="1">
        <f t="shared" si="54"/>
        <v>0.21153846153846154</v>
      </c>
      <c r="Y29" s="1">
        <f t="shared" si="54"/>
        <v>0.27500000000000002</v>
      </c>
      <c r="Z29" s="1">
        <f t="shared" si="33"/>
        <v>0.35750000000000004</v>
      </c>
      <c r="AA29" s="90">
        <f>Z29*1.35</f>
        <v>0.48262500000000008</v>
      </c>
      <c r="AB29" s="91">
        <f t="shared" ref="AB29:AB35" si="55">AA29*1.4</f>
        <v>0.67567500000000003</v>
      </c>
      <c r="AC29" s="90">
        <f t="shared" ref="AC29:AC35" si="56">AB29*1.45</f>
        <v>0.97972875000000004</v>
      </c>
      <c r="AD29" s="205">
        <f t="shared" ref="AD29:AD35" si="57">AC29*1.45</f>
        <v>1.4206066875000001</v>
      </c>
      <c r="AE29" s="90">
        <f t="shared" ref="AE29:AE35" si="58">AD29*1.5</f>
        <v>2.13091003125</v>
      </c>
      <c r="AF29" s="92">
        <f t="shared" ref="AF29:AF35" si="59">AE29*1.55</f>
        <v>3.3029105484375001</v>
      </c>
    </row>
    <row r="30" spans="1:32" x14ac:dyDescent="0.3">
      <c r="B30" s="75" t="s">
        <v>9</v>
      </c>
      <c r="C30" s="1" t="s">
        <v>15</v>
      </c>
      <c r="D30" s="41">
        <f t="shared" ref="D30:E30" si="60">E30/1.3</f>
        <v>5.9252396355438962E-2</v>
      </c>
      <c r="E30" s="43">
        <f t="shared" si="60"/>
        <v>7.7028115262070651E-2</v>
      </c>
      <c r="F30" s="42">
        <f>F21/100</f>
        <v>0.10013654984069184</v>
      </c>
      <c r="G30" s="41">
        <f t="shared" si="48"/>
        <v>0.13017751479289941</v>
      </c>
      <c r="H30" s="41">
        <f t="shared" si="48"/>
        <v>0.16923076923076924</v>
      </c>
      <c r="I30" s="41">
        <f t="shared" si="48"/>
        <v>0.22000000000000003</v>
      </c>
      <c r="J30" s="41">
        <f t="shared" si="13"/>
        <v>0.28600000000000003</v>
      </c>
      <c r="K30" s="41">
        <f t="shared" si="28"/>
        <v>0.38610000000000005</v>
      </c>
      <c r="L30" s="57">
        <f t="shared" si="49"/>
        <v>0.54054000000000002</v>
      </c>
      <c r="M30" s="41">
        <f t="shared" si="50"/>
        <v>0.78378300000000001</v>
      </c>
      <c r="N30" s="206">
        <f t="shared" si="51"/>
        <v>1.1364853500000001</v>
      </c>
      <c r="O30" s="41">
        <f t="shared" si="52"/>
        <v>1.7047280250000001</v>
      </c>
      <c r="P30" s="80">
        <f t="shared" si="53"/>
        <v>2.6423284387500003</v>
      </c>
      <c r="R30" s="75" t="s">
        <v>9</v>
      </c>
      <c r="S30" s="1" t="s">
        <v>15</v>
      </c>
      <c r="T30" s="41">
        <f t="shared" ref="T30:T35" si="61">U30/1.3</f>
        <v>5.9252396355438962E-2</v>
      </c>
      <c r="U30" s="43">
        <f t="shared" ref="U30:U35" si="62">V30/1.3</f>
        <v>7.7028115262070651E-2</v>
      </c>
      <c r="V30" s="42">
        <f>V21/100</f>
        <v>0.10013654984069184</v>
      </c>
      <c r="W30" s="41">
        <f t="shared" si="54"/>
        <v>0.13017751479289941</v>
      </c>
      <c r="X30" s="41">
        <f t="shared" si="54"/>
        <v>0.16923076923076924</v>
      </c>
      <c r="Y30" s="41">
        <f t="shared" si="54"/>
        <v>0.22000000000000003</v>
      </c>
      <c r="Z30" s="41">
        <f t="shared" si="33"/>
        <v>0.28600000000000003</v>
      </c>
      <c r="AA30" s="41">
        <f t="shared" ref="AA30:AA35" si="63">Z30*1.35</f>
        <v>0.38610000000000005</v>
      </c>
      <c r="AB30" s="57">
        <f t="shared" si="55"/>
        <v>0.54054000000000002</v>
      </c>
      <c r="AC30" s="41">
        <f t="shared" si="56"/>
        <v>0.78378300000000001</v>
      </c>
      <c r="AD30" s="206">
        <f t="shared" si="57"/>
        <v>1.1364853500000001</v>
      </c>
      <c r="AE30" s="41">
        <f t="shared" si="58"/>
        <v>1.7047280250000001</v>
      </c>
      <c r="AF30" s="80">
        <f t="shared" si="59"/>
        <v>2.6423284387500003</v>
      </c>
    </row>
    <row r="31" spans="1:32" x14ac:dyDescent="0.3">
      <c r="B31" s="81" t="s">
        <v>10</v>
      </c>
      <c r="C31" s="44"/>
      <c r="D31" s="45">
        <f t="shared" ref="D31:E31" si="64">E31/1.3</f>
        <v>1.1850479271087792E-2</v>
      </c>
      <c r="E31" s="49">
        <f t="shared" si="64"/>
        <v>1.5405623052414129E-2</v>
      </c>
      <c r="F31" s="46">
        <f>F21/500</f>
        <v>2.0027309968138368E-2</v>
      </c>
      <c r="G31" s="45">
        <f t="shared" si="48"/>
        <v>2.6035502958579881E-2</v>
      </c>
      <c r="H31" s="45">
        <f t="shared" si="48"/>
        <v>3.3846153846153845E-2</v>
      </c>
      <c r="I31" s="45">
        <f t="shared" si="48"/>
        <v>4.3999999999999997E-2</v>
      </c>
      <c r="J31" s="44">
        <f t="shared" si="13"/>
        <v>5.7200000000000001E-2</v>
      </c>
      <c r="K31" s="44">
        <f t="shared" si="28"/>
        <v>7.7220000000000011E-2</v>
      </c>
      <c r="L31" s="58">
        <f t="shared" si="49"/>
        <v>0.10810800000000001</v>
      </c>
      <c r="M31" s="44">
        <f t="shared" si="50"/>
        <v>0.1567566</v>
      </c>
      <c r="N31" s="207">
        <f t="shared" si="51"/>
        <v>0.22729706999999999</v>
      </c>
      <c r="O31" s="44">
        <f t="shared" si="52"/>
        <v>0.34094560499999998</v>
      </c>
      <c r="P31" s="82">
        <f t="shared" si="53"/>
        <v>0.52846568775000002</v>
      </c>
      <c r="R31" s="81" t="s">
        <v>10</v>
      </c>
      <c r="S31" s="44"/>
      <c r="T31" s="45">
        <f t="shared" si="61"/>
        <v>1.1850479271087792E-2</v>
      </c>
      <c r="U31" s="49">
        <f t="shared" si="62"/>
        <v>1.5405623052414129E-2</v>
      </c>
      <c r="V31" s="46">
        <f>V21/500</f>
        <v>2.0027309968138368E-2</v>
      </c>
      <c r="W31" s="45">
        <f t="shared" si="54"/>
        <v>2.6035502958579881E-2</v>
      </c>
      <c r="X31" s="45">
        <f t="shared" si="54"/>
        <v>3.3846153846153845E-2</v>
      </c>
      <c r="Y31" s="45">
        <f t="shared" si="54"/>
        <v>4.3999999999999997E-2</v>
      </c>
      <c r="Z31" s="44">
        <f t="shared" si="33"/>
        <v>5.7200000000000001E-2</v>
      </c>
      <c r="AA31" s="44">
        <f t="shared" si="63"/>
        <v>7.7220000000000011E-2</v>
      </c>
      <c r="AB31" s="58">
        <f t="shared" si="55"/>
        <v>0.10810800000000001</v>
      </c>
      <c r="AC31" s="44">
        <f t="shared" si="56"/>
        <v>0.1567566</v>
      </c>
      <c r="AD31" s="207">
        <f t="shared" si="57"/>
        <v>0.22729706999999999</v>
      </c>
      <c r="AE31" s="44">
        <f t="shared" si="58"/>
        <v>0.34094560499999998</v>
      </c>
      <c r="AF31" s="82">
        <f t="shared" si="59"/>
        <v>0.52846568775000002</v>
      </c>
    </row>
    <row r="32" spans="1:32" x14ac:dyDescent="0.3">
      <c r="B32" s="73" t="s">
        <v>11</v>
      </c>
      <c r="C32" s="8"/>
      <c r="D32" s="8">
        <f t="shared" ref="D32:E32" si="65">E32/1.3</f>
        <v>1.481309908885974E-3</v>
      </c>
      <c r="E32" s="12">
        <f t="shared" si="65"/>
        <v>1.9257028815517661E-3</v>
      </c>
      <c r="F32" s="9">
        <f>F21/500/8</f>
        <v>2.503413746017296E-3</v>
      </c>
      <c r="G32" s="8">
        <f>F32*1.3</f>
        <v>3.2544378698224851E-3</v>
      </c>
      <c r="H32" s="8">
        <f t="shared" si="27"/>
        <v>4.2307692307692307E-3</v>
      </c>
      <c r="I32" s="8">
        <f t="shared" si="27"/>
        <v>5.4999999999999997E-3</v>
      </c>
      <c r="J32" s="13">
        <f t="shared" si="13"/>
        <v>7.1500000000000001E-3</v>
      </c>
      <c r="K32" s="8">
        <f t="shared" si="28"/>
        <v>9.6525000000000014E-3</v>
      </c>
      <c r="L32" s="50">
        <f t="shared" si="49"/>
        <v>1.3513500000000001E-2</v>
      </c>
      <c r="M32" s="8">
        <f t="shared" si="50"/>
        <v>1.9594574999999999E-2</v>
      </c>
      <c r="N32" s="208">
        <f t="shared" si="51"/>
        <v>2.8412133749999999E-2</v>
      </c>
      <c r="O32" s="8">
        <f t="shared" si="52"/>
        <v>4.2618200624999998E-2</v>
      </c>
      <c r="P32" s="16">
        <f t="shared" si="53"/>
        <v>6.6058210968750003E-2</v>
      </c>
      <c r="R32" s="73" t="s">
        <v>11</v>
      </c>
      <c r="S32" s="8"/>
      <c r="T32" s="8">
        <f t="shared" si="61"/>
        <v>1.481309908885974E-3</v>
      </c>
      <c r="U32" s="12">
        <f t="shared" si="62"/>
        <v>1.9257028815517661E-3</v>
      </c>
      <c r="V32" s="9">
        <f>V21/500/8</f>
        <v>2.503413746017296E-3</v>
      </c>
      <c r="W32" s="8">
        <f>V32*1.3</f>
        <v>3.2544378698224851E-3</v>
      </c>
      <c r="X32" s="8">
        <f t="shared" ref="X32:X35" si="66">W32*1.3</f>
        <v>4.2307692307692307E-3</v>
      </c>
      <c r="Y32" s="8">
        <f t="shared" ref="Y32:Y35" si="67">X32*1.3</f>
        <v>5.4999999999999997E-3</v>
      </c>
      <c r="Z32" s="13">
        <f t="shared" si="33"/>
        <v>7.1500000000000001E-3</v>
      </c>
      <c r="AA32" s="8">
        <f t="shared" si="63"/>
        <v>9.6525000000000014E-3</v>
      </c>
      <c r="AB32" s="50">
        <f t="shared" si="55"/>
        <v>1.3513500000000001E-2</v>
      </c>
      <c r="AC32" s="8">
        <f t="shared" si="56"/>
        <v>1.9594574999999999E-2</v>
      </c>
      <c r="AD32" s="208">
        <f t="shared" si="57"/>
        <v>2.8412133749999999E-2</v>
      </c>
      <c r="AE32" s="8">
        <f t="shared" si="58"/>
        <v>4.2618200624999998E-2</v>
      </c>
      <c r="AF32" s="16">
        <f t="shared" si="59"/>
        <v>6.6058210968750003E-2</v>
      </c>
    </row>
    <row r="33" spans="1:32" x14ac:dyDescent="0.3">
      <c r="B33" s="73" t="s">
        <v>12</v>
      </c>
      <c r="C33" s="8"/>
      <c r="D33" s="8">
        <f t="shared" ref="D33:E33" si="68">E33/1.3</f>
        <v>7.4065495444298698E-4</v>
      </c>
      <c r="E33" s="12">
        <f t="shared" si="68"/>
        <v>9.6285144077588305E-4</v>
      </c>
      <c r="F33" s="9">
        <f>F21/500/16</f>
        <v>1.251706873008648E-3</v>
      </c>
      <c r="G33" s="8">
        <f>F33*1.3</f>
        <v>1.6272189349112425E-3</v>
      </c>
      <c r="H33" s="8">
        <f t="shared" si="27"/>
        <v>2.1153846153846153E-3</v>
      </c>
      <c r="I33" s="8">
        <f t="shared" si="27"/>
        <v>2.7499999999999998E-3</v>
      </c>
      <c r="J33" s="8">
        <f t="shared" si="13"/>
        <v>3.5750000000000001E-3</v>
      </c>
      <c r="K33" s="14">
        <f t="shared" si="28"/>
        <v>4.8262500000000007E-3</v>
      </c>
      <c r="L33" s="50">
        <f t="shared" si="49"/>
        <v>6.7567500000000006E-3</v>
      </c>
      <c r="M33" s="8">
        <f t="shared" si="50"/>
        <v>9.7972874999999997E-3</v>
      </c>
      <c r="N33" s="208">
        <f t="shared" si="51"/>
        <v>1.4206066874999999E-2</v>
      </c>
      <c r="O33" s="8">
        <f t="shared" si="52"/>
        <v>2.1309100312499999E-2</v>
      </c>
      <c r="P33" s="16">
        <f t="shared" si="53"/>
        <v>3.3029105484375001E-2</v>
      </c>
      <c r="R33" s="73" t="s">
        <v>12</v>
      </c>
      <c r="S33" s="8"/>
      <c r="T33" s="8">
        <f t="shared" si="61"/>
        <v>7.4065495444298698E-4</v>
      </c>
      <c r="U33" s="12">
        <f t="shared" si="62"/>
        <v>9.6285144077588305E-4</v>
      </c>
      <c r="V33" s="9">
        <f>V21/500/16</f>
        <v>1.251706873008648E-3</v>
      </c>
      <c r="W33" s="8">
        <f>V33*1.3</f>
        <v>1.6272189349112425E-3</v>
      </c>
      <c r="X33" s="8">
        <f t="shared" si="66"/>
        <v>2.1153846153846153E-3</v>
      </c>
      <c r="Y33" s="8">
        <f t="shared" si="67"/>
        <v>2.7499999999999998E-3</v>
      </c>
      <c r="Z33" s="8">
        <f t="shared" si="33"/>
        <v>3.5750000000000001E-3</v>
      </c>
      <c r="AA33" s="14">
        <f t="shared" si="63"/>
        <v>4.8262500000000007E-3</v>
      </c>
      <c r="AB33" s="50">
        <f t="shared" si="55"/>
        <v>6.7567500000000006E-3</v>
      </c>
      <c r="AC33" s="8">
        <f t="shared" si="56"/>
        <v>9.7972874999999997E-3</v>
      </c>
      <c r="AD33" s="208">
        <f t="shared" si="57"/>
        <v>1.4206066874999999E-2</v>
      </c>
      <c r="AE33" s="8">
        <f t="shared" si="58"/>
        <v>2.1309100312499999E-2</v>
      </c>
      <c r="AF33" s="16">
        <f t="shared" si="59"/>
        <v>3.3029105484375001E-2</v>
      </c>
    </row>
    <row r="34" spans="1:32" x14ac:dyDescent="0.3">
      <c r="B34" s="73" t="s">
        <v>13</v>
      </c>
      <c r="C34" s="8"/>
      <c r="D34" s="8">
        <f t="shared" ref="D34:E34" si="69">E34/1.3</f>
        <v>2.4688498481432894E-4</v>
      </c>
      <c r="E34" s="12">
        <f t="shared" si="69"/>
        <v>3.2095048025862765E-4</v>
      </c>
      <c r="F34" s="9">
        <f>F21/500/48</f>
        <v>4.1723562433621599E-4</v>
      </c>
      <c r="G34" s="8">
        <f>F34*1.3</f>
        <v>5.4240631163708078E-4</v>
      </c>
      <c r="H34" s="8">
        <f t="shared" si="27"/>
        <v>7.0512820512820507E-4</v>
      </c>
      <c r="I34" s="8">
        <f t="shared" si="27"/>
        <v>9.1666666666666665E-4</v>
      </c>
      <c r="J34" s="8">
        <f t="shared" si="13"/>
        <v>1.1916666666666666E-3</v>
      </c>
      <c r="K34" s="8">
        <f t="shared" si="28"/>
        <v>1.6087499999999999E-3</v>
      </c>
      <c r="L34" s="59">
        <f t="shared" si="49"/>
        <v>2.2522499999999999E-3</v>
      </c>
      <c r="M34" s="15">
        <f t="shared" si="50"/>
        <v>3.2657624999999999E-3</v>
      </c>
      <c r="N34" s="209">
        <f t="shared" si="51"/>
        <v>4.7353556249999998E-3</v>
      </c>
      <c r="O34" s="8">
        <f t="shared" si="52"/>
        <v>7.1030334374999997E-3</v>
      </c>
      <c r="P34" s="16">
        <f t="shared" si="53"/>
        <v>1.1009701828124999E-2</v>
      </c>
      <c r="R34" s="73" t="s">
        <v>13</v>
      </c>
      <c r="S34" s="8"/>
      <c r="T34" s="8">
        <f t="shared" si="61"/>
        <v>2.4688498481432894E-4</v>
      </c>
      <c r="U34" s="12">
        <f t="shared" si="62"/>
        <v>3.2095048025862765E-4</v>
      </c>
      <c r="V34" s="9">
        <f>V21/500/48</f>
        <v>4.1723562433621599E-4</v>
      </c>
      <c r="W34" s="8">
        <f>V34*1.3</f>
        <v>5.4240631163708078E-4</v>
      </c>
      <c r="X34" s="8">
        <f t="shared" si="66"/>
        <v>7.0512820512820507E-4</v>
      </c>
      <c r="Y34" s="8">
        <f t="shared" si="67"/>
        <v>9.1666666666666665E-4</v>
      </c>
      <c r="Z34" s="8">
        <f t="shared" si="33"/>
        <v>1.1916666666666666E-3</v>
      </c>
      <c r="AA34" s="8">
        <f t="shared" si="63"/>
        <v>1.6087499999999999E-3</v>
      </c>
      <c r="AB34" s="59">
        <f t="shared" si="55"/>
        <v>2.2522499999999999E-3</v>
      </c>
      <c r="AC34" s="15">
        <f t="shared" si="56"/>
        <v>3.2657624999999999E-3</v>
      </c>
      <c r="AD34" s="209">
        <f t="shared" si="57"/>
        <v>4.7353556249999998E-3</v>
      </c>
      <c r="AE34" s="8">
        <f t="shared" si="58"/>
        <v>7.1030334374999997E-3</v>
      </c>
      <c r="AF34" s="16">
        <f t="shared" si="59"/>
        <v>1.1009701828124999E-2</v>
      </c>
    </row>
    <row r="35" spans="1:32" ht="15" thickBot="1" x14ac:dyDescent="0.35">
      <c r="B35" s="83" t="s">
        <v>14</v>
      </c>
      <c r="C35" s="19"/>
      <c r="D35" s="19">
        <f t="shared" ref="D35:E35" si="70">E35/1.3</f>
        <v>1.2344249240716447E-4</v>
      </c>
      <c r="E35" s="18">
        <f t="shared" si="70"/>
        <v>1.6047524012931382E-4</v>
      </c>
      <c r="F35" s="20">
        <f>F21/500/96</f>
        <v>2.0861781216810799E-4</v>
      </c>
      <c r="G35" s="19">
        <f>F35*1.3</f>
        <v>2.7120315581854039E-4</v>
      </c>
      <c r="H35" s="19">
        <f t="shared" si="27"/>
        <v>3.5256410256410254E-4</v>
      </c>
      <c r="I35" s="19">
        <f t="shared" si="27"/>
        <v>4.5833333333333332E-4</v>
      </c>
      <c r="J35" s="19">
        <f t="shared" si="13"/>
        <v>5.9583333333333331E-4</v>
      </c>
      <c r="K35" s="19">
        <f t="shared" si="28"/>
        <v>8.0437499999999997E-4</v>
      </c>
      <c r="L35" s="60">
        <f t="shared" si="49"/>
        <v>1.126125E-3</v>
      </c>
      <c r="M35" s="19">
        <f t="shared" si="50"/>
        <v>1.63288125E-3</v>
      </c>
      <c r="N35" s="211">
        <f t="shared" si="51"/>
        <v>2.3676778124999999E-3</v>
      </c>
      <c r="O35" s="21">
        <f t="shared" si="52"/>
        <v>3.5515167187499998E-3</v>
      </c>
      <c r="P35" s="84">
        <f t="shared" si="53"/>
        <v>5.5048509140624997E-3</v>
      </c>
      <c r="R35" s="83" t="s">
        <v>14</v>
      </c>
      <c r="S35" s="19"/>
      <c r="T35" s="19">
        <f t="shared" si="61"/>
        <v>1.2344249240716447E-4</v>
      </c>
      <c r="U35" s="18">
        <f t="shared" si="62"/>
        <v>1.6047524012931382E-4</v>
      </c>
      <c r="V35" s="20">
        <f>V21/500/96</f>
        <v>2.0861781216810799E-4</v>
      </c>
      <c r="W35" s="19">
        <f>V35*1.3</f>
        <v>2.7120315581854039E-4</v>
      </c>
      <c r="X35" s="19">
        <f t="shared" si="66"/>
        <v>3.5256410256410254E-4</v>
      </c>
      <c r="Y35" s="19">
        <f t="shared" si="67"/>
        <v>4.5833333333333332E-4</v>
      </c>
      <c r="Z35" s="19">
        <f t="shared" si="33"/>
        <v>5.9583333333333331E-4</v>
      </c>
      <c r="AA35" s="19">
        <f t="shared" si="63"/>
        <v>8.0437499999999997E-4</v>
      </c>
      <c r="AB35" s="60">
        <f t="shared" si="55"/>
        <v>1.126125E-3</v>
      </c>
      <c r="AC35" s="19">
        <f t="shared" si="56"/>
        <v>1.63288125E-3</v>
      </c>
      <c r="AD35" s="211">
        <f t="shared" si="57"/>
        <v>2.3676778124999999E-3</v>
      </c>
      <c r="AE35" s="21">
        <f t="shared" si="58"/>
        <v>3.5515167187499998E-3</v>
      </c>
      <c r="AF35" s="84">
        <f t="shared" si="59"/>
        <v>5.5048509140624997E-3</v>
      </c>
    </row>
    <row r="36" spans="1:32" s="3" customFormat="1" ht="15" thickBot="1" x14ac:dyDescent="0.35">
      <c r="A36" s="62"/>
      <c r="B36" s="63"/>
      <c r="C36" s="64" t="s">
        <v>0</v>
      </c>
      <c r="D36" s="65" t="s">
        <v>17</v>
      </c>
      <c r="E36" s="66" t="s">
        <v>16</v>
      </c>
      <c r="F36" s="65">
        <v>1</v>
      </c>
      <c r="G36" s="65">
        <v>2</v>
      </c>
      <c r="H36" s="65">
        <v>3</v>
      </c>
      <c r="I36" s="65">
        <v>4</v>
      </c>
      <c r="J36" s="65">
        <v>5</v>
      </c>
      <c r="K36" s="65">
        <v>6</v>
      </c>
      <c r="L36" s="67">
        <v>7</v>
      </c>
      <c r="M36" s="65">
        <v>8</v>
      </c>
      <c r="N36" s="212" t="s">
        <v>57</v>
      </c>
      <c r="O36" s="65">
        <v>9</v>
      </c>
      <c r="P36" s="68">
        <v>10</v>
      </c>
    </row>
    <row r="37" spans="1:32" s="3" customFormat="1" ht="15" thickTop="1" x14ac:dyDescent="0.3">
      <c r="A37" s="62"/>
      <c r="B37" s="69" t="s">
        <v>2</v>
      </c>
      <c r="C37" s="7" t="s">
        <v>1</v>
      </c>
      <c r="D37" s="8"/>
      <c r="E37" s="12"/>
      <c r="F37" s="9"/>
      <c r="G37" s="8"/>
      <c r="H37" s="8"/>
      <c r="I37" s="8"/>
      <c r="J37" s="8"/>
      <c r="K37" s="8"/>
      <c r="L37" s="50"/>
      <c r="M37" s="8"/>
      <c r="N37" s="208"/>
      <c r="O37" s="8"/>
      <c r="P37" s="70"/>
    </row>
    <row r="38" spans="1:32" s="3" customFormat="1" ht="15" thickBot="1" x14ac:dyDescent="0.35">
      <c r="A38" s="62"/>
      <c r="B38" s="71" t="s">
        <v>19</v>
      </c>
      <c r="C38" s="11"/>
      <c r="D38" s="23">
        <f>E38/1.3</f>
        <v>2.9626198177719476</v>
      </c>
      <c r="E38" s="48">
        <f>F38/1.3</f>
        <v>3.8514057631035321</v>
      </c>
      <c r="F38" s="24">
        <f>G38/1.3</f>
        <v>5.0068274920345921</v>
      </c>
      <c r="G38" s="23">
        <f>H38/1.3</f>
        <v>6.5088757396449699</v>
      </c>
      <c r="H38" s="23">
        <f>I38/1.3</f>
        <v>8.4615384615384617</v>
      </c>
      <c r="I38" s="23">
        <f>I21/2</f>
        <v>11</v>
      </c>
      <c r="J38" s="25">
        <f t="shared" ref="J38:J52" si="71">I38*1.3</f>
        <v>14.3</v>
      </c>
      <c r="K38" s="25">
        <f>J38*1.35</f>
        <v>19.305000000000003</v>
      </c>
      <c r="L38" s="51">
        <f t="shared" ref="L38:L44" si="72">K38*1.4</f>
        <v>27.027000000000005</v>
      </c>
      <c r="M38" s="25">
        <f t="shared" ref="M38:M44" si="73">L38*1.45</f>
        <v>39.189150000000005</v>
      </c>
      <c r="N38" s="199">
        <f t="shared" ref="N38:N44" si="74">M38*1.45</f>
        <v>56.824267500000005</v>
      </c>
      <c r="O38" s="25">
        <f t="shared" ref="O38:O44" si="75">N38*1.5</f>
        <v>85.23640125</v>
      </c>
      <c r="P38" s="72">
        <f t="shared" ref="P38:P44" si="76">O38*1.55</f>
        <v>132.11642193750001</v>
      </c>
    </row>
    <row r="39" spans="1:32" s="3" customFormat="1" ht="14.4" customHeight="1" x14ac:dyDescent="0.3">
      <c r="A39" s="62"/>
      <c r="B39" s="87" t="s">
        <v>4</v>
      </c>
      <c r="C39" s="410" t="s">
        <v>21</v>
      </c>
      <c r="D39" s="26">
        <f>E39/1.3</f>
        <v>1.1109824316644803</v>
      </c>
      <c r="E39" s="32">
        <f>F39/1.3</f>
        <v>1.4442771611638245</v>
      </c>
      <c r="F39" s="27">
        <f>F38*0.375</f>
        <v>1.877560309512972</v>
      </c>
      <c r="G39" s="26">
        <f t="shared" ref="G39" si="77">F39*1.3</f>
        <v>2.4408284023668636</v>
      </c>
      <c r="H39" s="26">
        <f t="shared" ref="H39:H45" si="78">G39*1.3</f>
        <v>3.1730769230769229</v>
      </c>
      <c r="I39" s="26">
        <f t="shared" ref="I39:I45" si="79">H39*1.3</f>
        <v>4.125</v>
      </c>
      <c r="J39" s="28">
        <f t="shared" si="71"/>
        <v>5.3624999999999998</v>
      </c>
      <c r="K39" s="28">
        <f>J39*1.35</f>
        <v>7.2393749999999999</v>
      </c>
      <c r="L39" s="52">
        <f t="shared" si="72"/>
        <v>10.135124999999999</v>
      </c>
      <c r="M39" s="28">
        <f t="shared" si="73"/>
        <v>14.695931249999997</v>
      </c>
      <c r="N39" s="200">
        <f t="shared" si="74"/>
        <v>21.309100312499996</v>
      </c>
      <c r="O39" s="28">
        <f t="shared" si="75"/>
        <v>31.963650468749996</v>
      </c>
      <c r="P39" s="74">
        <f t="shared" si="76"/>
        <v>49.543658226562499</v>
      </c>
    </row>
    <row r="40" spans="1:32" ht="14.4" customHeight="1" x14ac:dyDescent="0.3">
      <c r="B40" s="88" t="s">
        <v>5</v>
      </c>
      <c r="C40" s="411"/>
      <c r="D40" s="1">
        <f t="shared" ref="D40:D52" si="80">E40/1.3</f>
        <v>0.13887280395806004</v>
      </c>
      <c r="E40" s="36">
        <f t="shared" ref="E40:E52" si="81">F40/1.3</f>
        <v>0.18053464514547807</v>
      </c>
      <c r="F40" s="2">
        <f>F38*0.375/8</f>
        <v>0.2346950386891215</v>
      </c>
      <c r="G40" s="1">
        <f>F40*1.3</f>
        <v>0.30510355029585795</v>
      </c>
      <c r="H40" s="1">
        <f t="shared" si="78"/>
        <v>0.39663461538461536</v>
      </c>
      <c r="I40" s="1">
        <f t="shared" si="79"/>
        <v>0.515625</v>
      </c>
      <c r="J40" s="37">
        <f t="shared" si="71"/>
        <v>0.67031249999999998</v>
      </c>
      <c r="K40" s="1">
        <f t="shared" ref="K40:K44" si="82">J40*1.35</f>
        <v>0.90492187499999999</v>
      </c>
      <c r="L40" s="53">
        <f t="shared" si="72"/>
        <v>1.2668906249999998</v>
      </c>
      <c r="M40" s="1">
        <f t="shared" si="73"/>
        <v>1.8369914062499997</v>
      </c>
      <c r="N40" s="201">
        <f t="shared" si="74"/>
        <v>2.6636375390624996</v>
      </c>
      <c r="O40" s="1">
        <f t="shared" si="75"/>
        <v>3.9954563085937496</v>
      </c>
      <c r="P40" s="4">
        <f t="shared" si="76"/>
        <v>6.1929572783203124</v>
      </c>
    </row>
    <row r="41" spans="1:32" x14ac:dyDescent="0.3">
      <c r="B41" s="88" t="s">
        <v>6</v>
      </c>
      <c r="C41" s="412"/>
      <c r="D41" s="1">
        <f t="shared" si="80"/>
        <v>6.9436401979030019E-2</v>
      </c>
      <c r="E41" s="36">
        <f t="shared" si="81"/>
        <v>9.0267322572739034E-2</v>
      </c>
      <c r="F41" s="2">
        <f>F38*0.375/16</f>
        <v>0.11734751934456075</v>
      </c>
      <c r="G41" s="1">
        <f>F41*1.3</f>
        <v>0.15255177514792898</v>
      </c>
      <c r="H41" s="1">
        <f t="shared" si="78"/>
        <v>0.19831730769230768</v>
      </c>
      <c r="I41" s="1">
        <f t="shared" si="79"/>
        <v>0.2578125</v>
      </c>
      <c r="J41" s="1">
        <f t="shared" si="71"/>
        <v>0.33515624999999999</v>
      </c>
      <c r="K41" s="38">
        <f t="shared" si="82"/>
        <v>0.45246093749999999</v>
      </c>
      <c r="L41" s="53">
        <f t="shared" si="72"/>
        <v>0.63344531249999991</v>
      </c>
      <c r="M41" s="1">
        <f t="shared" si="73"/>
        <v>0.91849570312499984</v>
      </c>
      <c r="N41" s="201">
        <f t="shared" si="74"/>
        <v>1.3318187695312498</v>
      </c>
      <c r="O41" s="1">
        <f t="shared" si="75"/>
        <v>1.9977281542968748</v>
      </c>
      <c r="P41" s="4">
        <f t="shared" si="76"/>
        <v>3.0964786391601562</v>
      </c>
    </row>
    <row r="42" spans="1:32" ht="15" thickBot="1" x14ac:dyDescent="0.35">
      <c r="B42" s="75" t="s">
        <v>7</v>
      </c>
      <c r="C42" s="86" t="s">
        <v>23</v>
      </c>
      <c r="D42" s="1">
        <f t="shared" si="80"/>
        <v>2.3145467326343341E-2</v>
      </c>
      <c r="E42" s="36">
        <f t="shared" si="81"/>
        <v>3.0089107524246345E-2</v>
      </c>
      <c r="F42" s="2">
        <f>F38*0.375/48</f>
        <v>3.9115839781520251E-2</v>
      </c>
      <c r="G42" s="1">
        <f>F42*1.3</f>
        <v>5.0850591715976327E-2</v>
      </c>
      <c r="H42" s="1">
        <f t="shared" si="78"/>
        <v>6.6105769230769232E-2</v>
      </c>
      <c r="I42" s="1">
        <f t="shared" si="79"/>
        <v>8.59375E-2</v>
      </c>
      <c r="J42" s="1">
        <f t="shared" si="71"/>
        <v>0.11171875000000001</v>
      </c>
      <c r="K42" s="1">
        <f t="shared" si="82"/>
        <v>0.15082031250000003</v>
      </c>
      <c r="L42" s="54">
        <f t="shared" si="72"/>
        <v>0.21114843750000004</v>
      </c>
      <c r="M42" s="39">
        <f t="shared" si="73"/>
        <v>0.30616523437500004</v>
      </c>
      <c r="N42" s="202">
        <f t="shared" si="74"/>
        <v>0.44393958984375004</v>
      </c>
      <c r="O42" s="1">
        <f t="shared" si="75"/>
        <v>0.665909384765625</v>
      </c>
      <c r="P42" s="4">
        <f t="shared" si="76"/>
        <v>1.0321595463867188</v>
      </c>
    </row>
    <row r="43" spans="1:32" s="3" customFormat="1" x14ac:dyDescent="0.3">
      <c r="A43" s="62"/>
      <c r="B43" s="75" t="s">
        <v>8</v>
      </c>
      <c r="C43" s="1"/>
      <c r="D43" s="1">
        <f t="shared" si="80"/>
        <v>1.157273366317167E-2</v>
      </c>
      <c r="E43" s="36">
        <f t="shared" si="81"/>
        <v>1.5044553762123172E-2</v>
      </c>
      <c r="F43" s="2">
        <f>F38*0.375/96</f>
        <v>1.9557919890760125E-2</v>
      </c>
      <c r="G43" s="1">
        <f>F43*1.3</f>
        <v>2.5425295857988164E-2</v>
      </c>
      <c r="H43" s="1">
        <f t="shared" si="78"/>
        <v>3.3052884615384616E-2</v>
      </c>
      <c r="I43" s="1">
        <f t="shared" si="79"/>
        <v>4.296875E-2</v>
      </c>
      <c r="J43" s="1">
        <f t="shared" si="71"/>
        <v>5.5859375000000003E-2</v>
      </c>
      <c r="K43" s="1">
        <f t="shared" si="82"/>
        <v>7.5410156250000013E-2</v>
      </c>
      <c r="L43" s="53">
        <f t="shared" si="72"/>
        <v>0.10557421875000002</v>
      </c>
      <c r="M43" s="1">
        <f t="shared" si="73"/>
        <v>0.15308261718750002</v>
      </c>
      <c r="N43" s="201">
        <f t="shared" si="74"/>
        <v>0.22196979492187502</v>
      </c>
      <c r="O43" s="40">
        <f t="shared" si="75"/>
        <v>0.3329546923828125</v>
      </c>
      <c r="P43" s="76">
        <f t="shared" si="76"/>
        <v>0.5160797731933594</v>
      </c>
    </row>
    <row r="44" spans="1:32" s="47" customFormat="1" ht="14.4" customHeight="1" x14ac:dyDescent="0.3">
      <c r="A44" s="62"/>
      <c r="B44" s="77" t="s">
        <v>18</v>
      </c>
      <c r="C44" s="58"/>
      <c r="D44" s="29">
        <f t="shared" si="80"/>
        <v>-5.9171597633136086</v>
      </c>
      <c r="E44" s="31">
        <f t="shared" si="81"/>
        <v>-7.6923076923076916</v>
      </c>
      <c r="F44" s="30">
        <f>F27</f>
        <v>-10</v>
      </c>
      <c r="G44" s="29">
        <f t="shared" ref="G44:G45" si="83">F44*1.3</f>
        <v>-13</v>
      </c>
      <c r="H44" s="29">
        <f t="shared" si="78"/>
        <v>-16.900000000000002</v>
      </c>
      <c r="I44" s="29">
        <f t="shared" si="79"/>
        <v>-21.970000000000002</v>
      </c>
      <c r="J44" s="29">
        <f t="shared" si="71"/>
        <v>-28.561000000000003</v>
      </c>
      <c r="K44" s="29">
        <f t="shared" si="82"/>
        <v>-38.557350000000007</v>
      </c>
      <c r="L44" s="55">
        <f t="shared" si="72"/>
        <v>-53.980290000000004</v>
      </c>
      <c r="M44" s="29">
        <f t="shared" si="73"/>
        <v>-78.271420500000005</v>
      </c>
      <c r="N44" s="203">
        <f t="shared" si="74"/>
        <v>-113.493559725</v>
      </c>
      <c r="O44" s="29">
        <f t="shared" si="75"/>
        <v>-170.24033958749999</v>
      </c>
      <c r="P44" s="78">
        <f t="shared" si="76"/>
        <v>-263.87252636062499</v>
      </c>
    </row>
    <row r="45" spans="1:32" ht="14.4" customHeight="1" x14ac:dyDescent="0.3">
      <c r="B45" s="77" t="s">
        <v>20</v>
      </c>
      <c r="C45" s="50"/>
      <c r="D45" s="1">
        <f t="shared" si="80"/>
        <v>3.7032747722149352E-2</v>
      </c>
      <c r="E45" s="36">
        <f t="shared" si="81"/>
        <v>4.8142572038794157E-2</v>
      </c>
      <c r="F45" s="2">
        <f>F38*0.25/20</f>
        <v>6.2585343650432404E-2</v>
      </c>
      <c r="G45" s="1">
        <f t="shared" si="83"/>
        <v>8.1360946745562129E-2</v>
      </c>
      <c r="H45" s="1">
        <f t="shared" si="78"/>
        <v>0.10576923076923077</v>
      </c>
      <c r="I45" s="5">
        <f t="shared" si="79"/>
        <v>0.13750000000000001</v>
      </c>
      <c r="J45" s="5">
        <f t="shared" si="71"/>
        <v>0.17875000000000002</v>
      </c>
      <c r="K45" s="5">
        <f>J45*1.25</f>
        <v>0.22343750000000001</v>
      </c>
      <c r="L45" s="56">
        <f>K45*1.2</f>
        <v>0.268125</v>
      </c>
      <c r="M45" s="5">
        <f>L45*1.15</f>
        <v>0.30834374999999997</v>
      </c>
      <c r="N45" s="204">
        <f>M45*1.15</f>
        <v>0.35459531249999993</v>
      </c>
      <c r="O45" s="5">
        <f>N45*1.1</f>
        <v>0.39005484374999994</v>
      </c>
      <c r="P45" s="79">
        <f>O45*1.05</f>
        <v>0.40955758593749997</v>
      </c>
    </row>
    <row r="46" spans="1:32" ht="15" customHeight="1" x14ac:dyDescent="0.3">
      <c r="B46" s="77" t="s">
        <v>3</v>
      </c>
      <c r="C46" s="50"/>
      <c r="D46" s="1">
        <f>E46/1.3</f>
        <v>3.7032747722149352E-2</v>
      </c>
      <c r="E46" s="36">
        <f>F46/1.3</f>
        <v>4.8142572038794157E-2</v>
      </c>
      <c r="F46" s="2">
        <f>F45</f>
        <v>6.2585343650432404E-2</v>
      </c>
      <c r="G46" s="1">
        <f t="shared" ref="G46:I48" si="84">F46*1.3</f>
        <v>8.1360946745562129E-2</v>
      </c>
      <c r="H46" s="1">
        <f t="shared" si="84"/>
        <v>0.10576923076923077</v>
      </c>
      <c r="I46" s="1">
        <f t="shared" si="84"/>
        <v>0.13750000000000001</v>
      </c>
      <c r="J46" s="1">
        <f t="shared" si="71"/>
        <v>0.17875000000000002</v>
      </c>
      <c r="K46" s="90">
        <f>J46*1.35</f>
        <v>0.24131250000000004</v>
      </c>
      <c r="L46" s="91">
        <f t="shared" ref="L46:L52" si="85">K46*1.4</f>
        <v>0.33783750000000001</v>
      </c>
      <c r="M46" s="90">
        <f t="shared" ref="M46:M52" si="86">L46*1.45</f>
        <v>0.48986437500000002</v>
      </c>
      <c r="N46" s="205">
        <f t="shared" ref="N46:N52" si="87">M46*1.45</f>
        <v>0.71030334375000004</v>
      </c>
      <c r="O46" s="90">
        <f t="shared" ref="O46:O52" si="88">N46*1.5</f>
        <v>1.065455015625</v>
      </c>
      <c r="P46" s="92">
        <f t="shared" ref="P46:P52" si="89">O46*1.55</f>
        <v>1.65145527421875</v>
      </c>
    </row>
    <row r="47" spans="1:32" x14ac:dyDescent="0.3">
      <c r="B47" s="75" t="s">
        <v>9</v>
      </c>
      <c r="C47" s="1" t="s">
        <v>15</v>
      </c>
      <c r="D47" s="41">
        <f t="shared" si="80"/>
        <v>2.9626198177719481E-2</v>
      </c>
      <c r="E47" s="43">
        <f t="shared" si="81"/>
        <v>3.8514057631035326E-2</v>
      </c>
      <c r="F47" s="42">
        <f>F38/100</f>
        <v>5.006827492034592E-2</v>
      </c>
      <c r="G47" s="41">
        <f t="shared" si="84"/>
        <v>6.5088757396449703E-2</v>
      </c>
      <c r="H47" s="41">
        <f t="shared" si="84"/>
        <v>8.461538461538462E-2</v>
      </c>
      <c r="I47" s="41">
        <f t="shared" si="84"/>
        <v>0.11000000000000001</v>
      </c>
      <c r="J47" s="41">
        <f t="shared" si="71"/>
        <v>0.14300000000000002</v>
      </c>
      <c r="K47" s="41">
        <f t="shared" ref="K47:K52" si="90">J47*1.35</f>
        <v>0.19305000000000003</v>
      </c>
      <c r="L47" s="57">
        <f t="shared" si="85"/>
        <v>0.27027000000000001</v>
      </c>
      <c r="M47" s="41">
        <f t="shared" si="86"/>
        <v>0.3918915</v>
      </c>
      <c r="N47" s="206">
        <f t="shared" si="87"/>
        <v>0.56824267500000003</v>
      </c>
      <c r="O47" s="41">
        <f t="shared" si="88"/>
        <v>0.85236401250000005</v>
      </c>
      <c r="P47" s="80">
        <f t="shared" si="89"/>
        <v>1.3211642193750002</v>
      </c>
    </row>
    <row r="48" spans="1:32" x14ac:dyDescent="0.3">
      <c r="B48" s="81" t="s">
        <v>10</v>
      </c>
      <c r="C48" s="44"/>
      <c r="D48" s="45">
        <f t="shared" si="80"/>
        <v>5.9252396355438958E-3</v>
      </c>
      <c r="E48" s="49">
        <f t="shared" si="81"/>
        <v>7.7028115262070644E-3</v>
      </c>
      <c r="F48" s="46">
        <f>F38/500</f>
        <v>1.0013654984069184E-2</v>
      </c>
      <c r="G48" s="45">
        <f t="shared" si="84"/>
        <v>1.301775147928994E-2</v>
      </c>
      <c r="H48" s="45">
        <f t="shared" si="84"/>
        <v>1.6923076923076923E-2</v>
      </c>
      <c r="I48" s="45">
        <f t="shared" si="84"/>
        <v>2.1999999999999999E-2</v>
      </c>
      <c r="J48" s="44">
        <f t="shared" si="71"/>
        <v>2.86E-2</v>
      </c>
      <c r="K48" s="44">
        <f t="shared" si="90"/>
        <v>3.8610000000000005E-2</v>
      </c>
      <c r="L48" s="58">
        <f t="shared" si="85"/>
        <v>5.4054000000000005E-2</v>
      </c>
      <c r="M48" s="44">
        <f t="shared" si="86"/>
        <v>7.8378299999999998E-2</v>
      </c>
      <c r="N48" s="207">
        <f t="shared" si="87"/>
        <v>0.11364853499999999</v>
      </c>
      <c r="O48" s="44">
        <f t="shared" si="88"/>
        <v>0.17047280249999999</v>
      </c>
      <c r="P48" s="82">
        <f t="shared" si="89"/>
        <v>0.26423284387500001</v>
      </c>
    </row>
    <row r="49" spans="1:32" x14ac:dyDescent="0.3">
      <c r="B49" s="73" t="s">
        <v>11</v>
      </c>
      <c r="C49" s="8"/>
      <c r="D49" s="8">
        <f t="shared" si="80"/>
        <v>7.4065495444298698E-4</v>
      </c>
      <c r="E49" s="12">
        <f t="shared" si="81"/>
        <v>9.6285144077588305E-4</v>
      </c>
      <c r="F49" s="9">
        <f>F38/500/8</f>
        <v>1.251706873008648E-3</v>
      </c>
      <c r="G49" s="8">
        <f>F49*1.3</f>
        <v>1.6272189349112425E-3</v>
      </c>
      <c r="H49" s="8">
        <f t="shared" ref="H49:H52" si="91">G49*1.3</f>
        <v>2.1153846153846153E-3</v>
      </c>
      <c r="I49" s="8">
        <f t="shared" ref="I49:I52" si="92">H49*1.3</f>
        <v>2.7499999999999998E-3</v>
      </c>
      <c r="J49" s="13">
        <f t="shared" si="71"/>
        <v>3.5750000000000001E-3</v>
      </c>
      <c r="K49" s="8">
        <f t="shared" si="90"/>
        <v>4.8262500000000007E-3</v>
      </c>
      <c r="L49" s="50">
        <f t="shared" si="85"/>
        <v>6.7567500000000006E-3</v>
      </c>
      <c r="M49" s="8">
        <f t="shared" si="86"/>
        <v>9.7972874999999997E-3</v>
      </c>
      <c r="N49" s="208">
        <f t="shared" si="87"/>
        <v>1.4206066874999999E-2</v>
      </c>
      <c r="O49" s="8">
        <f t="shared" si="88"/>
        <v>2.1309100312499999E-2</v>
      </c>
      <c r="P49" s="16">
        <f t="shared" si="89"/>
        <v>3.3029105484375001E-2</v>
      </c>
    </row>
    <row r="50" spans="1:32" x14ac:dyDescent="0.3">
      <c r="B50" s="73" t="s">
        <v>12</v>
      </c>
      <c r="C50" s="8"/>
      <c r="D50" s="8">
        <f t="shared" si="80"/>
        <v>3.7032747722149349E-4</v>
      </c>
      <c r="E50" s="12">
        <f t="shared" si="81"/>
        <v>4.8142572038794153E-4</v>
      </c>
      <c r="F50" s="9">
        <f>F38/500/16</f>
        <v>6.2585343650432401E-4</v>
      </c>
      <c r="G50" s="8">
        <f>F50*1.3</f>
        <v>8.1360946745562127E-4</v>
      </c>
      <c r="H50" s="8">
        <f t="shared" si="91"/>
        <v>1.0576923076923077E-3</v>
      </c>
      <c r="I50" s="8">
        <f t="shared" si="92"/>
        <v>1.3749999999999999E-3</v>
      </c>
      <c r="J50" s="8">
        <f t="shared" si="71"/>
        <v>1.7875E-3</v>
      </c>
      <c r="K50" s="14">
        <f t="shared" si="90"/>
        <v>2.4131250000000003E-3</v>
      </c>
      <c r="L50" s="50">
        <f t="shared" si="85"/>
        <v>3.3783750000000003E-3</v>
      </c>
      <c r="M50" s="8">
        <f t="shared" si="86"/>
        <v>4.8986437499999999E-3</v>
      </c>
      <c r="N50" s="208">
        <f t="shared" si="87"/>
        <v>7.1030334374999997E-3</v>
      </c>
      <c r="O50" s="8">
        <f t="shared" si="88"/>
        <v>1.065455015625E-2</v>
      </c>
      <c r="P50" s="16">
        <f t="shared" si="89"/>
        <v>1.6514552742187501E-2</v>
      </c>
    </row>
    <row r="51" spans="1:32" s="3" customFormat="1" x14ac:dyDescent="0.3">
      <c r="A51" s="62"/>
      <c r="B51" s="73" t="s">
        <v>13</v>
      </c>
      <c r="C51" s="8"/>
      <c r="D51" s="8">
        <f t="shared" si="80"/>
        <v>1.2344249240716447E-4</v>
      </c>
      <c r="E51" s="12">
        <f t="shared" si="81"/>
        <v>1.6047524012931382E-4</v>
      </c>
      <c r="F51" s="9">
        <f>F38/500/48</f>
        <v>2.0861781216810799E-4</v>
      </c>
      <c r="G51" s="8">
        <f>F51*1.3</f>
        <v>2.7120315581854039E-4</v>
      </c>
      <c r="H51" s="8">
        <f t="shared" si="91"/>
        <v>3.5256410256410254E-4</v>
      </c>
      <c r="I51" s="8">
        <f t="shared" si="92"/>
        <v>4.5833333333333332E-4</v>
      </c>
      <c r="J51" s="8">
        <f t="shared" si="71"/>
        <v>5.9583333333333331E-4</v>
      </c>
      <c r="K51" s="8">
        <f t="shared" si="90"/>
        <v>8.0437499999999997E-4</v>
      </c>
      <c r="L51" s="59">
        <f t="shared" si="85"/>
        <v>1.126125E-3</v>
      </c>
      <c r="M51" s="15">
        <f t="shared" si="86"/>
        <v>1.63288125E-3</v>
      </c>
      <c r="N51" s="209">
        <f t="shared" si="87"/>
        <v>2.3676778124999999E-3</v>
      </c>
      <c r="O51" s="8">
        <f t="shared" si="88"/>
        <v>3.5515167187499998E-3</v>
      </c>
      <c r="P51" s="16">
        <f t="shared" si="89"/>
        <v>5.5048509140624997E-3</v>
      </c>
    </row>
    <row r="52" spans="1:32" s="3" customFormat="1" ht="15" thickBot="1" x14ac:dyDescent="0.35">
      <c r="A52" s="62"/>
      <c r="B52" s="83" t="s">
        <v>14</v>
      </c>
      <c r="C52" s="19"/>
      <c r="D52" s="19">
        <f t="shared" si="80"/>
        <v>6.1721246203582235E-5</v>
      </c>
      <c r="E52" s="18">
        <f t="shared" si="81"/>
        <v>8.0237620064656912E-5</v>
      </c>
      <c r="F52" s="20">
        <f>F38/500/96</f>
        <v>1.04308906084054E-4</v>
      </c>
      <c r="G52" s="19">
        <f>F52*1.3</f>
        <v>1.3560157790927019E-4</v>
      </c>
      <c r="H52" s="19">
        <f t="shared" si="91"/>
        <v>1.7628205128205127E-4</v>
      </c>
      <c r="I52" s="19">
        <f t="shared" si="92"/>
        <v>2.2916666666666666E-4</v>
      </c>
      <c r="J52" s="19">
        <f t="shared" si="71"/>
        <v>2.9791666666666665E-4</v>
      </c>
      <c r="K52" s="19">
        <f t="shared" si="90"/>
        <v>4.0218749999999998E-4</v>
      </c>
      <c r="L52" s="60">
        <f t="shared" si="85"/>
        <v>5.6306249999999998E-4</v>
      </c>
      <c r="M52" s="19">
        <f t="shared" si="86"/>
        <v>8.1644062499999998E-4</v>
      </c>
      <c r="N52" s="211">
        <f t="shared" si="87"/>
        <v>1.1838389062499999E-3</v>
      </c>
      <c r="O52" s="21">
        <f t="shared" si="88"/>
        <v>1.7757583593749999E-3</v>
      </c>
      <c r="P52" s="84">
        <f t="shared" si="89"/>
        <v>2.7524254570312498E-3</v>
      </c>
    </row>
    <row r="53" spans="1:32" s="3" customFormat="1" ht="15" thickBot="1" x14ac:dyDescent="0.35">
      <c r="A53" s="62"/>
    </row>
    <row r="54" spans="1:32" s="3" customFormat="1" ht="15" thickBot="1" x14ac:dyDescent="0.35">
      <c r="A54" s="62"/>
      <c r="B54" s="63"/>
      <c r="C54" s="64" t="s">
        <v>0</v>
      </c>
      <c r="D54" s="65" t="s">
        <v>17</v>
      </c>
      <c r="E54" s="66" t="s">
        <v>16</v>
      </c>
      <c r="F54" s="65">
        <v>1</v>
      </c>
      <c r="G54" s="65">
        <v>2</v>
      </c>
      <c r="H54" s="65">
        <v>3</v>
      </c>
      <c r="I54" s="65">
        <v>4</v>
      </c>
      <c r="J54" s="65">
        <v>5</v>
      </c>
      <c r="K54" s="65">
        <v>6</v>
      </c>
      <c r="L54" s="67">
        <v>7</v>
      </c>
      <c r="M54" s="65">
        <v>8</v>
      </c>
      <c r="N54" s="212" t="s">
        <v>57</v>
      </c>
      <c r="O54" s="65">
        <v>9</v>
      </c>
      <c r="P54" s="68">
        <v>10</v>
      </c>
      <c r="R54" s="63"/>
      <c r="S54" s="64" t="s">
        <v>0</v>
      </c>
      <c r="T54" s="65" t="s">
        <v>17</v>
      </c>
      <c r="U54" s="66" t="s">
        <v>16</v>
      </c>
      <c r="V54" s="65">
        <v>1</v>
      </c>
      <c r="W54" s="65">
        <v>2</v>
      </c>
      <c r="X54" s="65">
        <v>3</v>
      </c>
      <c r="Y54" s="65">
        <v>4</v>
      </c>
      <c r="Z54" s="65">
        <v>5</v>
      </c>
      <c r="AA54" s="65">
        <v>6</v>
      </c>
      <c r="AB54" s="67">
        <v>7</v>
      </c>
      <c r="AC54" s="65">
        <v>8</v>
      </c>
      <c r="AD54" s="212" t="s">
        <v>57</v>
      </c>
      <c r="AE54" s="65">
        <v>9</v>
      </c>
      <c r="AF54" s="68">
        <v>10</v>
      </c>
    </row>
    <row r="55" spans="1:32" ht="15" thickTop="1" x14ac:dyDescent="0.3">
      <c r="B55" s="69" t="s">
        <v>2</v>
      </c>
      <c r="C55" s="7" t="s">
        <v>1</v>
      </c>
      <c r="D55" s="8"/>
      <c r="F55" s="9"/>
      <c r="G55" s="8"/>
      <c r="H55" s="8"/>
      <c r="I55" s="8"/>
      <c r="J55" s="8"/>
      <c r="K55" s="8"/>
      <c r="M55" s="8"/>
      <c r="N55" s="208"/>
      <c r="O55" s="8"/>
      <c r="P55" s="70"/>
      <c r="R55" s="69" t="s">
        <v>2</v>
      </c>
      <c r="S55" s="7" t="s">
        <v>1</v>
      </c>
      <c r="T55" s="8"/>
      <c r="U55" s="12"/>
      <c r="V55" s="9"/>
      <c r="W55" s="8"/>
      <c r="X55" s="8"/>
      <c r="Y55" s="8"/>
      <c r="Z55" s="8"/>
      <c r="AA55" s="8"/>
      <c r="AB55" s="50"/>
      <c r="AC55" s="8"/>
      <c r="AD55" s="208"/>
      <c r="AE55" s="8"/>
      <c r="AF55" s="70"/>
    </row>
    <row r="56" spans="1:32" s="3" customFormat="1" ht="15" thickBot="1" x14ac:dyDescent="0.35">
      <c r="A56" s="62"/>
      <c r="B56" s="71" t="s">
        <v>19</v>
      </c>
      <c r="C56" s="11"/>
      <c r="D56" s="23">
        <f>E56/1.3</f>
        <v>11.85047927108779</v>
      </c>
      <c r="E56" s="48">
        <f>F56/1.3</f>
        <v>15.405623052414128</v>
      </c>
      <c r="F56" s="24">
        <f>G56/1.3</f>
        <v>20.027309968138368</v>
      </c>
      <c r="G56" s="23">
        <f>H56/1.3</f>
        <v>26.03550295857988</v>
      </c>
      <c r="H56" s="23">
        <f>I56/1.3</f>
        <v>33.846153846153847</v>
      </c>
      <c r="I56" s="23">
        <f>I21*2</f>
        <v>44</v>
      </c>
      <c r="J56" s="25">
        <f t="shared" ref="J56:J70" si="93">I56*1.3</f>
        <v>57.2</v>
      </c>
      <c r="K56" s="25">
        <f>J56*1.35</f>
        <v>77.220000000000013</v>
      </c>
      <c r="L56" s="51">
        <f t="shared" ref="L56:L62" si="94">K56*1.4</f>
        <v>108.10800000000002</v>
      </c>
      <c r="M56" s="25">
        <f t="shared" ref="M56:M62" si="95">L56*1.45</f>
        <v>156.75660000000002</v>
      </c>
      <c r="N56" s="199">
        <f t="shared" ref="N56:N62" si="96">M56*1.45</f>
        <v>227.29707000000002</v>
      </c>
      <c r="O56" s="25">
        <f t="shared" ref="O56:O62" si="97">N56*1.5</f>
        <v>340.945605</v>
      </c>
      <c r="P56" s="72">
        <f t="shared" ref="P56:P62" si="98">O56*1.55</f>
        <v>528.46568775000003</v>
      </c>
      <c r="R56" s="71" t="s">
        <v>19</v>
      </c>
      <c r="S56" s="11"/>
      <c r="T56" s="23">
        <f>U56/1.3</f>
        <v>11.85047927108779</v>
      </c>
      <c r="U56" s="48">
        <f>V56/1.3</f>
        <v>15.405623052414128</v>
      </c>
      <c r="V56" s="24">
        <f>W56/1.3</f>
        <v>20.027309968138368</v>
      </c>
      <c r="W56" s="25">
        <f>X56/1.3</f>
        <v>26.03550295857988</v>
      </c>
      <c r="X56" s="25">
        <f>Y56/1.3</f>
        <v>33.846153846153847</v>
      </c>
      <c r="Y56" s="25">
        <f>Y21*2</f>
        <v>44</v>
      </c>
      <c r="Z56" s="25">
        <f>Y56*1.3</f>
        <v>57.2</v>
      </c>
      <c r="AA56" s="25">
        <f>Z56*1.35</f>
        <v>77.220000000000013</v>
      </c>
      <c r="AB56" s="51">
        <f t="shared" ref="AB56:AB62" si="99">AA56*1.4</f>
        <v>108.10800000000002</v>
      </c>
      <c r="AC56" s="25">
        <f t="shared" ref="AC56:AC62" si="100">AB56*1.45</f>
        <v>156.75660000000002</v>
      </c>
      <c r="AD56" s="199">
        <f t="shared" ref="AD56:AD62" si="101">AC56*1.45</f>
        <v>227.29707000000002</v>
      </c>
      <c r="AE56" s="25">
        <f t="shared" ref="AE56:AE62" si="102">AD56*1.5</f>
        <v>340.945605</v>
      </c>
      <c r="AF56" s="72">
        <f t="shared" ref="AF56:AF62" si="103">AE56*1.55</f>
        <v>528.46568775000003</v>
      </c>
    </row>
    <row r="57" spans="1:32" ht="14.4" customHeight="1" x14ac:dyDescent="0.3">
      <c r="B57" s="73" t="s">
        <v>4</v>
      </c>
      <c r="C57" s="407" t="s">
        <v>24</v>
      </c>
      <c r="D57" s="26">
        <f>E57/1.3</f>
        <v>4.4439297266579212</v>
      </c>
      <c r="E57" s="32">
        <f>F57/1.3</f>
        <v>5.7771086446552982</v>
      </c>
      <c r="F57" s="27">
        <f>F56*0.375</f>
        <v>7.5102412380518881</v>
      </c>
      <c r="G57" s="26">
        <f t="shared" ref="G57" si="104">F57*1.3</f>
        <v>9.7633136094674544</v>
      </c>
      <c r="H57" s="26">
        <f t="shared" ref="H57:H63" si="105">G57*1.3</f>
        <v>12.692307692307692</v>
      </c>
      <c r="I57" s="26">
        <f t="shared" ref="I57:I63" si="106">H57*1.3</f>
        <v>16.5</v>
      </c>
      <c r="J57" s="28">
        <f t="shared" si="93"/>
        <v>21.45</v>
      </c>
      <c r="K57" s="28">
        <f>J57*1.35</f>
        <v>28.9575</v>
      </c>
      <c r="L57" s="52">
        <f t="shared" si="94"/>
        <v>40.540499999999994</v>
      </c>
      <c r="M57" s="28">
        <f t="shared" si="95"/>
        <v>58.78372499999999</v>
      </c>
      <c r="N57" s="200">
        <f t="shared" si="96"/>
        <v>85.236401249999986</v>
      </c>
      <c r="O57" s="28">
        <f t="shared" si="97"/>
        <v>127.85460187499999</v>
      </c>
      <c r="P57" s="74">
        <f t="shared" si="98"/>
        <v>198.17463290625</v>
      </c>
      <c r="R57" s="73" t="s">
        <v>4</v>
      </c>
      <c r="S57" s="404" t="s">
        <v>24</v>
      </c>
      <c r="T57" s="26">
        <f>U57/1.3</f>
        <v>5.9252396355438952</v>
      </c>
      <c r="U57" s="32">
        <f>V57/1.3</f>
        <v>7.7028115262070642</v>
      </c>
      <c r="V57" s="27">
        <f>V56*0.5</f>
        <v>10.013654984069184</v>
      </c>
      <c r="W57" s="28">
        <f>W56*0.5</f>
        <v>13.01775147928994</v>
      </c>
      <c r="X57" s="28">
        <f>X56*0.5</f>
        <v>16.923076923076923</v>
      </c>
      <c r="Y57" s="28">
        <f>Y56*0.5</f>
        <v>22</v>
      </c>
      <c r="Z57" s="28">
        <f t="shared" ref="Z57:AA57" si="107">Z56*0.125</f>
        <v>7.15</v>
      </c>
      <c r="AA57" s="28">
        <f t="shared" si="107"/>
        <v>9.6525000000000016</v>
      </c>
      <c r="AB57" s="52">
        <f t="shared" si="99"/>
        <v>13.513500000000002</v>
      </c>
      <c r="AC57" s="28">
        <f t="shared" si="100"/>
        <v>19.594575000000003</v>
      </c>
      <c r="AD57" s="200">
        <f t="shared" si="101"/>
        <v>28.412133750000002</v>
      </c>
      <c r="AE57" s="28">
        <f t="shared" si="102"/>
        <v>42.618200625</v>
      </c>
      <c r="AF57" s="74">
        <f t="shared" si="103"/>
        <v>66.058210968750004</v>
      </c>
    </row>
    <row r="58" spans="1:32" s="3" customFormat="1" ht="14.4" customHeight="1" x14ac:dyDescent="0.3">
      <c r="A58" s="62"/>
      <c r="B58" s="75" t="s">
        <v>5</v>
      </c>
      <c r="C58" s="408"/>
      <c r="D58" s="1">
        <f t="shared" ref="D58:D70" si="108">E58/1.3</f>
        <v>0.55549121583224015</v>
      </c>
      <c r="E58" s="36">
        <f t="shared" ref="E58:E70" si="109">F58/1.3</f>
        <v>0.72213858058191227</v>
      </c>
      <c r="F58" s="2">
        <f>F56*0.375/8</f>
        <v>0.93878015475648602</v>
      </c>
      <c r="G58" s="1">
        <f>F58*1.3</f>
        <v>1.2204142011834318</v>
      </c>
      <c r="H58" s="1">
        <f t="shared" si="105"/>
        <v>1.5865384615384615</v>
      </c>
      <c r="I58" s="1">
        <f t="shared" si="106"/>
        <v>2.0625</v>
      </c>
      <c r="J58" s="37">
        <f t="shared" si="93"/>
        <v>2.6812499999999999</v>
      </c>
      <c r="K58" s="1">
        <f t="shared" ref="K58:K62" si="110">J58*1.35</f>
        <v>3.6196874999999999</v>
      </c>
      <c r="L58" s="53">
        <f t="shared" si="94"/>
        <v>5.0675624999999993</v>
      </c>
      <c r="M58" s="1">
        <f t="shared" si="95"/>
        <v>7.3479656249999987</v>
      </c>
      <c r="N58" s="201">
        <f t="shared" si="96"/>
        <v>10.654550156249998</v>
      </c>
      <c r="O58" s="1">
        <f t="shared" si="97"/>
        <v>15.981825234374998</v>
      </c>
      <c r="P58" s="4">
        <f t="shared" si="98"/>
        <v>24.77182911328125</v>
      </c>
      <c r="R58" s="75" t="s">
        <v>5</v>
      </c>
      <c r="S58" s="405"/>
      <c r="T58" s="1">
        <f t="shared" ref="T58:T63" si="111">U58/1.3</f>
        <v>0.55549121583224015</v>
      </c>
      <c r="U58" s="36">
        <f t="shared" ref="U58:U63" si="112">V58/1.3</f>
        <v>0.72213858058191227</v>
      </c>
      <c r="V58" s="2">
        <f>V56*0.375/8</f>
        <v>0.93878015475648602</v>
      </c>
      <c r="W58" s="1">
        <f>V58*1.3</f>
        <v>1.2204142011834318</v>
      </c>
      <c r="X58" s="1">
        <f t="shared" ref="X58:X63" si="113">W58*1.3</f>
        <v>1.5865384615384615</v>
      </c>
      <c r="Y58" s="1">
        <f t="shared" ref="Y58:Y63" si="114">X58*1.3</f>
        <v>2.0625</v>
      </c>
      <c r="Z58" s="37">
        <f t="shared" ref="Z58:Z70" si="115">Y58*1.3</f>
        <v>2.6812499999999999</v>
      </c>
      <c r="AA58" s="1">
        <f t="shared" ref="AA58:AA62" si="116">Z58*1.35</f>
        <v>3.6196874999999999</v>
      </c>
      <c r="AB58" s="53">
        <f t="shared" si="99"/>
        <v>5.0675624999999993</v>
      </c>
      <c r="AC58" s="1">
        <f t="shared" si="100"/>
        <v>7.3479656249999987</v>
      </c>
      <c r="AD58" s="201">
        <f t="shared" si="101"/>
        <v>10.654550156249998</v>
      </c>
      <c r="AE58" s="1">
        <f t="shared" si="102"/>
        <v>15.981825234374998</v>
      </c>
      <c r="AF58" s="4">
        <f t="shared" si="103"/>
        <v>24.77182911328125</v>
      </c>
    </row>
    <row r="59" spans="1:32" s="47" customFormat="1" ht="15" customHeight="1" thickBot="1" x14ac:dyDescent="0.35">
      <c r="A59" s="62"/>
      <c r="B59" s="75" t="s">
        <v>6</v>
      </c>
      <c r="C59" s="409"/>
      <c r="D59" s="1">
        <f t="shared" si="108"/>
        <v>0.27774560791612007</v>
      </c>
      <c r="E59" s="36">
        <f t="shared" si="109"/>
        <v>0.36106929029095614</v>
      </c>
      <c r="F59" s="2">
        <f>F56*0.375/16</f>
        <v>0.46939007737824301</v>
      </c>
      <c r="G59" s="1">
        <f>F59*1.3</f>
        <v>0.6102071005917159</v>
      </c>
      <c r="H59" s="1">
        <f t="shared" si="105"/>
        <v>0.79326923076923073</v>
      </c>
      <c r="I59" s="1">
        <f t="shared" si="106"/>
        <v>1.03125</v>
      </c>
      <c r="J59" s="1">
        <f t="shared" si="93"/>
        <v>1.340625</v>
      </c>
      <c r="K59" s="38">
        <f t="shared" si="110"/>
        <v>1.80984375</v>
      </c>
      <c r="L59" s="53">
        <f t="shared" si="94"/>
        <v>2.5337812499999997</v>
      </c>
      <c r="M59" s="1">
        <f t="shared" si="95"/>
        <v>3.6739828124999994</v>
      </c>
      <c r="N59" s="201">
        <f t="shared" si="96"/>
        <v>5.3272750781249991</v>
      </c>
      <c r="O59" s="1">
        <f t="shared" si="97"/>
        <v>7.9909126171874991</v>
      </c>
      <c r="P59" s="4">
        <f t="shared" si="98"/>
        <v>12.385914556640625</v>
      </c>
      <c r="R59" s="75" t="s">
        <v>6</v>
      </c>
      <c r="S59" s="406"/>
      <c r="T59" s="1">
        <f t="shared" si="111"/>
        <v>0.27774560791612007</v>
      </c>
      <c r="U59" s="36">
        <f t="shared" si="112"/>
        <v>0.36106929029095614</v>
      </c>
      <c r="V59" s="2">
        <f>V56*0.375/16</f>
        <v>0.46939007737824301</v>
      </c>
      <c r="W59" s="1">
        <f>V59*1.3</f>
        <v>0.6102071005917159</v>
      </c>
      <c r="X59" s="1">
        <f t="shared" si="113"/>
        <v>0.79326923076923073</v>
      </c>
      <c r="Y59" s="1">
        <f t="shared" si="114"/>
        <v>1.03125</v>
      </c>
      <c r="Z59" s="1">
        <f t="shared" si="115"/>
        <v>1.340625</v>
      </c>
      <c r="AA59" s="38">
        <f t="shared" si="116"/>
        <v>1.80984375</v>
      </c>
      <c r="AB59" s="53">
        <f t="shared" si="99"/>
        <v>2.5337812499999997</v>
      </c>
      <c r="AC59" s="1">
        <f t="shared" si="100"/>
        <v>3.6739828124999994</v>
      </c>
      <c r="AD59" s="201">
        <f t="shared" si="101"/>
        <v>5.3272750781249991</v>
      </c>
      <c r="AE59" s="1">
        <f t="shared" si="102"/>
        <v>7.9909126171874991</v>
      </c>
      <c r="AF59" s="4">
        <f t="shared" si="103"/>
        <v>12.385914556640625</v>
      </c>
    </row>
    <row r="60" spans="1:32" x14ac:dyDescent="0.3">
      <c r="B60" s="75" t="s">
        <v>7</v>
      </c>
      <c r="C60" s="1"/>
      <c r="D60" s="1">
        <f t="shared" si="108"/>
        <v>9.2581869305373363E-2</v>
      </c>
      <c r="E60" s="36">
        <f t="shared" si="109"/>
        <v>0.12035643009698538</v>
      </c>
      <c r="F60" s="2">
        <f>F56*0.375/48</f>
        <v>0.156463359126081</v>
      </c>
      <c r="G60" s="1">
        <f>F60*1.3</f>
        <v>0.20340236686390531</v>
      </c>
      <c r="H60" s="1">
        <f t="shared" si="105"/>
        <v>0.26442307692307693</v>
      </c>
      <c r="I60" s="1">
        <f t="shared" si="106"/>
        <v>0.34375</v>
      </c>
      <c r="J60" s="1">
        <f t="shared" si="93"/>
        <v>0.44687500000000002</v>
      </c>
      <c r="K60" s="1">
        <f t="shared" si="110"/>
        <v>0.6032812500000001</v>
      </c>
      <c r="L60" s="54">
        <f t="shared" si="94"/>
        <v>0.84459375000000014</v>
      </c>
      <c r="M60" s="39">
        <f t="shared" si="95"/>
        <v>1.2246609375000002</v>
      </c>
      <c r="N60" s="202">
        <f t="shared" si="96"/>
        <v>1.7757583593750002</v>
      </c>
      <c r="O60" s="1">
        <f t="shared" si="97"/>
        <v>2.6636375390625</v>
      </c>
      <c r="P60" s="4">
        <f t="shared" si="98"/>
        <v>4.1286381855468752</v>
      </c>
      <c r="R60" s="75" t="s">
        <v>7</v>
      </c>
      <c r="S60" s="1"/>
      <c r="T60" s="1">
        <f t="shared" si="111"/>
        <v>9.2581869305373363E-2</v>
      </c>
      <c r="U60" s="36">
        <f t="shared" si="112"/>
        <v>0.12035643009698538</v>
      </c>
      <c r="V60" s="2">
        <f>V56*0.375/48</f>
        <v>0.156463359126081</v>
      </c>
      <c r="W60" s="1">
        <f>V60*1.3</f>
        <v>0.20340236686390531</v>
      </c>
      <c r="X60" s="1">
        <f t="shared" si="113"/>
        <v>0.26442307692307693</v>
      </c>
      <c r="Y60" s="1">
        <f t="shared" si="114"/>
        <v>0.34375</v>
      </c>
      <c r="Z60" s="1">
        <f t="shared" si="115"/>
        <v>0.44687500000000002</v>
      </c>
      <c r="AA60" s="1">
        <f t="shared" si="116"/>
        <v>0.6032812500000001</v>
      </c>
      <c r="AB60" s="54">
        <f t="shared" si="99"/>
        <v>0.84459375000000014</v>
      </c>
      <c r="AC60" s="39">
        <f t="shared" si="100"/>
        <v>1.2246609375000002</v>
      </c>
      <c r="AD60" s="202">
        <f t="shared" si="101"/>
        <v>1.7757583593750002</v>
      </c>
      <c r="AE60" s="1">
        <f t="shared" si="102"/>
        <v>2.6636375390625</v>
      </c>
      <c r="AF60" s="4">
        <f t="shared" si="103"/>
        <v>4.1286381855468752</v>
      </c>
    </row>
    <row r="61" spans="1:32" x14ac:dyDescent="0.3">
      <c r="B61" s="75" t="s">
        <v>8</v>
      </c>
      <c r="C61" s="1"/>
      <c r="D61" s="1">
        <f t="shared" si="108"/>
        <v>4.6290934652686681E-2</v>
      </c>
      <c r="E61" s="36">
        <f t="shared" si="109"/>
        <v>6.0178215048492689E-2</v>
      </c>
      <c r="F61" s="2">
        <f>F56*0.375/96</f>
        <v>7.8231679563040502E-2</v>
      </c>
      <c r="G61" s="1">
        <f>F61*1.3</f>
        <v>0.10170118343195265</v>
      </c>
      <c r="H61" s="1">
        <f t="shared" si="105"/>
        <v>0.13221153846153846</v>
      </c>
      <c r="I61" s="1">
        <f t="shared" si="106"/>
        <v>0.171875</v>
      </c>
      <c r="J61" s="1">
        <f t="shared" si="93"/>
        <v>0.22343750000000001</v>
      </c>
      <c r="K61" s="1">
        <f t="shared" si="110"/>
        <v>0.30164062500000005</v>
      </c>
      <c r="L61" s="53">
        <f t="shared" si="94"/>
        <v>0.42229687500000007</v>
      </c>
      <c r="M61" s="1">
        <f t="shared" si="95"/>
        <v>0.61233046875000008</v>
      </c>
      <c r="N61" s="201">
        <f t="shared" si="96"/>
        <v>0.88787917968750008</v>
      </c>
      <c r="O61" s="40">
        <f t="shared" si="97"/>
        <v>1.33181876953125</v>
      </c>
      <c r="P61" s="76">
        <f t="shared" si="98"/>
        <v>2.0643190927734376</v>
      </c>
      <c r="R61" s="75" t="s">
        <v>8</v>
      </c>
      <c r="S61" s="1"/>
      <c r="T61" s="1">
        <f t="shared" si="111"/>
        <v>4.6290934652686681E-2</v>
      </c>
      <c r="U61" s="36">
        <f t="shared" si="112"/>
        <v>6.0178215048492689E-2</v>
      </c>
      <c r="V61" s="2">
        <f>V56*0.375/96</f>
        <v>7.8231679563040502E-2</v>
      </c>
      <c r="W61" s="1">
        <f>V61*1.3</f>
        <v>0.10170118343195265</v>
      </c>
      <c r="X61" s="1">
        <f t="shared" si="113"/>
        <v>0.13221153846153846</v>
      </c>
      <c r="Y61" s="1">
        <f t="shared" si="114"/>
        <v>0.171875</v>
      </c>
      <c r="Z61" s="1">
        <f t="shared" si="115"/>
        <v>0.22343750000000001</v>
      </c>
      <c r="AA61" s="1">
        <f t="shared" si="116"/>
        <v>0.30164062500000005</v>
      </c>
      <c r="AB61" s="53">
        <f t="shared" si="99"/>
        <v>0.42229687500000007</v>
      </c>
      <c r="AC61" s="1">
        <f t="shared" si="100"/>
        <v>0.61233046875000008</v>
      </c>
      <c r="AD61" s="201">
        <f t="shared" si="101"/>
        <v>0.88787917968750008</v>
      </c>
      <c r="AE61" s="40">
        <f t="shared" si="102"/>
        <v>1.33181876953125</v>
      </c>
      <c r="AF61" s="76">
        <f t="shared" si="103"/>
        <v>2.0643190927734376</v>
      </c>
    </row>
    <row r="62" spans="1:32" x14ac:dyDescent="0.3">
      <c r="B62" s="77" t="s">
        <v>18</v>
      </c>
      <c r="C62" s="50"/>
      <c r="D62" s="29">
        <f t="shared" si="108"/>
        <v>-11.834319526627217</v>
      </c>
      <c r="E62" s="31">
        <f t="shared" si="109"/>
        <v>-15.384615384615383</v>
      </c>
      <c r="F62" s="30">
        <f>F44*2</f>
        <v>-20</v>
      </c>
      <c r="G62" s="29">
        <f t="shared" ref="G62:G63" si="117">F62*1.3</f>
        <v>-26</v>
      </c>
      <c r="H62" s="29">
        <f t="shared" si="105"/>
        <v>-33.800000000000004</v>
      </c>
      <c r="I62" s="29">
        <f t="shared" si="106"/>
        <v>-43.940000000000005</v>
      </c>
      <c r="J62" s="29">
        <f t="shared" si="93"/>
        <v>-57.122000000000007</v>
      </c>
      <c r="K62" s="29">
        <f t="shared" si="110"/>
        <v>-77.114700000000013</v>
      </c>
      <c r="L62" s="55">
        <f t="shared" si="94"/>
        <v>-107.96058000000001</v>
      </c>
      <c r="M62" s="29">
        <f t="shared" si="95"/>
        <v>-156.54284100000001</v>
      </c>
      <c r="N62" s="203">
        <f t="shared" si="96"/>
        <v>-226.98711944999999</v>
      </c>
      <c r="O62" s="29">
        <f t="shared" si="97"/>
        <v>-340.48067917499998</v>
      </c>
      <c r="P62" s="78">
        <f t="shared" si="98"/>
        <v>-527.74505272124998</v>
      </c>
      <c r="R62" s="77" t="s">
        <v>18</v>
      </c>
      <c r="S62" s="50"/>
      <c r="T62" s="29">
        <f t="shared" si="111"/>
        <v>0</v>
      </c>
      <c r="U62" s="31">
        <f t="shared" si="112"/>
        <v>0</v>
      </c>
      <c r="V62" s="30">
        <f>V44*2</f>
        <v>0</v>
      </c>
      <c r="W62" s="29">
        <f t="shared" ref="W62:W63" si="118">V62*1.3</f>
        <v>0</v>
      </c>
      <c r="X62" s="29">
        <f t="shared" si="113"/>
        <v>0</v>
      </c>
      <c r="Y62" s="29">
        <f t="shared" si="114"/>
        <v>0</v>
      </c>
      <c r="Z62" s="29">
        <f t="shared" si="115"/>
        <v>0</v>
      </c>
      <c r="AA62" s="29">
        <f t="shared" si="116"/>
        <v>0</v>
      </c>
      <c r="AB62" s="55">
        <f t="shared" si="99"/>
        <v>0</v>
      </c>
      <c r="AC62" s="29">
        <f t="shared" si="100"/>
        <v>0</v>
      </c>
      <c r="AD62" s="203">
        <f t="shared" si="101"/>
        <v>0</v>
      </c>
      <c r="AE62" s="29">
        <f t="shared" si="102"/>
        <v>0</v>
      </c>
      <c r="AF62" s="78">
        <f t="shared" si="103"/>
        <v>0</v>
      </c>
    </row>
    <row r="63" spans="1:32" x14ac:dyDescent="0.3">
      <c r="B63" s="77" t="s">
        <v>20</v>
      </c>
      <c r="C63" s="53"/>
      <c r="D63" s="1">
        <f t="shared" si="108"/>
        <v>0.14813099088859741</v>
      </c>
      <c r="E63" s="36">
        <f t="shared" si="109"/>
        <v>0.19257028815517663</v>
      </c>
      <c r="F63" s="2">
        <f>F56*0.25/20</f>
        <v>0.25034137460172962</v>
      </c>
      <c r="G63" s="1">
        <f t="shared" si="117"/>
        <v>0.32544378698224852</v>
      </c>
      <c r="H63" s="1">
        <f t="shared" si="105"/>
        <v>0.42307692307692307</v>
      </c>
      <c r="I63" s="5">
        <f t="shared" si="106"/>
        <v>0.55000000000000004</v>
      </c>
      <c r="J63" s="5">
        <f t="shared" si="93"/>
        <v>0.71500000000000008</v>
      </c>
      <c r="K63" s="5">
        <f>J63*1.25</f>
        <v>0.89375000000000004</v>
      </c>
      <c r="L63" s="56">
        <f>K63*1.2</f>
        <v>1.0725</v>
      </c>
      <c r="M63" s="5">
        <f>L63*1.15</f>
        <v>1.2333749999999999</v>
      </c>
      <c r="N63" s="204">
        <f>M63*1.15</f>
        <v>1.4183812499999997</v>
      </c>
      <c r="O63" s="5">
        <f>N63*1.1</f>
        <v>1.5602193749999997</v>
      </c>
      <c r="P63" s="79">
        <f>O63*1.05</f>
        <v>1.6382303437499999</v>
      </c>
      <c r="R63" s="77" t="s">
        <v>20</v>
      </c>
      <c r="S63" s="53"/>
      <c r="T63" s="1">
        <f t="shared" si="111"/>
        <v>0.14813099088859741</v>
      </c>
      <c r="U63" s="36">
        <f t="shared" si="112"/>
        <v>0.19257028815517663</v>
      </c>
      <c r="V63" s="2">
        <f>V56*0.25/20</f>
        <v>0.25034137460172962</v>
      </c>
      <c r="W63" s="5">
        <f t="shared" si="118"/>
        <v>0.32544378698224852</v>
      </c>
      <c r="X63" s="5">
        <f t="shared" si="113"/>
        <v>0.42307692307692307</v>
      </c>
      <c r="Y63" s="5">
        <f t="shared" si="114"/>
        <v>0.55000000000000004</v>
      </c>
      <c r="Z63" s="5">
        <f t="shared" si="115"/>
        <v>0.71500000000000008</v>
      </c>
      <c r="AA63" s="5">
        <f>Z63*1.25</f>
        <v>0.89375000000000004</v>
      </c>
      <c r="AB63" s="56">
        <f>AA63*1.2</f>
        <v>1.0725</v>
      </c>
      <c r="AC63" s="5">
        <f>AB63*1.15</f>
        <v>1.2333749999999999</v>
      </c>
      <c r="AD63" s="204">
        <f>AC63*1.15</f>
        <v>1.4183812499999997</v>
      </c>
      <c r="AE63" s="5">
        <f>AD63*1.1</f>
        <v>1.5602193749999997</v>
      </c>
      <c r="AF63" s="79">
        <f>AE63*1.05</f>
        <v>1.6382303437499999</v>
      </c>
    </row>
    <row r="64" spans="1:32" s="33" customFormat="1" x14ac:dyDescent="0.3">
      <c r="A64" s="62"/>
      <c r="B64" s="77" t="s">
        <v>3</v>
      </c>
      <c r="C64" s="58"/>
      <c r="D64" s="1">
        <f>E64/1.3</f>
        <v>0.14813099088859741</v>
      </c>
      <c r="E64" s="36">
        <f>F64/1.3</f>
        <v>0.19257028815517663</v>
      </c>
      <c r="F64" s="2">
        <f>F63</f>
        <v>0.25034137460172962</v>
      </c>
      <c r="G64" s="1">
        <f t="shared" ref="G64:I66" si="119">F64*1.3</f>
        <v>0.32544378698224852</v>
      </c>
      <c r="H64" s="1">
        <f t="shared" si="119"/>
        <v>0.42307692307692307</v>
      </c>
      <c r="I64" s="1">
        <f t="shared" si="119"/>
        <v>0.55000000000000004</v>
      </c>
      <c r="J64" s="1">
        <f t="shared" si="93"/>
        <v>0.71500000000000008</v>
      </c>
      <c r="K64" s="90">
        <f>J64*1.35</f>
        <v>0.96525000000000016</v>
      </c>
      <c r="L64" s="91">
        <f t="shared" ref="L64:L70" si="120">K64*1.4</f>
        <v>1.3513500000000001</v>
      </c>
      <c r="M64" s="90">
        <f t="shared" ref="M64:M70" si="121">L64*1.45</f>
        <v>1.9594575000000001</v>
      </c>
      <c r="N64" s="205">
        <f t="shared" ref="N64:N70" si="122">M64*1.45</f>
        <v>2.8412133750000002</v>
      </c>
      <c r="O64" s="90">
        <f t="shared" ref="O64:O70" si="123">N64*1.5</f>
        <v>4.2618200625</v>
      </c>
      <c r="P64" s="92">
        <f t="shared" ref="P64:P70" si="124">O64*1.55</f>
        <v>6.6058210968750002</v>
      </c>
      <c r="R64" s="77" t="s">
        <v>3</v>
      </c>
      <c r="S64" s="58"/>
      <c r="T64" s="1">
        <f>U64/1.3</f>
        <v>0.14813099088859741</v>
      </c>
      <c r="U64" s="36">
        <f>V64/1.3</f>
        <v>0.19257028815517663</v>
      </c>
      <c r="V64" s="2">
        <f>V63</f>
        <v>0.25034137460172962</v>
      </c>
      <c r="W64" s="1">
        <f t="shared" ref="W64:Y66" si="125">V64*1.3</f>
        <v>0.32544378698224852</v>
      </c>
      <c r="X64" s="1">
        <f t="shared" si="125"/>
        <v>0.42307692307692307</v>
      </c>
      <c r="Y64" s="1">
        <f t="shared" si="125"/>
        <v>0.55000000000000004</v>
      </c>
      <c r="Z64" s="1">
        <f t="shared" si="115"/>
        <v>0.71500000000000008</v>
      </c>
      <c r="AA64" s="90">
        <f>Z64*1.35</f>
        <v>0.96525000000000016</v>
      </c>
      <c r="AB64" s="91">
        <f t="shared" ref="AB64:AB70" si="126">AA64*1.4</f>
        <v>1.3513500000000001</v>
      </c>
      <c r="AC64" s="90">
        <f t="shared" ref="AC64:AC70" si="127">AB64*1.45</f>
        <v>1.9594575000000001</v>
      </c>
      <c r="AD64" s="205">
        <f t="shared" ref="AD64:AD70" si="128">AC64*1.45</f>
        <v>2.8412133750000002</v>
      </c>
      <c r="AE64" s="90">
        <f t="shared" ref="AE64:AE70" si="129">AD64*1.5</f>
        <v>4.2618200625</v>
      </c>
      <c r="AF64" s="92">
        <f t="shared" ref="AF64:AF70" si="130">AE64*1.55</f>
        <v>6.6058210968750002</v>
      </c>
    </row>
    <row r="65" spans="1:32" s="33" customFormat="1" x14ac:dyDescent="0.3">
      <c r="A65" s="62"/>
      <c r="B65" s="75" t="s">
        <v>9</v>
      </c>
      <c r="C65" s="1" t="s">
        <v>15</v>
      </c>
      <c r="D65" s="41">
        <f t="shared" si="108"/>
        <v>0.11850479271087792</v>
      </c>
      <c r="E65" s="43">
        <f t="shared" si="109"/>
        <v>0.1540562305241413</v>
      </c>
      <c r="F65" s="42">
        <f>F56/100</f>
        <v>0.20027309968138368</v>
      </c>
      <c r="G65" s="41">
        <f t="shared" si="119"/>
        <v>0.26035502958579881</v>
      </c>
      <c r="H65" s="41">
        <f t="shared" si="119"/>
        <v>0.33846153846153848</v>
      </c>
      <c r="I65" s="41">
        <f t="shared" si="119"/>
        <v>0.44000000000000006</v>
      </c>
      <c r="J65" s="41">
        <f t="shared" si="93"/>
        <v>0.57200000000000006</v>
      </c>
      <c r="K65" s="41">
        <f t="shared" ref="K65:K70" si="131">J65*1.35</f>
        <v>0.77220000000000011</v>
      </c>
      <c r="L65" s="57">
        <f t="shared" si="120"/>
        <v>1.08108</v>
      </c>
      <c r="M65" s="41">
        <f t="shared" si="121"/>
        <v>1.567566</v>
      </c>
      <c r="N65" s="206">
        <f t="shared" si="122"/>
        <v>2.2729707000000001</v>
      </c>
      <c r="O65" s="41">
        <f t="shared" si="123"/>
        <v>3.4094560500000002</v>
      </c>
      <c r="P65" s="80">
        <f t="shared" si="124"/>
        <v>5.2846568775000007</v>
      </c>
      <c r="R65" s="75" t="s">
        <v>9</v>
      </c>
      <c r="S65" s="1" t="s">
        <v>15</v>
      </c>
      <c r="T65" s="41">
        <f t="shared" ref="T65:T70" si="132">U65/1.3</f>
        <v>0.11850479271087792</v>
      </c>
      <c r="U65" s="43">
        <f t="shared" ref="U65:U70" si="133">V65/1.3</f>
        <v>0.1540562305241413</v>
      </c>
      <c r="V65" s="42">
        <f>V56/100</f>
        <v>0.20027309968138368</v>
      </c>
      <c r="W65" s="41">
        <f t="shared" si="125"/>
        <v>0.26035502958579881</v>
      </c>
      <c r="X65" s="41">
        <f t="shared" si="125"/>
        <v>0.33846153846153848</v>
      </c>
      <c r="Y65" s="41">
        <f t="shared" si="125"/>
        <v>0.44000000000000006</v>
      </c>
      <c r="Z65" s="41">
        <f t="shared" si="115"/>
        <v>0.57200000000000006</v>
      </c>
      <c r="AA65" s="41">
        <f t="shared" ref="AA65:AA70" si="134">Z65*1.35</f>
        <v>0.77220000000000011</v>
      </c>
      <c r="AB65" s="57">
        <f t="shared" si="126"/>
        <v>1.08108</v>
      </c>
      <c r="AC65" s="41">
        <f t="shared" si="127"/>
        <v>1.567566</v>
      </c>
      <c r="AD65" s="206">
        <f t="shared" si="128"/>
        <v>2.2729707000000001</v>
      </c>
      <c r="AE65" s="41">
        <f t="shared" si="129"/>
        <v>3.4094560500000002</v>
      </c>
      <c r="AF65" s="80">
        <f t="shared" si="130"/>
        <v>5.2846568775000007</v>
      </c>
    </row>
    <row r="66" spans="1:32" s="3" customFormat="1" x14ac:dyDescent="0.3">
      <c r="A66" s="62"/>
      <c r="B66" s="81" t="s">
        <v>10</v>
      </c>
      <c r="C66" s="44"/>
      <c r="D66" s="45">
        <f t="shared" si="108"/>
        <v>2.3700958542175583E-2</v>
      </c>
      <c r="E66" s="49">
        <f t="shared" si="109"/>
        <v>3.0811246104828258E-2</v>
      </c>
      <c r="F66" s="46">
        <f>F56/500</f>
        <v>4.0054619936276736E-2</v>
      </c>
      <c r="G66" s="45">
        <f t="shared" si="119"/>
        <v>5.2071005917159761E-2</v>
      </c>
      <c r="H66" s="45">
        <f t="shared" si="119"/>
        <v>6.7692307692307691E-2</v>
      </c>
      <c r="I66" s="45">
        <f t="shared" si="119"/>
        <v>8.7999999999999995E-2</v>
      </c>
      <c r="J66" s="44">
        <f t="shared" si="93"/>
        <v>0.1144</v>
      </c>
      <c r="K66" s="44">
        <f t="shared" si="131"/>
        <v>0.15444000000000002</v>
      </c>
      <c r="L66" s="58">
        <f t="shared" si="120"/>
        <v>0.21621600000000002</v>
      </c>
      <c r="M66" s="44">
        <f t="shared" si="121"/>
        <v>0.31351319999999999</v>
      </c>
      <c r="N66" s="207">
        <f t="shared" si="122"/>
        <v>0.45459413999999998</v>
      </c>
      <c r="O66" s="44">
        <f t="shared" si="123"/>
        <v>0.68189120999999997</v>
      </c>
      <c r="P66" s="82">
        <f t="shared" si="124"/>
        <v>1.0569313755</v>
      </c>
      <c r="R66" s="81" t="s">
        <v>10</v>
      </c>
      <c r="S66" s="44"/>
      <c r="T66" s="45">
        <f t="shared" si="132"/>
        <v>2.3700958542175583E-2</v>
      </c>
      <c r="U66" s="49">
        <f t="shared" si="133"/>
        <v>3.0811246104828258E-2</v>
      </c>
      <c r="V66" s="46">
        <f>V56/500</f>
        <v>4.0054619936276736E-2</v>
      </c>
      <c r="W66" s="45">
        <f t="shared" si="125"/>
        <v>5.2071005917159761E-2</v>
      </c>
      <c r="X66" s="45">
        <f t="shared" si="125"/>
        <v>6.7692307692307691E-2</v>
      </c>
      <c r="Y66" s="45">
        <f t="shared" si="125"/>
        <v>8.7999999999999995E-2</v>
      </c>
      <c r="Z66" s="44">
        <f t="shared" si="115"/>
        <v>0.1144</v>
      </c>
      <c r="AA66" s="44">
        <f t="shared" si="134"/>
        <v>0.15444000000000002</v>
      </c>
      <c r="AB66" s="58">
        <f t="shared" si="126"/>
        <v>0.21621600000000002</v>
      </c>
      <c r="AC66" s="44">
        <f t="shared" si="127"/>
        <v>0.31351319999999999</v>
      </c>
      <c r="AD66" s="207">
        <f t="shared" si="128"/>
        <v>0.45459413999999998</v>
      </c>
      <c r="AE66" s="44">
        <f t="shared" si="129"/>
        <v>0.68189120999999997</v>
      </c>
      <c r="AF66" s="82">
        <f t="shared" si="130"/>
        <v>1.0569313755</v>
      </c>
    </row>
    <row r="67" spans="1:32" s="3" customFormat="1" x14ac:dyDescent="0.3">
      <c r="A67" s="62"/>
      <c r="B67" s="73" t="s">
        <v>11</v>
      </c>
      <c r="C67" s="8"/>
      <c r="D67" s="8">
        <f t="shared" si="108"/>
        <v>2.9626198177719479E-3</v>
      </c>
      <c r="E67" s="12">
        <f t="shared" si="109"/>
        <v>3.8514057631035322E-3</v>
      </c>
      <c r="F67" s="9">
        <f>F56/500/8</f>
        <v>5.006827492034592E-3</v>
      </c>
      <c r="G67" s="8">
        <f>F67*1.3</f>
        <v>6.5088757396449702E-3</v>
      </c>
      <c r="H67" s="8">
        <f t="shared" ref="H67:H70" si="135">G67*1.3</f>
        <v>8.4615384615384613E-3</v>
      </c>
      <c r="I67" s="8">
        <f t="shared" ref="I67:I70" si="136">H67*1.3</f>
        <v>1.0999999999999999E-2</v>
      </c>
      <c r="J67" s="13">
        <f t="shared" si="93"/>
        <v>1.43E-2</v>
      </c>
      <c r="K67" s="8">
        <f t="shared" si="131"/>
        <v>1.9305000000000003E-2</v>
      </c>
      <c r="L67" s="50">
        <f t="shared" si="120"/>
        <v>2.7027000000000002E-2</v>
      </c>
      <c r="M67" s="8">
        <f t="shared" si="121"/>
        <v>3.9189149999999999E-2</v>
      </c>
      <c r="N67" s="208">
        <f t="shared" si="122"/>
        <v>5.6824267499999997E-2</v>
      </c>
      <c r="O67" s="8">
        <f t="shared" si="123"/>
        <v>8.5236401249999996E-2</v>
      </c>
      <c r="P67" s="16">
        <f t="shared" si="124"/>
        <v>0.13211642193750001</v>
      </c>
      <c r="R67" s="73" t="s">
        <v>11</v>
      </c>
      <c r="S67" s="8"/>
      <c r="T67" s="8">
        <f t="shared" si="132"/>
        <v>2.9626198177719479E-3</v>
      </c>
      <c r="U67" s="12">
        <f t="shared" si="133"/>
        <v>3.8514057631035322E-3</v>
      </c>
      <c r="V67" s="9">
        <f>V56/500/8</f>
        <v>5.006827492034592E-3</v>
      </c>
      <c r="W67" s="8">
        <f>V67*1.3</f>
        <v>6.5088757396449702E-3</v>
      </c>
      <c r="X67" s="8">
        <f t="shared" ref="X67:X70" si="137">W67*1.3</f>
        <v>8.4615384615384613E-3</v>
      </c>
      <c r="Y67" s="8">
        <f t="shared" ref="Y67:Y70" si="138">X67*1.3</f>
        <v>1.0999999999999999E-2</v>
      </c>
      <c r="Z67" s="13">
        <f t="shared" si="115"/>
        <v>1.43E-2</v>
      </c>
      <c r="AA67" s="8">
        <f t="shared" si="134"/>
        <v>1.9305000000000003E-2</v>
      </c>
      <c r="AB67" s="50">
        <f t="shared" si="126"/>
        <v>2.7027000000000002E-2</v>
      </c>
      <c r="AC67" s="8">
        <f t="shared" si="127"/>
        <v>3.9189149999999999E-2</v>
      </c>
      <c r="AD67" s="208">
        <f t="shared" si="128"/>
        <v>5.6824267499999997E-2</v>
      </c>
      <c r="AE67" s="8">
        <f t="shared" si="129"/>
        <v>8.5236401249999996E-2</v>
      </c>
      <c r="AF67" s="16">
        <f t="shared" si="130"/>
        <v>0.13211642193750001</v>
      </c>
    </row>
    <row r="68" spans="1:32" s="3" customFormat="1" x14ac:dyDescent="0.3">
      <c r="A68" s="62"/>
      <c r="B68" s="73" t="s">
        <v>12</v>
      </c>
      <c r="C68" s="8"/>
      <c r="D68" s="8">
        <f t="shared" si="108"/>
        <v>1.481309908885974E-3</v>
      </c>
      <c r="E68" s="12">
        <f t="shared" si="109"/>
        <v>1.9257028815517661E-3</v>
      </c>
      <c r="F68" s="9">
        <f>F56/500/16</f>
        <v>2.503413746017296E-3</v>
      </c>
      <c r="G68" s="8">
        <f>F68*1.3</f>
        <v>3.2544378698224851E-3</v>
      </c>
      <c r="H68" s="8">
        <f t="shared" si="135"/>
        <v>4.2307692307692307E-3</v>
      </c>
      <c r="I68" s="8">
        <f t="shared" si="136"/>
        <v>5.4999999999999997E-3</v>
      </c>
      <c r="J68" s="8">
        <f t="shared" si="93"/>
        <v>7.1500000000000001E-3</v>
      </c>
      <c r="K68" s="14">
        <f t="shared" si="131"/>
        <v>9.6525000000000014E-3</v>
      </c>
      <c r="L68" s="50">
        <f t="shared" si="120"/>
        <v>1.3513500000000001E-2</v>
      </c>
      <c r="M68" s="8">
        <f t="shared" si="121"/>
        <v>1.9594574999999999E-2</v>
      </c>
      <c r="N68" s="208">
        <f t="shared" si="122"/>
        <v>2.8412133749999999E-2</v>
      </c>
      <c r="O68" s="8">
        <f t="shared" si="123"/>
        <v>4.2618200624999998E-2</v>
      </c>
      <c r="P68" s="16">
        <f t="shared" si="124"/>
        <v>6.6058210968750003E-2</v>
      </c>
      <c r="R68" s="73" t="s">
        <v>12</v>
      </c>
      <c r="S68" s="8"/>
      <c r="T68" s="8">
        <f t="shared" si="132"/>
        <v>1.481309908885974E-3</v>
      </c>
      <c r="U68" s="12">
        <f t="shared" si="133"/>
        <v>1.9257028815517661E-3</v>
      </c>
      <c r="V68" s="9">
        <f>V56/500/16</f>
        <v>2.503413746017296E-3</v>
      </c>
      <c r="W68" s="8">
        <f>V68*1.3</f>
        <v>3.2544378698224851E-3</v>
      </c>
      <c r="X68" s="8">
        <f t="shared" si="137"/>
        <v>4.2307692307692307E-3</v>
      </c>
      <c r="Y68" s="8">
        <f t="shared" si="138"/>
        <v>5.4999999999999997E-3</v>
      </c>
      <c r="Z68" s="8">
        <f t="shared" si="115"/>
        <v>7.1500000000000001E-3</v>
      </c>
      <c r="AA68" s="14">
        <f t="shared" si="134"/>
        <v>9.6525000000000014E-3</v>
      </c>
      <c r="AB68" s="50">
        <f t="shared" si="126"/>
        <v>1.3513500000000001E-2</v>
      </c>
      <c r="AC68" s="8">
        <f t="shared" si="127"/>
        <v>1.9594574999999999E-2</v>
      </c>
      <c r="AD68" s="208">
        <f t="shared" si="128"/>
        <v>2.8412133749999999E-2</v>
      </c>
      <c r="AE68" s="8">
        <f t="shared" si="129"/>
        <v>4.2618200624999998E-2</v>
      </c>
      <c r="AF68" s="16">
        <f t="shared" si="130"/>
        <v>6.6058210968750003E-2</v>
      </c>
    </row>
    <row r="69" spans="1:32" s="3" customFormat="1" x14ac:dyDescent="0.3">
      <c r="A69" s="62"/>
      <c r="B69" s="73" t="s">
        <v>13</v>
      </c>
      <c r="C69" s="8"/>
      <c r="D69" s="8">
        <f t="shared" si="108"/>
        <v>4.9376996962865788E-4</v>
      </c>
      <c r="E69" s="12">
        <f t="shared" si="109"/>
        <v>6.419009605172553E-4</v>
      </c>
      <c r="F69" s="9">
        <f>F56/500/48</f>
        <v>8.3447124867243197E-4</v>
      </c>
      <c r="G69" s="8">
        <f>F69*1.3</f>
        <v>1.0848126232741616E-3</v>
      </c>
      <c r="H69" s="8">
        <f t="shared" si="135"/>
        <v>1.4102564102564101E-3</v>
      </c>
      <c r="I69" s="8">
        <f t="shared" si="136"/>
        <v>1.8333333333333333E-3</v>
      </c>
      <c r="J69" s="8">
        <f t="shared" si="93"/>
        <v>2.3833333333333332E-3</v>
      </c>
      <c r="K69" s="8">
        <f t="shared" si="131"/>
        <v>3.2174999999999999E-3</v>
      </c>
      <c r="L69" s="59">
        <f t="shared" si="120"/>
        <v>4.5044999999999998E-3</v>
      </c>
      <c r="M69" s="15">
        <f t="shared" si="121"/>
        <v>6.5315249999999998E-3</v>
      </c>
      <c r="N69" s="209">
        <f t="shared" si="122"/>
        <v>9.4707112499999996E-3</v>
      </c>
      <c r="O69" s="8">
        <f t="shared" si="123"/>
        <v>1.4206066874999999E-2</v>
      </c>
      <c r="P69" s="16">
        <f t="shared" si="124"/>
        <v>2.2019403656249999E-2</v>
      </c>
      <c r="R69" s="73" t="s">
        <v>13</v>
      </c>
      <c r="S69" s="8"/>
      <c r="T69" s="8">
        <f t="shared" si="132"/>
        <v>4.9376996962865788E-4</v>
      </c>
      <c r="U69" s="12">
        <f t="shared" si="133"/>
        <v>6.419009605172553E-4</v>
      </c>
      <c r="V69" s="9">
        <f>V56/500/48</f>
        <v>8.3447124867243197E-4</v>
      </c>
      <c r="W69" s="8">
        <f>V69*1.3</f>
        <v>1.0848126232741616E-3</v>
      </c>
      <c r="X69" s="8">
        <f t="shared" si="137"/>
        <v>1.4102564102564101E-3</v>
      </c>
      <c r="Y69" s="8">
        <f t="shared" si="138"/>
        <v>1.8333333333333333E-3</v>
      </c>
      <c r="Z69" s="8">
        <f t="shared" si="115"/>
        <v>2.3833333333333332E-3</v>
      </c>
      <c r="AA69" s="8">
        <f t="shared" si="134"/>
        <v>3.2174999999999999E-3</v>
      </c>
      <c r="AB69" s="59">
        <f t="shared" si="126"/>
        <v>4.5044999999999998E-3</v>
      </c>
      <c r="AC69" s="15">
        <f t="shared" si="127"/>
        <v>6.5315249999999998E-3</v>
      </c>
      <c r="AD69" s="209">
        <f t="shared" si="128"/>
        <v>9.4707112499999996E-3</v>
      </c>
      <c r="AE69" s="8">
        <f t="shared" si="129"/>
        <v>1.4206066874999999E-2</v>
      </c>
      <c r="AF69" s="16">
        <f t="shared" si="130"/>
        <v>2.2019403656249999E-2</v>
      </c>
    </row>
    <row r="70" spans="1:32" s="33" customFormat="1" ht="15" thickBot="1" x14ac:dyDescent="0.35">
      <c r="A70" s="62"/>
      <c r="B70" s="83" t="s">
        <v>14</v>
      </c>
      <c r="C70" s="19"/>
      <c r="D70" s="19">
        <f t="shared" si="108"/>
        <v>2.4688498481432894E-4</v>
      </c>
      <c r="E70" s="18">
        <f t="shared" si="109"/>
        <v>3.2095048025862765E-4</v>
      </c>
      <c r="F70" s="20">
        <f>F56/500/96</f>
        <v>4.1723562433621599E-4</v>
      </c>
      <c r="G70" s="19">
        <f>F70*1.3</f>
        <v>5.4240631163708078E-4</v>
      </c>
      <c r="H70" s="19">
        <f t="shared" si="135"/>
        <v>7.0512820512820507E-4</v>
      </c>
      <c r="I70" s="19">
        <f t="shared" si="136"/>
        <v>9.1666666666666665E-4</v>
      </c>
      <c r="J70" s="19">
        <f t="shared" si="93"/>
        <v>1.1916666666666666E-3</v>
      </c>
      <c r="K70" s="19">
        <f t="shared" si="131"/>
        <v>1.6087499999999999E-3</v>
      </c>
      <c r="L70" s="60">
        <f t="shared" si="120"/>
        <v>2.2522499999999999E-3</v>
      </c>
      <c r="M70" s="19">
        <f t="shared" si="121"/>
        <v>3.2657624999999999E-3</v>
      </c>
      <c r="N70" s="211">
        <f t="shared" si="122"/>
        <v>4.7353556249999998E-3</v>
      </c>
      <c r="O70" s="21">
        <f t="shared" si="123"/>
        <v>7.1030334374999997E-3</v>
      </c>
      <c r="P70" s="84">
        <f t="shared" si="124"/>
        <v>1.1009701828124999E-2</v>
      </c>
      <c r="R70" s="83" t="s">
        <v>14</v>
      </c>
      <c r="S70" s="19"/>
      <c r="T70" s="19">
        <f t="shared" si="132"/>
        <v>2.4688498481432894E-4</v>
      </c>
      <c r="U70" s="18">
        <f t="shared" si="133"/>
        <v>3.2095048025862765E-4</v>
      </c>
      <c r="V70" s="20">
        <f>V56/500/96</f>
        <v>4.1723562433621599E-4</v>
      </c>
      <c r="W70" s="19">
        <f>V70*1.3</f>
        <v>5.4240631163708078E-4</v>
      </c>
      <c r="X70" s="19">
        <f t="shared" si="137"/>
        <v>7.0512820512820507E-4</v>
      </c>
      <c r="Y70" s="19">
        <f t="shared" si="138"/>
        <v>9.1666666666666665E-4</v>
      </c>
      <c r="Z70" s="19">
        <f t="shared" si="115"/>
        <v>1.1916666666666666E-3</v>
      </c>
      <c r="AA70" s="19">
        <f t="shared" si="134"/>
        <v>1.6087499999999999E-3</v>
      </c>
      <c r="AB70" s="60">
        <f t="shared" si="126"/>
        <v>2.2522499999999999E-3</v>
      </c>
      <c r="AC70" s="19">
        <f t="shared" si="127"/>
        <v>3.2657624999999999E-3</v>
      </c>
      <c r="AD70" s="211">
        <f t="shared" si="128"/>
        <v>4.7353556249999998E-3</v>
      </c>
      <c r="AE70" s="21">
        <f t="shared" si="129"/>
        <v>7.1030334374999997E-3</v>
      </c>
      <c r="AF70" s="84">
        <f t="shared" si="130"/>
        <v>1.1009701828124999E-2</v>
      </c>
    </row>
    <row r="71" spans="1:32" s="3" customFormat="1" ht="15" thickBot="1" x14ac:dyDescent="0.35">
      <c r="A71" s="62"/>
      <c r="B71" s="63"/>
      <c r="C71" s="64" t="s">
        <v>0</v>
      </c>
      <c r="D71" s="65" t="s">
        <v>17</v>
      </c>
      <c r="E71" s="66" t="s">
        <v>16</v>
      </c>
      <c r="F71" s="65">
        <v>1</v>
      </c>
      <c r="G71" s="65">
        <v>2</v>
      </c>
      <c r="H71" s="65">
        <v>3</v>
      </c>
      <c r="I71" s="65">
        <v>4</v>
      </c>
      <c r="J71" s="65">
        <v>5</v>
      </c>
      <c r="K71" s="65">
        <v>6</v>
      </c>
      <c r="L71" s="67">
        <v>7</v>
      </c>
      <c r="M71" s="65">
        <v>8</v>
      </c>
      <c r="N71" s="212" t="s">
        <v>57</v>
      </c>
      <c r="O71" s="65">
        <v>9</v>
      </c>
      <c r="P71" s="68">
        <v>10</v>
      </c>
    </row>
    <row r="72" spans="1:32" ht="15" thickTop="1" x14ac:dyDescent="0.3">
      <c r="B72" s="69" t="s">
        <v>2</v>
      </c>
      <c r="C72" s="7" t="s">
        <v>1</v>
      </c>
      <c r="D72" s="8"/>
      <c r="F72" s="9"/>
      <c r="G72" s="8"/>
      <c r="H72" s="8"/>
      <c r="I72" s="8"/>
      <c r="J72" s="8"/>
      <c r="K72" s="8"/>
      <c r="M72" s="8"/>
      <c r="N72" s="208"/>
      <c r="O72" s="8"/>
      <c r="P72" s="70"/>
    </row>
    <row r="73" spans="1:32" s="3" customFormat="1" ht="15" thickBot="1" x14ac:dyDescent="0.35">
      <c r="A73" s="62"/>
      <c r="B73" s="71" t="s">
        <v>19</v>
      </c>
      <c r="C73" s="11"/>
      <c r="D73" s="23">
        <f>E73/1.3</f>
        <v>5.9252396355438952</v>
      </c>
      <c r="E73" s="48">
        <f>F73/1.3</f>
        <v>7.7028115262070642</v>
      </c>
      <c r="F73" s="24">
        <f>G73/1.3</f>
        <v>10.013654984069184</v>
      </c>
      <c r="G73" s="23">
        <f>H73/1.3</f>
        <v>13.01775147928994</v>
      </c>
      <c r="H73" s="23">
        <f>I73/1.3</f>
        <v>16.923076923076923</v>
      </c>
      <c r="I73" s="23">
        <f>I56/2</f>
        <v>22</v>
      </c>
      <c r="J73" s="25">
        <f t="shared" ref="J73:J87" si="139">I73*1.3</f>
        <v>28.6</v>
      </c>
      <c r="K73" s="25">
        <f>J73*1.35</f>
        <v>38.610000000000007</v>
      </c>
      <c r="L73" s="51">
        <f t="shared" ref="L73:L79" si="140">K73*1.4</f>
        <v>54.054000000000009</v>
      </c>
      <c r="M73" s="25">
        <f t="shared" ref="M73:M79" si="141">L73*1.45</f>
        <v>78.37830000000001</v>
      </c>
      <c r="N73" s="199">
        <f t="shared" ref="N73:N79" si="142">M73*1.45</f>
        <v>113.64853500000001</v>
      </c>
      <c r="O73" s="25">
        <f t="shared" ref="O73:O79" si="143">N73*1.5</f>
        <v>170.4728025</v>
      </c>
      <c r="P73" s="72">
        <f t="shared" ref="P73:P79" si="144">O73*1.55</f>
        <v>264.23284387500001</v>
      </c>
    </row>
    <row r="74" spans="1:32" s="47" customFormat="1" x14ac:dyDescent="0.3">
      <c r="A74" s="62"/>
      <c r="B74" s="87" t="s">
        <v>4</v>
      </c>
      <c r="C74" s="410" t="s">
        <v>24</v>
      </c>
      <c r="D74" s="26">
        <f>E74/1.3</f>
        <v>2.2219648633289606</v>
      </c>
      <c r="E74" s="32">
        <f>F74/1.3</f>
        <v>2.8885543223276491</v>
      </c>
      <c r="F74" s="27">
        <f>F73*0.375</f>
        <v>3.7551206190259441</v>
      </c>
      <c r="G74" s="26">
        <f t="shared" ref="G74" si="145">F74*1.3</f>
        <v>4.8816568047337272</v>
      </c>
      <c r="H74" s="26">
        <f t="shared" ref="H74:H80" si="146">G74*1.3</f>
        <v>6.3461538461538458</v>
      </c>
      <c r="I74" s="26">
        <f t="shared" ref="I74:I80" si="147">H74*1.3</f>
        <v>8.25</v>
      </c>
      <c r="J74" s="28">
        <f t="shared" si="139"/>
        <v>10.725</v>
      </c>
      <c r="K74" s="28">
        <f>J74*1.35</f>
        <v>14.47875</v>
      </c>
      <c r="L74" s="52">
        <f t="shared" si="140"/>
        <v>20.270249999999997</v>
      </c>
      <c r="M74" s="28">
        <f t="shared" si="141"/>
        <v>29.391862499999995</v>
      </c>
      <c r="N74" s="200">
        <f t="shared" si="142"/>
        <v>42.618200624999993</v>
      </c>
      <c r="O74" s="28">
        <f t="shared" si="143"/>
        <v>63.927300937499993</v>
      </c>
      <c r="P74" s="74">
        <f t="shared" si="144"/>
        <v>99.087316453124998</v>
      </c>
    </row>
    <row r="75" spans="1:32" x14ac:dyDescent="0.3">
      <c r="B75" s="88" t="s">
        <v>5</v>
      </c>
      <c r="C75" s="411"/>
      <c r="D75" s="1">
        <f t="shared" ref="D75:D87" si="148">E75/1.3</f>
        <v>0.27774560791612007</v>
      </c>
      <c r="E75" s="36">
        <f t="shared" ref="E75:E87" si="149">F75/1.3</f>
        <v>0.36106929029095614</v>
      </c>
      <c r="F75" s="2">
        <f>F73*0.375/8</f>
        <v>0.46939007737824301</v>
      </c>
      <c r="G75" s="1">
        <f>F75*1.3</f>
        <v>0.6102071005917159</v>
      </c>
      <c r="H75" s="1">
        <f t="shared" si="146"/>
        <v>0.79326923076923073</v>
      </c>
      <c r="I75" s="1">
        <f t="shared" si="147"/>
        <v>1.03125</v>
      </c>
      <c r="J75" s="37">
        <f t="shared" si="139"/>
        <v>1.340625</v>
      </c>
      <c r="K75" s="1">
        <f t="shared" ref="K75:K79" si="150">J75*1.35</f>
        <v>1.80984375</v>
      </c>
      <c r="L75" s="53">
        <f t="shared" si="140"/>
        <v>2.5337812499999997</v>
      </c>
      <c r="M75" s="1">
        <f t="shared" si="141"/>
        <v>3.6739828124999994</v>
      </c>
      <c r="N75" s="201">
        <f t="shared" si="142"/>
        <v>5.3272750781249991</v>
      </c>
      <c r="O75" s="1">
        <f t="shared" si="143"/>
        <v>7.9909126171874991</v>
      </c>
      <c r="P75" s="4">
        <f t="shared" si="144"/>
        <v>12.385914556640625</v>
      </c>
    </row>
    <row r="76" spans="1:32" x14ac:dyDescent="0.3">
      <c r="B76" s="88" t="s">
        <v>6</v>
      </c>
      <c r="C76" s="412"/>
      <c r="D76" s="1">
        <f t="shared" si="148"/>
        <v>0.13887280395806004</v>
      </c>
      <c r="E76" s="36">
        <f t="shared" si="149"/>
        <v>0.18053464514547807</v>
      </c>
      <c r="F76" s="2">
        <f>F73*0.375/16</f>
        <v>0.2346950386891215</v>
      </c>
      <c r="G76" s="1">
        <f>F76*1.3</f>
        <v>0.30510355029585795</v>
      </c>
      <c r="H76" s="1">
        <f t="shared" si="146"/>
        <v>0.39663461538461536</v>
      </c>
      <c r="I76" s="1">
        <f t="shared" si="147"/>
        <v>0.515625</v>
      </c>
      <c r="J76" s="1">
        <f t="shared" si="139"/>
        <v>0.67031249999999998</v>
      </c>
      <c r="K76" s="38">
        <f t="shared" si="150"/>
        <v>0.90492187499999999</v>
      </c>
      <c r="L76" s="53">
        <f t="shared" si="140"/>
        <v>1.2668906249999998</v>
      </c>
      <c r="M76" s="1">
        <f t="shared" si="141"/>
        <v>1.8369914062499997</v>
      </c>
      <c r="N76" s="201">
        <f t="shared" si="142"/>
        <v>2.6636375390624996</v>
      </c>
      <c r="O76" s="1">
        <f t="shared" si="143"/>
        <v>3.9954563085937496</v>
      </c>
      <c r="P76" s="4">
        <f t="shared" si="144"/>
        <v>6.1929572783203124</v>
      </c>
    </row>
    <row r="77" spans="1:32" ht="15" thickBot="1" x14ac:dyDescent="0.35">
      <c r="B77" s="75" t="s">
        <v>7</v>
      </c>
      <c r="C77" s="86" t="s">
        <v>23</v>
      </c>
      <c r="D77" s="1">
        <f t="shared" si="148"/>
        <v>4.6290934652686681E-2</v>
      </c>
      <c r="E77" s="36">
        <f t="shared" si="149"/>
        <v>6.0178215048492689E-2</v>
      </c>
      <c r="F77" s="2">
        <f>F73*0.375/48</f>
        <v>7.8231679563040502E-2</v>
      </c>
      <c r="G77" s="1">
        <f>F77*1.3</f>
        <v>0.10170118343195265</v>
      </c>
      <c r="H77" s="1">
        <f t="shared" si="146"/>
        <v>0.13221153846153846</v>
      </c>
      <c r="I77" s="1">
        <f t="shared" si="147"/>
        <v>0.171875</v>
      </c>
      <c r="J77" s="1">
        <f t="shared" si="139"/>
        <v>0.22343750000000001</v>
      </c>
      <c r="K77" s="1">
        <f t="shared" si="150"/>
        <v>0.30164062500000005</v>
      </c>
      <c r="L77" s="54">
        <f t="shared" si="140"/>
        <v>0.42229687500000007</v>
      </c>
      <c r="M77" s="39">
        <f t="shared" si="141"/>
        <v>0.61233046875000008</v>
      </c>
      <c r="N77" s="202">
        <f t="shared" si="142"/>
        <v>0.88787917968750008</v>
      </c>
      <c r="O77" s="1">
        <f t="shared" si="143"/>
        <v>1.33181876953125</v>
      </c>
      <c r="P77" s="4">
        <f t="shared" si="144"/>
        <v>2.0643190927734376</v>
      </c>
    </row>
    <row r="78" spans="1:32" x14ac:dyDescent="0.3">
      <c r="B78" s="75" t="s">
        <v>8</v>
      </c>
      <c r="C78" s="1"/>
      <c r="D78" s="1">
        <f t="shared" si="148"/>
        <v>2.3145467326343341E-2</v>
      </c>
      <c r="E78" s="36">
        <f t="shared" si="149"/>
        <v>3.0089107524246345E-2</v>
      </c>
      <c r="F78" s="2">
        <f>F73*0.375/96</f>
        <v>3.9115839781520251E-2</v>
      </c>
      <c r="G78" s="1">
        <f>F78*1.3</f>
        <v>5.0850591715976327E-2</v>
      </c>
      <c r="H78" s="1">
        <f t="shared" si="146"/>
        <v>6.6105769230769232E-2</v>
      </c>
      <c r="I78" s="1">
        <f t="shared" si="147"/>
        <v>8.59375E-2</v>
      </c>
      <c r="J78" s="1">
        <f t="shared" si="139"/>
        <v>0.11171875000000001</v>
      </c>
      <c r="K78" s="1">
        <f t="shared" si="150"/>
        <v>0.15082031250000003</v>
      </c>
      <c r="L78" s="53">
        <f t="shared" si="140"/>
        <v>0.21114843750000004</v>
      </c>
      <c r="M78" s="1">
        <f t="shared" si="141"/>
        <v>0.30616523437500004</v>
      </c>
      <c r="N78" s="201">
        <f t="shared" si="142"/>
        <v>0.44393958984375004</v>
      </c>
      <c r="O78" s="40">
        <f t="shared" si="143"/>
        <v>0.665909384765625</v>
      </c>
      <c r="P78" s="76">
        <f t="shared" si="144"/>
        <v>1.0321595463867188</v>
      </c>
    </row>
    <row r="79" spans="1:32" s="33" customFormat="1" x14ac:dyDescent="0.3">
      <c r="A79" s="62"/>
      <c r="B79" s="77" t="s">
        <v>18</v>
      </c>
      <c r="C79" s="58"/>
      <c r="D79" s="29">
        <f t="shared" si="148"/>
        <v>-11.834319526627217</v>
      </c>
      <c r="E79" s="31">
        <f t="shared" si="149"/>
        <v>-15.384615384615383</v>
      </c>
      <c r="F79" s="30">
        <f>F62</f>
        <v>-20</v>
      </c>
      <c r="G79" s="29">
        <f t="shared" ref="G79:G80" si="151">F79*1.3</f>
        <v>-26</v>
      </c>
      <c r="H79" s="29">
        <f t="shared" si="146"/>
        <v>-33.800000000000004</v>
      </c>
      <c r="I79" s="29">
        <f t="shared" si="147"/>
        <v>-43.940000000000005</v>
      </c>
      <c r="J79" s="29">
        <f t="shared" si="139"/>
        <v>-57.122000000000007</v>
      </c>
      <c r="K79" s="29">
        <f t="shared" si="150"/>
        <v>-77.114700000000013</v>
      </c>
      <c r="L79" s="55">
        <f t="shared" si="140"/>
        <v>-107.96058000000001</v>
      </c>
      <c r="M79" s="29">
        <f t="shared" si="141"/>
        <v>-156.54284100000001</v>
      </c>
      <c r="N79" s="203">
        <f t="shared" si="142"/>
        <v>-226.98711944999999</v>
      </c>
      <c r="O79" s="29">
        <f t="shared" si="143"/>
        <v>-340.48067917499998</v>
      </c>
      <c r="P79" s="78">
        <f t="shared" si="144"/>
        <v>-527.74505272124998</v>
      </c>
    </row>
    <row r="80" spans="1:32" s="33" customFormat="1" x14ac:dyDescent="0.3">
      <c r="A80" s="62"/>
      <c r="B80" s="77" t="s">
        <v>20</v>
      </c>
      <c r="C80" s="50"/>
      <c r="D80" s="1">
        <f t="shared" si="148"/>
        <v>7.4065495444298704E-2</v>
      </c>
      <c r="E80" s="36">
        <f t="shared" si="149"/>
        <v>9.6285144077588314E-2</v>
      </c>
      <c r="F80" s="2">
        <f>F73*0.25/20</f>
        <v>0.12517068730086481</v>
      </c>
      <c r="G80" s="1">
        <f t="shared" si="151"/>
        <v>0.16272189349112426</v>
      </c>
      <c r="H80" s="1">
        <f t="shared" si="146"/>
        <v>0.21153846153846154</v>
      </c>
      <c r="I80" s="5">
        <f t="shared" si="147"/>
        <v>0.27500000000000002</v>
      </c>
      <c r="J80" s="5">
        <f t="shared" si="139"/>
        <v>0.35750000000000004</v>
      </c>
      <c r="K80" s="5">
        <f>J80*1.25</f>
        <v>0.44687500000000002</v>
      </c>
      <c r="L80" s="56">
        <f>K80*1.2</f>
        <v>0.53625</v>
      </c>
      <c r="M80" s="5">
        <f>L80*1.15</f>
        <v>0.61668749999999994</v>
      </c>
      <c r="N80" s="204">
        <f>M80*1.15</f>
        <v>0.70919062499999985</v>
      </c>
      <c r="O80" s="5">
        <f>N80*1.1</f>
        <v>0.78010968749999987</v>
      </c>
      <c r="P80" s="79">
        <f>O80*1.05</f>
        <v>0.81911517187499994</v>
      </c>
    </row>
    <row r="81" spans="1:32" s="3" customFormat="1" x14ac:dyDescent="0.3">
      <c r="A81" s="62"/>
      <c r="B81" s="77" t="s">
        <v>3</v>
      </c>
      <c r="C81" s="50"/>
      <c r="D81" s="1">
        <f>E81/1.3</f>
        <v>7.4065495444298704E-2</v>
      </c>
      <c r="E81" s="36">
        <f>F81/1.3</f>
        <v>9.6285144077588314E-2</v>
      </c>
      <c r="F81" s="2">
        <f>F80</f>
        <v>0.12517068730086481</v>
      </c>
      <c r="G81" s="1">
        <f t="shared" ref="G81:I83" si="152">F81*1.3</f>
        <v>0.16272189349112426</v>
      </c>
      <c r="H81" s="1">
        <f t="shared" si="152"/>
        <v>0.21153846153846154</v>
      </c>
      <c r="I81" s="1">
        <f t="shared" si="152"/>
        <v>0.27500000000000002</v>
      </c>
      <c r="J81" s="1">
        <f t="shared" si="139"/>
        <v>0.35750000000000004</v>
      </c>
      <c r="K81" s="90">
        <f>J81*1.35</f>
        <v>0.48262500000000008</v>
      </c>
      <c r="L81" s="91">
        <f t="shared" ref="L81:L87" si="153">K81*1.4</f>
        <v>0.67567500000000003</v>
      </c>
      <c r="M81" s="90">
        <f t="shared" ref="M81:M87" si="154">L81*1.45</f>
        <v>0.97972875000000004</v>
      </c>
      <c r="N81" s="205">
        <f t="shared" ref="N81:N87" si="155">M81*1.45</f>
        <v>1.4206066875000001</v>
      </c>
      <c r="O81" s="90">
        <f t="shared" ref="O81:O87" si="156">N81*1.5</f>
        <v>2.13091003125</v>
      </c>
      <c r="P81" s="92">
        <f t="shared" ref="P81:P87" si="157">O81*1.55</f>
        <v>3.3029105484375001</v>
      </c>
    </row>
    <row r="82" spans="1:32" s="3" customFormat="1" x14ac:dyDescent="0.3">
      <c r="A82" s="62"/>
      <c r="B82" s="75" t="s">
        <v>9</v>
      </c>
      <c r="C82" s="1" t="s">
        <v>15</v>
      </c>
      <c r="D82" s="41">
        <f t="shared" si="148"/>
        <v>5.9252396355438962E-2</v>
      </c>
      <c r="E82" s="43">
        <f t="shared" si="149"/>
        <v>7.7028115262070651E-2</v>
      </c>
      <c r="F82" s="42">
        <f>F73/100</f>
        <v>0.10013654984069184</v>
      </c>
      <c r="G82" s="41">
        <f t="shared" si="152"/>
        <v>0.13017751479289941</v>
      </c>
      <c r="H82" s="41">
        <f t="shared" si="152"/>
        <v>0.16923076923076924</v>
      </c>
      <c r="I82" s="41">
        <f t="shared" si="152"/>
        <v>0.22000000000000003</v>
      </c>
      <c r="J82" s="41">
        <f t="shared" si="139"/>
        <v>0.28600000000000003</v>
      </c>
      <c r="K82" s="41">
        <f t="shared" ref="K82:K87" si="158">J82*1.35</f>
        <v>0.38610000000000005</v>
      </c>
      <c r="L82" s="57">
        <f t="shared" si="153"/>
        <v>0.54054000000000002</v>
      </c>
      <c r="M82" s="41">
        <f t="shared" si="154"/>
        <v>0.78378300000000001</v>
      </c>
      <c r="N82" s="206">
        <f t="shared" si="155"/>
        <v>1.1364853500000001</v>
      </c>
      <c r="O82" s="41">
        <f t="shared" si="156"/>
        <v>1.7047280250000001</v>
      </c>
      <c r="P82" s="80">
        <f t="shared" si="157"/>
        <v>2.6423284387500003</v>
      </c>
    </row>
    <row r="83" spans="1:32" s="3" customFormat="1" x14ac:dyDescent="0.3">
      <c r="A83" s="62"/>
      <c r="B83" s="81" t="s">
        <v>10</v>
      </c>
      <c r="C83" s="44"/>
      <c r="D83" s="45">
        <f t="shared" si="148"/>
        <v>1.1850479271087792E-2</v>
      </c>
      <c r="E83" s="49">
        <f t="shared" si="149"/>
        <v>1.5405623052414129E-2</v>
      </c>
      <c r="F83" s="46">
        <f>F73/500</f>
        <v>2.0027309968138368E-2</v>
      </c>
      <c r="G83" s="45">
        <f t="shared" si="152"/>
        <v>2.6035502958579881E-2</v>
      </c>
      <c r="H83" s="45">
        <f t="shared" si="152"/>
        <v>3.3846153846153845E-2</v>
      </c>
      <c r="I83" s="45">
        <f t="shared" si="152"/>
        <v>4.3999999999999997E-2</v>
      </c>
      <c r="J83" s="44">
        <f t="shared" si="139"/>
        <v>5.7200000000000001E-2</v>
      </c>
      <c r="K83" s="44">
        <f t="shared" si="158"/>
        <v>7.7220000000000011E-2</v>
      </c>
      <c r="L83" s="58">
        <f t="shared" si="153"/>
        <v>0.10810800000000001</v>
      </c>
      <c r="M83" s="44">
        <f t="shared" si="154"/>
        <v>0.1567566</v>
      </c>
      <c r="N83" s="207">
        <f t="shared" si="155"/>
        <v>0.22729706999999999</v>
      </c>
      <c r="O83" s="44">
        <f t="shared" si="156"/>
        <v>0.34094560499999998</v>
      </c>
      <c r="P83" s="82">
        <f t="shared" si="157"/>
        <v>0.52846568775000002</v>
      </c>
    </row>
    <row r="84" spans="1:32" s="3" customFormat="1" x14ac:dyDescent="0.3">
      <c r="A84" s="62"/>
      <c r="B84" s="73" t="s">
        <v>11</v>
      </c>
      <c r="C84" s="8"/>
      <c r="D84" s="8">
        <f t="shared" si="148"/>
        <v>1.481309908885974E-3</v>
      </c>
      <c r="E84" s="12">
        <f t="shared" si="149"/>
        <v>1.9257028815517661E-3</v>
      </c>
      <c r="F84" s="9">
        <f>F73/500/8</f>
        <v>2.503413746017296E-3</v>
      </c>
      <c r="G84" s="8">
        <f>F84*1.3</f>
        <v>3.2544378698224851E-3</v>
      </c>
      <c r="H84" s="8">
        <f t="shared" ref="H84:H87" si="159">G84*1.3</f>
        <v>4.2307692307692307E-3</v>
      </c>
      <c r="I84" s="8">
        <f t="shared" ref="I84:I87" si="160">H84*1.3</f>
        <v>5.4999999999999997E-3</v>
      </c>
      <c r="J84" s="13">
        <f t="shared" si="139"/>
        <v>7.1500000000000001E-3</v>
      </c>
      <c r="K84" s="8">
        <f t="shared" si="158"/>
        <v>9.6525000000000014E-3</v>
      </c>
      <c r="L84" s="50">
        <f t="shared" si="153"/>
        <v>1.3513500000000001E-2</v>
      </c>
      <c r="M84" s="8">
        <f t="shared" si="154"/>
        <v>1.9594574999999999E-2</v>
      </c>
      <c r="N84" s="208">
        <f t="shared" si="155"/>
        <v>2.8412133749999999E-2</v>
      </c>
      <c r="O84" s="8">
        <f t="shared" si="156"/>
        <v>4.2618200624999998E-2</v>
      </c>
      <c r="P84" s="16">
        <f t="shared" si="157"/>
        <v>6.6058210968750003E-2</v>
      </c>
    </row>
    <row r="85" spans="1:32" s="33" customFormat="1" x14ac:dyDescent="0.3">
      <c r="A85" s="62"/>
      <c r="B85" s="73" t="s">
        <v>12</v>
      </c>
      <c r="C85" s="8"/>
      <c r="D85" s="8">
        <f t="shared" si="148"/>
        <v>7.4065495444298698E-4</v>
      </c>
      <c r="E85" s="12">
        <f t="shared" si="149"/>
        <v>9.6285144077588305E-4</v>
      </c>
      <c r="F85" s="9">
        <f>F73/500/16</f>
        <v>1.251706873008648E-3</v>
      </c>
      <c r="G85" s="8">
        <f>F85*1.3</f>
        <v>1.6272189349112425E-3</v>
      </c>
      <c r="H85" s="8">
        <f t="shared" si="159"/>
        <v>2.1153846153846153E-3</v>
      </c>
      <c r="I85" s="8">
        <f t="shared" si="160"/>
        <v>2.7499999999999998E-3</v>
      </c>
      <c r="J85" s="8">
        <f t="shared" si="139"/>
        <v>3.5750000000000001E-3</v>
      </c>
      <c r="K85" s="14">
        <f t="shared" si="158"/>
        <v>4.8262500000000007E-3</v>
      </c>
      <c r="L85" s="50">
        <f t="shared" si="153"/>
        <v>6.7567500000000006E-3</v>
      </c>
      <c r="M85" s="8">
        <f t="shared" si="154"/>
        <v>9.7972874999999997E-3</v>
      </c>
      <c r="N85" s="208">
        <f t="shared" si="155"/>
        <v>1.4206066874999999E-2</v>
      </c>
      <c r="O85" s="8">
        <f t="shared" si="156"/>
        <v>2.1309100312499999E-2</v>
      </c>
      <c r="P85" s="16">
        <f t="shared" si="157"/>
        <v>3.3029105484375001E-2</v>
      </c>
    </row>
    <row r="86" spans="1:32" s="3" customFormat="1" x14ac:dyDescent="0.3">
      <c r="A86" s="62"/>
      <c r="B86" s="73" t="s">
        <v>13</v>
      </c>
      <c r="C86" s="8"/>
      <c r="D86" s="8">
        <f t="shared" si="148"/>
        <v>2.4688498481432894E-4</v>
      </c>
      <c r="E86" s="12">
        <f t="shared" si="149"/>
        <v>3.2095048025862765E-4</v>
      </c>
      <c r="F86" s="9">
        <f>F73/500/48</f>
        <v>4.1723562433621599E-4</v>
      </c>
      <c r="G86" s="8">
        <f>F86*1.3</f>
        <v>5.4240631163708078E-4</v>
      </c>
      <c r="H86" s="8">
        <f t="shared" si="159"/>
        <v>7.0512820512820507E-4</v>
      </c>
      <c r="I86" s="8">
        <f t="shared" si="160"/>
        <v>9.1666666666666665E-4</v>
      </c>
      <c r="J86" s="8">
        <f t="shared" si="139"/>
        <v>1.1916666666666666E-3</v>
      </c>
      <c r="K86" s="8">
        <f t="shared" si="158"/>
        <v>1.6087499999999999E-3</v>
      </c>
      <c r="L86" s="59">
        <f t="shared" si="153"/>
        <v>2.2522499999999999E-3</v>
      </c>
      <c r="M86" s="15">
        <f t="shared" si="154"/>
        <v>3.2657624999999999E-3</v>
      </c>
      <c r="N86" s="209">
        <f t="shared" si="155"/>
        <v>4.7353556249999998E-3</v>
      </c>
      <c r="O86" s="8">
        <f t="shared" si="156"/>
        <v>7.1030334374999997E-3</v>
      </c>
      <c r="P86" s="16">
        <f t="shared" si="157"/>
        <v>1.1009701828124999E-2</v>
      </c>
    </row>
    <row r="87" spans="1:32" ht="15" thickBot="1" x14ac:dyDescent="0.35">
      <c r="B87" s="83" t="s">
        <v>14</v>
      </c>
      <c r="C87" s="19"/>
      <c r="D87" s="19">
        <f t="shared" si="148"/>
        <v>1.2344249240716447E-4</v>
      </c>
      <c r="E87" s="18">
        <f t="shared" si="149"/>
        <v>1.6047524012931382E-4</v>
      </c>
      <c r="F87" s="20">
        <f>F73/500/96</f>
        <v>2.0861781216810799E-4</v>
      </c>
      <c r="G87" s="19">
        <f>F87*1.3</f>
        <v>2.7120315581854039E-4</v>
      </c>
      <c r="H87" s="19">
        <f t="shared" si="159"/>
        <v>3.5256410256410254E-4</v>
      </c>
      <c r="I87" s="19">
        <f t="shared" si="160"/>
        <v>4.5833333333333332E-4</v>
      </c>
      <c r="J87" s="19">
        <f t="shared" si="139"/>
        <v>5.9583333333333331E-4</v>
      </c>
      <c r="K87" s="19">
        <f t="shared" si="158"/>
        <v>8.0437499999999997E-4</v>
      </c>
      <c r="L87" s="60">
        <f t="shared" si="153"/>
        <v>1.126125E-3</v>
      </c>
      <c r="M87" s="19">
        <f t="shared" si="154"/>
        <v>1.63288125E-3</v>
      </c>
      <c r="N87" s="211">
        <f t="shared" si="155"/>
        <v>2.3676778124999999E-3</v>
      </c>
      <c r="O87" s="21">
        <f t="shared" si="156"/>
        <v>3.5515167187499998E-3</v>
      </c>
      <c r="P87" s="84">
        <f t="shared" si="157"/>
        <v>5.5048509140624997E-3</v>
      </c>
    </row>
    <row r="88" spans="1:32" s="3" customFormat="1" ht="15" thickBot="1" x14ac:dyDescent="0.35">
      <c r="A88" s="62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32" s="47" customFormat="1" ht="15" thickBot="1" x14ac:dyDescent="0.35">
      <c r="A89" s="62"/>
      <c r="B89" s="63"/>
      <c r="C89" s="64" t="s">
        <v>0</v>
      </c>
      <c r="D89" s="65" t="s">
        <v>17</v>
      </c>
      <c r="E89" s="66" t="s">
        <v>16</v>
      </c>
      <c r="F89" s="65">
        <v>1</v>
      </c>
      <c r="G89" s="65">
        <v>2</v>
      </c>
      <c r="H89" s="65">
        <v>3</v>
      </c>
      <c r="I89" s="65">
        <v>4</v>
      </c>
      <c r="J89" s="65">
        <v>5</v>
      </c>
      <c r="K89" s="65">
        <v>6</v>
      </c>
      <c r="L89" s="67">
        <v>7</v>
      </c>
      <c r="M89" s="65">
        <v>8</v>
      </c>
      <c r="N89" s="212" t="s">
        <v>57</v>
      </c>
      <c r="O89" s="65">
        <v>9</v>
      </c>
      <c r="P89" s="68">
        <v>10</v>
      </c>
      <c r="R89" s="63"/>
      <c r="S89" s="64" t="s">
        <v>0</v>
      </c>
      <c r="T89" s="65" t="s">
        <v>17</v>
      </c>
      <c r="U89" s="66" t="s">
        <v>16</v>
      </c>
      <c r="V89" s="65">
        <v>1</v>
      </c>
      <c r="W89" s="65">
        <v>2</v>
      </c>
      <c r="X89" s="65">
        <v>3</v>
      </c>
      <c r="Y89" s="65">
        <v>4</v>
      </c>
      <c r="Z89" s="65">
        <v>5</v>
      </c>
      <c r="AA89" s="65">
        <v>6</v>
      </c>
      <c r="AB89" s="67">
        <v>7</v>
      </c>
      <c r="AC89" s="65">
        <v>8</v>
      </c>
      <c r="AD89" s="212" t="s">
        <v>57</v>
      </c>
      <c r="AE89" s="65">
        <v>9</v>
      </c>
      <c r="AF89" s="68">
        <v>10</v>
      </c>
    </row>
    <row r="90" spans="1:32" ht="15" thickTop="1" x14ac:dyDescent="0.3">
      <c r="B90" s="69" t="s">
        <v>2</v>
      </c>
      <c r="C90" s="7" t="s">
        <v>1</v>
      </c>
      <c r="D90" s="8"/>
      <c r="F90" s="9"/>
      <c r="G90" s="8"/>
      <c r="H90" s="8"/>
      <c r="I90" s="8"/>
      <c r="J90" s="8"/>
      <c r="K90" s="8"/>
      <c r="M90" s="8"/>
      <c r="N90" s="208"/>
      <c r="O90" s="8"/>
      <c r="P90" s="70"/>
      <c r="R90" s="69" t="s">
        <v>2</v>
      </c>
      <c r="S90" s="7" t="s">
        <v>1</v>
      </c>
      <c r="T90" s="8"/>
      <c r="U90" s="12"/>
      <c r="V90" s="9"/>
      <c r="W90" s="8"/>
      <c r="X90" s="8"/>
      <c r="Y90" s="8"/>
      <c r="Z90" s="8"/>
      <c r="AA90" s="8"/>
      <c r="AB90" s="50"/>
      <c r="AC90" s="8"/>
      <c r="AD90" s="208"/>
      <c r="AE90" s="8"/>
      <c r="AF90" s="70"/>
    </row>
    <row r="91" spans="1:32" ht="15" thickBot="1" x14ac:dyDescent="0.35">
      <c r="B91" s="71" t="s">
        <v>19</v>
      </c>
      <c r="C91" s="11"/>
      <c r="D91" s="23">
        <f>E91/1.3</f>
        <v>23.700958542175581</v>
      </c>
      <c r="E91" s="48">
        <f>F91/1.3</f>
        <v>30.811246104828257</v>
      </c>
      <c r="F91" s="24">
        <f>G91/1.3</f>
        <v>40.054619936276737</v>
      </c>
      <c r="G91" s="23">
        <f>H91/1.3</f>
        <v>52.071005917159759</v>
      </c>
      <c r="H91" s="23">
        <f>I91/1.3</f>
        <v>67.692307692307693</v>
      </c>
      <c r="I91" s="23">
        <f>I56*2</f>
        <v>88</v>
      </c>
      <c r="J91" s="25">
        <f t="shared" ref="J91:J105" si="161">I91*1.3</f>
        <v>114.4</v>
      </c>
      <c r="K91" s="25">
        <f>J91*1.35</f>
        <v>154.44000000000003</v>
      </c>
      <c r="L91" s="51">
        <f t="shared" ref="L91:L97" si="162">K91*1.4</f>
        <v>216.21600000000004</v>
      </c>
      <c r="M91" s="25">
        <f t="shared" ref="M91:M97" si="163">L91*1.45</f>
        <v>313.51320000000004</v>
      </c>
      <c r="N91" s="199">
        <f t="shared" ref="N91:N97" si="164">M91*1.45</f>
        <v>454.59414000000004</v>
      </c>
      <c r="O91" s="25">
        <f t="shared" ref="O91:O97" si="165">N91*1.5</f>
        <v>681.89121</v>
      </c>
      <c r="P91" s="72">
        <f t="shared" ref="P91:P97" si="166">O91*1.55</f>
        <v>1056.9313755000001</v>
      </c>
      <c r="R91" s="71" t="s">
        <v>19</v>
      </c>
      <c r="S91" s="11"/>
      <c r="T91" s="23">
        <f>U91/1.3</f>
        <v>23.700958542175581</v>
      </c>
      <c r="U91" s="48">
        <f>V91/1.3</f>
        <v>30.811246104828257</v>
      </c>
      <c r="V91" s="24">
        <f>W91/1.3</f>
        <v>40.054619936276737</v>
      </c>
      <c r="W91" s="25">
        <f>X91/1.3</f>
        <v>52.071005917159759</v>
      </c>
      <c r="X91" s="25">
        <f>Y91/1.3</f>
        <v>67.692307692307693</v>
      </c>
      <c r="Y91" s="25">
        <f>Y56*2</f>
        <v>88</v>
      </c>
      <c r="Z91" s="25">
        <f>Y91*1.3</f>
        <v>114.4</v>
      </c>
      <c r="AA91" s="25">
        <f>Z91*1.35</f>
        <v>154.44000000000003</v>
      </c>
      <c r="AB91" s="51">
        <f t="shared" ref="AB91:AB97" si="167">AA91*1.4</f>
        <v>216.21600000000004</v>
      </c>
      <c r="AC91" s="25">
        <f t="shared" ref="AC91:AC97" si="168">AB91*1.45</f>
        <v>313.51320000000004</v>
      </c>
      <c r="AD91" s="199">
        <f t="shared" ref="AD91:AD97" si="169">AC91*1.45</f>
        <v>454.59414000000004</v>
      </c>
      <c r="AE91" s="25">
        <f t="shared" ref="AE91:AE97" si="170">AD91*1.5</f>
        <v>681.89121</v>
      </c>
      <c r="AF91" s="72">
        <f t="shared" ref="AF91:AF97" si="171">AE91*1.55</f>
        <v>1056.9313755000001</v>
      </c>
    </row>
    <row r="92" spans="1:32" ht="14.4" customHeight="1" x14ac:dyDescent="0.3">
      <c r="B92" s="73" t="s">
        <v>4</v>
      </c>
      <c r="C92" s="407" t="s">
        <v>25</v>
      </c>
      <c r="D92" s="26">
        <f>E92/1.3</f>
        <v>8.8878594533158424</v>
      </c>
      <c r="E92" s="32">
        <f>F92/1.3</f>
        <v>11.554217289310596</v>
      </c>
      <c r="F92" s="27">
        <f>F91*0.375</f>
        <v>15.020482476103776</v>
      </c>
      <c r="G92" s="26">
        <f t="shared" ref="G92" si="172">F92*1.3</f>
        <v>19.526627218934909</v>
      </c>
      <c r="H92" s="26">
        <f t="shared" ref="H92:H98" si="173">G92*1.3</f>
        <v>25.384615384615383</v>
      </c>
      <c r="I92" s="26">
        <f t="shared" ref="I92:I98" si="174">H92*1.3</f>
        <v>33</v>
      </c>
      <c r="J92" s="28">
        <f t="shared" si="161"/>
        <v>42.9</v>
      </c>
      <c r="K92" s="28">
        <f>J92*1.35</f>
        <v>57.914999999999999</v>
      </c>
      <c r="L92" s="52">
        <f t="shared" si="162"/>
        <v>81.080999999999989</v>
      </c>
      <c r="M92" s="28">
        <f t="shared" si="163"/>
        <v>117.56744999999998</v>
      </c>
      <c r="N92" s="200">
        <f t="shared" si="164"/>
        <v>170.47280249999997</v>
      </c>
      <c r="O92" s="28">
        <f t="shared" si="165"/>
        <v>255.70920374999997</v>
      </c>
      <c r="P92" s="74">
        <f t="shared" si="166"/>
        <v>396.34926581249999</v>
      </c>
      <c r="R92" s="73" t="s">
        <v>4</v>
      </c>
      <c r="S92" s="404" t="s">
        <v>25</v>
      </c>
      <c r="T92" s="26">
        <f>U92/1.3</f>
        <v>11.85047927108779</v>
      </c>
      <c r="U92" s="32">
        <f>V92/1.3</f>
        <v>15.405623052414128</v>
      </c>
      <c r="V92" s="27">
        <f>V91*0.5</f>
        <v>20.027309968138368</v>
      </c>
      <c r="W92" s="28">
        <f>W91*0.5</f>
        <v>26.03550295857988</v>
      </c>
      <c r="X92" s="28">
        <f>X91*0.5</f>
        <v>33.846153846153847</v>
      </c>
      <c r="Y92" s="28">
        <f>Y91*0.5</f>
        <v>44</v>
      </c>
      <c r="Z92" s="28">
        <f t="shared" ref="Z92:AA92" si="175">Z91*0.125</f>
        <v>14.3</v>
      </c>
      <c r="AA92" s="28">
        <f t="shared" si="175"/>
        <v>19.305000000000003</v>
      </c>
      <c r="AB92" s="52">
        <f t="shared" si="167"/>
        <v>27.027000000000005</v>
      </c>
      <c r="AC92" s="28">
        <f t="shared" si="168"/>
        <v>39.189150000000005</v>
      </c>
      <c r="AD92" s="200">
        <f t="shared" si="169"/>
        <v>56.824267500000005</v>
      </c>
      <c r="AE92" s="28">
        <f t="shared" si="170"/>
        <v>85.23640125</v>
      </c>
      <c r="AF92" s="74">
        <f t="shared" si="171"/>
        <v>132.11642193750001</v>
      </c>
    </row>
    <row r="93" spans="1:32" ht="14.4" customHeight="1" x14ac:dyDescent="0.3">
      <c r="B93" s="75" t="s">
        <v>5</v>
      </c>
      <c r="C93" s="408"/>
      <c r="D93" s="1">
        <f t="shared" ref="D93:D105" si="176">E93/1.3</f>
        <v>1.1109824316644803</v>
      </c>
      <c r="E93" s="36">
        <f t="shared" ref="E93:E105" si="177">F93/1.3</f>
        <v>1.4442771611638245</v>
      </c>
      <c r="F93" s="2">
        <f>F91*0.375/8</f>
        <v>1.877560309512972</v>
      </c>
      <c r="G93" s="1">
        <f>F93*1.3</f>
        <v>2.4408284023668636</v>
      </c>
      <c r="H93" s="1">
        <f t="shared" si="173"/>
        <v>3.1730769230769229</v>
      </c>
      <c r="I93" s="1">
        <f t="shared" si="174"/>
        <v>4.125</v>
      </c>
      <c r="J93" s="37">
        <f t="shared" si="161"/>
        <v>5.3624999999999998</v>
      </c>
      <c r="K93" s="1">
        <f t="shared" ref="K93:K97" si="178">J93*1.35</f>
        <v>7.2393749999999999</v>
      </c>
      <c r="L93" s="53">
        <f t="shared" si="162"/>
        <v>10.135124999999999</v>
      </c>
      <c r="M93" s="1">
        <f t="shared" si="163"/>
        <v>14.695931249999997</v>
      </c>
      <c r="N93" s="201">
        <f t="shared" si="164"/>
        <v>21.309100312499996</v>
      </c>
      <c r="O93" s="1">
        <f t="shared" si="165"/>
        <v>31.963650468749996</v>
      </c>
      <c r="P93" s="4">
        <f t="shared" si="166"/>
        <v>49.543658226562499</v>
      </c>
      <c r="R93" s="75" t="s">
        <v>5</v>
      </c>
      <c r="S93" s="405"/>
      <c r="T93" s="1">
        <f t="shared" ref="T93:T98" si="179">U93/1.3</f>
        <v>1.1109824316644803</v>
      </c>
      <c r="U93" s="36">
        <f t="shared" ref="U93:U98" si="180">V93/1.3</f>
        <v>1.4442771611638245</v>
      </c>
      <c r="V93" s="2">
        <f>V91*0.375/8</f>
        <v>1.877560309512972</v>
      </c>
      <c r="W93" s="1">
        <f>V93*1.3</f>
        <v>2.4408284023668636</v>
      </c>
      <c r="X93" s="1">
        <f t="shared" ref="X93:X98" si="181">W93*1.3</f>
        <v>3.1730769230769229</v>
      </c>
      <c r="Y93" s="1">
        <f t="shared" ref="Y93:Y98" si="182">X93*1.3</f>
        <v>4.125</v>
      </c>
      <c r="Z93" s="37">
        <f t="shared" ref="Z93:Z105" si="183">Y93*1.3</f>
        <v>5.3624999999999998</v>
      </c>
      <c r="AA93" s="1">
        <f t="shared" ref="AA93:AA97" si="184">Z93*1.35</f>
        <v>7.2393749999999999</v>
      </c>
      <c r="AB93" s="53">
        <f t="shared" si="167"/>
        <v>10.135124999999999</v>
      </c>
      <c r="AC93" s="1">
        <f t="shared" si="168"/>
        <v>14.695931249999997</v>
      </c>
      <c r="AD93" s="201">
        <f t="shared" si="169"/>
        <v>21.309100312499996</v>
      </c>
      <c r="AE93" s="1">
        <f t="shared" si="170"/>
        <v>31.963650468749996</v>
      </c>
      <c r="AF93" s="4">
        <f t="shared" si="171"/>
        <v>49.543658226562499</v>
      </c>
    </row>
    <row r="94" spans="1:32" ht="15" customHeight="1" thickBot="1" x14ac:dyDescent="0.35">
      <c r="B94" s="75" t="s">
        <v>6</v>
      </c>
      <c r="C94" s="409"/>
      <c r="D94" s="1">
        <f t="shared" si="176"/>
        <v>0.55549121583224015</v>
      </c>
      <c r="E94" s="36">
        <f t="shared" si="177"/>
        <v>0.72213858058191227</v>
      </c>
      <c r="F94" s="2">
        <f>F91*0.375/16</f>
        <v>0.93878015475648602</v>
      </c>
      <c r="G94" s="1">
        <f>F94*1.3</f>
        <v>1.2204142011834318</v>
      </c>
      <c r="H94" s="1">
        <f t="shared" si="173"/>
        <v>1.5865384615384615</v>
      </c>
      <c r="I94" s="1">
        <f t="shared" si="174"/>
        <v>2.0625</v>
      </c>
      <c r="J94" s="1">
        <f t="shared" si="161"/>
        <v>2.6812499999999999</v>
      </c>
      <c r="K94" s="38">
        <f t="shared" si="178"/>
        <v>3.6196874999999999</v>
      </c>
      <c r="L94" s="53">
        <f t="shared" si="162"/>
        <v>5.0675624999999993</v>
      </c>
      <c r="M94" s="1">
        <f t="shared" si="163"/>
        <v>7.3479656249999987</v>
      </c>
      <c r="N94" s="201">
        <f t="shared" si="164"/>
        <v>10.654550156249998</v>
      </c>
      <c r="O94" s="1">
        <f t="shared" si="165"/>
        <v>15.981825234374998</v>
      </c>
      <c r="P94" s="4">
        <f t="shared" si="166"/>
        <v>24.77182911328125</v>
      </c>
      <c r="R94" s="75" t="s">
        <v>6</v>
      </c>
      <c r="S94" s="406"/>
      <c r="T94" s="1">
        <f t="shared" si="179"/>
        <v>0.55549121583224015</v>
      </c>
      <c r="U94" s="36">
        <f t="shared" si="180"/>
        <v>0.72213858058191227</v>
      </c>
      <c r="V94" s="2">
        <f>V91*0.375/16</f>
        <v>0.93878015475648602</v>
      </c>
      <c r="W94" s="1">
        <f>V94*1.3</f>
        <v>1.2204142011834318</v>
      </c>
      <c r="X94" s="1">
        <f t="shared" si="181"/>
        <v>1.5865384615384615</v>
      </c>
      <c r="Y94" s="1">
        <f t="shared" si="182"/>
        <v>2.0625</v>
      </c>
      <c r="Z94" s="1">
        <f t="shared" si="183"/>
        <v>2.6812499999999999</v>
      </c>
      <c r="AA94" s="38">
        <f t="shared" si="184"/>
        <v>3.6196874999999999</v>
      </c>
      <c r="AB94" s="53">
        <f t="shared" si="167"/>
        <v>5.0675624999999993</v>
      </c>
      <c r="AC94" s="1">
        <f t="shared" si="168"/>
        <v>7.3479656249999987</v>
      </c>
      <c r="AD94" s="201">
        <f t="shared" si="169"/>
        <v>10.654550156249998</v>
      </c>
      <c r="AE94" s="1">
        <f t="shared" si="170"/>
        <v>15.981825234374998</v>
      </c>
      <c r="AF94" s="4">
        <f t="shared" si="171"/>
        <v>24.77182911328125</v>
      </c>
    </row>
    <row r="95" spans="1:32" x14ac:dyDescent="0.3">
      <c r="B95" s="75" t="s">
        <v>7</v>
      </c>
      <c r="C95" s="1"/>
      <c r="D95" s="1">
        <f t="shared" si="176"/>
        <v>0.18516373861074673</v>
      </c>
      <c r="E95" s="36">
        <f t="shared" si="177"/>
        <v>0.24071286019397076</v>
      </c>
      <c r="F95" s="2">
        <f>F91*0.375/48</f>
        <v>0.31292671825216201</v>
      </c>
      <c r="G95" s="1">
        <f>F95*1.3</f>
        <v>0.40680473372781062</v>
      </c>
      <c r="H95" s="1">
        <f t="shared" si="173"/>
        <v>0.52884615384615385</v>
      </c>
      <c r="I95" s="1">
        <f t="shared" si="174"/>
        <v>0.6875</v>
      </c>
      <c r="J95" s="1">
        <f t="shared" si="161"/>
        <v>0.89375000000000004</v>
      </c>
      <c r="K95" s="1">
        <f t="shared" si="178"/>
        <v>1.2065625000000002</v>
      </c>
      <c r="L95" s="54">
        <f t="shared" si="162"/>
        <v>1.6891875000000003</v>
      </c>
      <c r="M95" s="39">
        <f t="shared" si="163"/>
        <v>2.4493218750000003</v>
      </c>
      <c r="N95" s="202">
        <f t="shared" si="164"/>
        <v>3.5515167187500003</v>
      </c>
      <c r="O95" s="1">
        <f t="shared" si="165"/>
        <v>5.327275078125</v>
      </c>
      <c r="P95" s="4">
        <f t="shared" si="166"/>
        <v>8.2572763710937505</v>
      </c>
      <c r="R95" s="75" t="s">
        <v>7</v>
      </c>
      <c r="S95" s="1"/>
      <c r="T95" s="1">
        <f t="shared" si="179"/>
        <v>0.18516373861074673</v>
      </c>
      <c r="U95" s="36">
        <f t="shared" si="180"/>
        <v>0.24071286019397076</v>
      </c>
      <c r="V95" s="2">
        <f>V91*0.375/48</f>
        <v>0.31292671825216201</v>
      </c>
      <c r="W95" s="1">
        <f>V95*1.3</f>
        <v>0.40680473372781062</v>
      </c>
      <c r="X95" s="1">
        <f t="shared" si="181"/>
        <v>0.52884615384615385</v>
      </c>
      <c r="Y95" s="1">
        <f t="shared" si="182"/>
        <v>0.6875</v>
      </c>
      <c r="Z95" s="1">
        <f t="shared" si="183"/>
        <v>0.89375000000000004</v>
      </c>
      <c r="AA95" s="1">
        <f t="shared" si="184"/>
        <v>1.2065625000000002</v>
      </c>
      <c r="AB95" s="54">
        <f t="shared" si="167"/>
        <v>1.6891875000000003</v>
      </c>
      <c r="AC95" s="39">
        <f t="shared" si="168"/>
        <v>2.4493218750000003</v>
      </c>
      <c r="AD95" s="202">
        <f t="shared" si="169"/>
        <v>3.5515167187500003</v>
      </c>
      <c r="AE95" s="1">
        <f t="shared" si="170"/>
        <v>5.327275078125</v>
      </c>
      <c r="AF95" s="4">
        <f t="shared" si="171"/>
        <v>8.2572763710937505</v>
      </c>
    </row>
    <row r="96" spans="1:32" s="3" customFormat="1" ht="13.8" customHeight="1" x14ac:dyDescent="0.3">
      <c r="A96" s="62"/>
      <c r="B96" s="75" t="s">
        <v>8</v>
      </c>
      <c r="C96" s="1"/>
      <c r="D96" s="1">
        <f t="shared" si="176"/>
        <v>9.2581869305373363E-2</v>
      </c>
      <c r="E96" s="36">
        <f t="shared" si="177"/>
        <v>0.12035643009698538</v>
      </c>
      <c r="F96" s="2">
        <f>F91*0.375/96</f>
        <v>0.156463359126081</v>
      </c>
      <c r="G96" s="1">
        <f>F96*1.3</f>
        <v>0.20340236686390531</v>
      </c>
      <c r="H96" s="1">
        <f t="shared" si="173"/>
        <v>0.26442307692307693</v>
      </c>
      <c r="I96" s="1">
        <f t="shared" si="174"/>
        <v>0.34375</v>
      </c>
      <c r="J96" s="1">
        <f t="shared" si="161"/>
        <v>0.44687500000000002</v>
      </c>
      <c r="K96" s="1">
        <f t="shared" si="178"/>
        <v>0.6032812500000001</v>
      </c>
      <c r="L96" s="53">
        <f t="shared" si="162"/>
        <v>0.84459375000000014</v>
      </c>
      <c r="M96" s="1">
        <f t="shared" si="163"/>
        <v>1.2246609375000002</v>
      </c>
      <c r="N96" s="201">
        <f t="shared" si="164"/>
        <v>1.7757583593750002</v>
      </c>
      <c r="O96" s="40">
        <f t="shared" si="165"/>
        <v>2.6636375390625</v>
      </c>
      <c r="P96" s="76">
        <f t="shared" si="166"/>
        <v>4.1286381855468752</v>
      </c>
      <c r="R96" s="75" t="s">
        <v>8</v>
      </c>
      <c r="S96" s="1"/>
      <c r="T96" s="1">
        <f t="shared" si="179"/>
        <v>9.2581869305373363E-2</v>
      </c>
      <c r="U96" s="36">
        <f t="shared" si="180"/>
        <v>0.12035643009698538</v>
      </c>
      <c r="V96" s="2">
        <f>V91*0.375/96</f>
        <v>0.156463359126081</v>
      </c>
      <c r="W96" s="1">
        <f>V96*1.3</f>
        <v>0.20340236686390531</v>
      </c>
      <c r="X96" s="1">
        <f t="shared" si="181"/>
        <v>0.26442307692307693</v>
      </c>
      <c r="Y96" s="1">
        <f t="shared" si="182"/>
        <v>0.34375</v>
      </c>
      <c r="Z96" s="1">
        <f t="shared" si="183"/>
        <v>0.44687500000000002</v>
      </c>
      <c r="AA96" s="1">
        <f t="shared" si="184"/>
        <v>0.6032812500000001</v>
      </c>
      <c r="AB96" s="53">
        <f t="shared" si="167"/>
        <v>0.84459375000000014</v>
      </c>
      <c r="AC96" s="1">
        <f t="shared" si="168"/>
        <v>1.2246609375000002</v>
      </c>
      <c r="AD96" s="201">
        <f t="shared" si="169"/>
        <v>1.7757583593750002</v>
      </c>
      <c r="AE96" s="40">
        <f t="shared" si="170"/>
        <v>2.6636375390625</v>
      </c>
      <c r="AF96" s="76">
        <f t="shared" si="171"/>
        <v>4.1286381855468752</v>
      </c>
    </row>
    <row r="97" spans="1:32" s="3" customFormat="1" x14ac:dyDescent="0.3">
      <c r="A97" s="62"/>
      <c r="B97" s="77" t="s">
        <v>18</v>
      </c>
      <c r="C97" s="50"/>
      <c r="D97" s="29">
        <f t="shared" si="176"/>
        <v>-23.668639053254434</v>
      </c>
      <c r="E97" s="31">
        <f t="shared" si="177"/>
        <v>-30.769230769230766</v>
      </c>
      <c r="F97" s="30">
        <f>F79*2</f>
        <v>-40</v>
      </c>
      <c r="G97" s="29">
        <f t="shared" ref="G97:G98" si="185">F97*1.3</f>
        <v>-52</v>
      </c>
      <c r="H97" s="29">
        <f t="shared" si="173"/>
        <v>-67.600000000000009</v>
      </c>
      <c r="I97" s="29">
        <f t="shared" si="174"/>
        <v>-87.88000000000001</v>
      </c>
      <c r="J97" s="29">
        <f t="shared" si="161"/>
        <v>-114.24400000000001</v>
      </c>
      <c r="K97" s="29">
        <f t="shared" si="178"/>
        <v>-154.22940000000003</v>
      </c>
      <c r="L97" s="55">
        <f t="shared" si="162"/>
        <v>-215.92116000000001</v>
      </c>
      <c r="M97" s="29">
        <f t="shared" si="163"/>
        <v>-313.08568200000002</v>
      </c>
      <c r="N97" s="203">
        <f t="shared" si="164"/>
        <v>-453.97423889999999</v>
      </c>
      <c r="O97" s="29">
        <f t="shared" si="165"/>
        <v>-680.96135834999995</v>
      </c>
      <c r="P97" s="78">
        <f t="shared" si="166"/>
        <v>-1055.4901054425</v>
      </c>
      <c r="R97" s="77" t="s">
        <v>18</v>
      </c>
      <c r="S97" s="50"/>
      <c r="T97" s="29">
        <f t="shared" si="179"/>
        <v>0</v>
      </c>
      <c r="U97" s="31">
        <f t="shared" si="180"/>
        <v>0</v>
      </c>
      <c r="V97" s="30">
        <f>V79*2</f>
        <v>0</v>
      </c>
      <c r="W97" s="29">
        <f t="shared" ref="W97:W98" si="186">V97*1.3</f>
        <v>0</v>
      </c>
      <c r="X97" s="29">
        <f t="shared" si="181"/>
        <v>0</v>
      </c>
      <c r="Y97" s="29">
        <f t="shared" si="182"/>
        <v>0</v>
      </c>
      <c r="Z97" s="29">
        <f t="shared" si="183"/>
        <v>0</v>
      </c>
      <c r="AA97" s="29">
        <f t="shared" si="184"/>
        <v>0</v>
      </c>
      <c r="AB97" s="55">
        <f t="shared" si="167"/>
        <v>0</v>
      </c>
      <c r="AC97" s="29">
        <f t="shared" si="168"/>
        <v>0</v>
      </c>
      <c r="AD97" s="203">
        <f t="shared" si="169"/>
        <v>0</v>
      </c>
      <c r="AE97" s="29">
        <f t="shared" si="170"/>
        <v>0</v>
      </c>
      <c r="AF97" s="78">
        <f t="shared" si="171"/>
        <v>0</v>
      </c>
    </row>
    <row r="98" spans="1:32" s="3" customFormat="1" x14ac:dyDescent="0.3">
      <c r="A98" s="62"/>
      <c r="B98" s="77" t="s">
        <v>20</v>
      </c>
      <c r="C98" s="53"/>
      <c r="D98" s="1">
        <f t="shared" si="176"/>
        <v>0.29626198177719482</v>
      </c>
      <c r="E98" s="36">
        <f t="shared" si="177"/>
        <v>0.38514057631035326</v>
      </c>
      <c r="F98" s="2">
        <f>F91*0.25/20</f>
        <v>0.50068274920345923</v>
      </c>
      <c r="G98" s="1">
        <f t="shared" si="185"/>
        <v>0.65088757396449703</v>
      </c>
      <c r="H98" s="1">
        <f t="shared" si="173"/>
        <v>0.84615384615384615</v>
      </c>
      <c r="I98" s="5">
        <f t="shared" si="174"/>
        <v>1.1000000000000001</v>
      </c>
      <c r="J98" s="5">
        <f t="shared" si="161"/>
        <v>1.4300000000000002</v>
      </c>
      <c r="K98" s="5">
        <f>J98*1.25</f>
        <v>1.7875000000000001</v>
      </c>
      <c r="L98" s="56">
        <f>K98*1.2</f>
        <v>2.145</v>
      </c>
      <c r="M98" s="5">
        <f>L98*1.15</f>
        <v>2.4667499999999998</v>
      </c>
      <c r="N98" s="204">
        <f>M98*1.15</f>
        <v>2.8367624999999994</v>
      </c>
      <c r="O98" s="5">
        <f>N98*1.1</f>
        <v>3.1204387499999995</v>
      </c>
      <c r="P98" s="79">
        <f>O98*1.05</f>
        <v>3.2764606874999997</v>
      </c>
      <c r="R98" s="77" t="s">
        <v>20</v>
      </c>
      <c r="S98" s="53"/>
      <c r="T98" s="1">
        <f t="shared" si="179"/>
        <v>0.29626198177719482</v>
      </c>
      <c r="U98" s="36">
        <f t="shared" si="180"/>
        <v>0.38514057631035326</v>
      </c>
      <c r="V98" s="2">
        <f>V91*0.25/20</f>
        <v>0.50068274920345923</v>
      </c>
      <c r="W98" s="5">
        <f t="shared" si="186"/>
        <v>0.65088757396449703</v>
      </c>
      <c r="X98" s="5">
        <f t="shared" si="181"/>
        <v>0.84615384615384615</v>
      </c>
      <c r="Y98" s="5">
        <f t="shared" si="182"/>
        <v>1.1000000000000001</v>
      </c>
      <c r="Z98" s="5">
        <f t="shared" si="183"/>
        <v>1.4300000000000002</v>
      </c>
      <c r="AA98" s="5">
        <f>Z98*1.25</f>
        <v>1.7875000000000001</v>
      </c>
      <c r="AB98" s="56">
        <f>AA98*1.2</f>
        <v>2.145</v>
      </c>
      <c r="AC98" s="5">
        <f>AB98*1.15</f>
        <v>2.4667499999999998</v>
      </c>
      <c r="AD98" s="204">
        <f>AC98*1.15</f>
        <v>2.8367624999999994</v>
      </c>
      <c r="AE98" s="5">
        <f>AD98*1.1</f>
        <v>3.1204387499999995</v>
      </c>
      <c r="AF98" s="79">
        <f>AE98*1.05</f>
        <v>3.2764606874999997</v>
      </c>
    </row>
    <row r="99" spans="1:32" s="3" customFormat="1" x14ac:dyDescent="0.3">
      <c r="A99" s="62"/>
      <c r="B99" s="77" t="s">
        <v>3</v>
      </c>
      <c r="C99" s="58"/>
      <c r="D99" s="1">
        <f>E99/1.3</f>
        <v>0.29626198177719482</v>
      </c>
      <c r="E99" s="36">
        <f>F99/1.3</f>
        <v>0.38514057631035326</v>
      </c>
      <c r="F99" s="2">
        <f>F98</f>
        <v>0.50068274920345923</v>
      </c>
      <c r="G99" s="1">
        <f t="shared" ref="G99:I101" si="187">F99*1.3</f>
        <v>0.65088757396449703</v>
      </c>
      <c r="H99" s="1">
        <f t="shared" si="187"/>
        <v>0.84615384615384615</v>
      </c>
      <c r="I99" s="1">
        <f t="shared" si="187"/>
        <v>1.1000000000000001</v>
      </c>
      <c r="J99" s="1">
        <f t="shared" si="161"/>
        <v>1.4300000000000002</v>
      </c>
      <c r="K99" s="90">
        <f>J99*1.35</f>
        <v>1.9305000000000003</v>
      </c>
      <c r="L99" s="91">
        <f t="shared" ref="L99:L105" si="188">K99*1.4</f>
        <v>2.7027000000000001</v>
      </c>
      <c r="M99" s="90">
        <f t="shared" ref="M99:M105" si="189">L99*1.45</f>
        <v>3.9189150000000001</v>
      </c>
      <c r="N99" s="205">
        <f t="shared" ref="N99:N105" si="190">M99*1.45</f>
        <v>5.6824267500000003</v>
      </c>
      <c r="O99" s="90">
        <f t="shared" ref="O99:O105" si="191">N99*1.5</f>
        <v>8.523640125</v>
      </c>
      <c r="P99" s="92">
        <f t="shared" ref="P99:P105" si="192">O99*1.55</f>
        <v>13.21164219375</v>
      </c>
      <c r="R99" s="77" t="s">
        <v>3</v>
      </c>
      <c r="S99" s="58"/>
      <c r="T99" s="1">
        <f>U99/1.3</f>
        <v>0.29626198177719482</v>
      </c>
      <c r="U99" s="36">
        <f>V99/1.3</f>
        <v>0.38514057631035326</v>
      </c>
      <c r="V99" s="2">
        <f>V98</f>
        <v>0.50068274920345923</v>
      </c>
      <c r="W99" s="1">
        <f t="shared" ref="W99:Y101" si="193">V99*1.3</f>
        <v>0.65088757396449703</v>
      </c>
      <c r="X99" s="1">
        <f t="shared" si="193"/>
        <v>0.84615384615384615</v>
      </c>
      <c r="Y99" s="1">
        <f t="shared" si="193"/>
        <v>1.1000000000000001</v>
      </c>
      <c r="Z99" s="1">
        <f t="shared" si="183"/>
        <v>1.4300000000000002</v>
      </c>
      <c r="AA99" s="90">
        <f>Z99*1.35</f>
        <v>1.9305000000000003</v>
      </c>
      <c r="AB99" s="91">
        <f t="shared" ref="AB99:AB105" si="194">AA99*1.4</f>
        <v>2.7027000000000001</v>
      </c>
      <c r="AC99" s="90">
        <f t="shared" ref="AC99:AC105" si="195">AB99*1.45</f>
        <v>3.9189150000000001</v>
      </c>
      <c r="AD99" s="205">
        <f t="shared" ref="AD99:AD105" si="196">AC99*1.45</f>
        <v>5.6824267500000003</v>
      </c>
      <c r="AE99" s="90">
        <f t="shared" ref="AE99:AE105" si="197">AD99*1.5</f>
        <v>8.523640125</v>
      </c>
      <c r="AF99" s="92">
        <f t="shared" ref="AF99:AF105" si="198">AE99*1.55</f>
        <v>13.21164219375</v>
      </c>
    </row>
    <row r="100" spans="1:32" x14ac:dyDescent="0.3">
      <c r="B100" s="75" t="s">
        <v>9</v>
      </c>
      <c r="C100" s="1" t="s">
        <v>15</v>
      </c>
      <c r="D100" s="41">
        <f t="shared" si="176"/>
        <v>0.23700958542175585</v>
      </c>
      <c r="E100" s="43">
        <f t="shared" si="177"/>
        <v>0.3081124610482826</v>
      </c>
      <c r="F100" s="42">
        <f>F91/100</f>
        <v>0.40054619936276736</v>
      </c>
      <c r="G100" s="41">
        <f t="shared" si="187"/>
        <v>0.52071005917159763</v>
      </c>
      <c r="H100" s="41">
        <f t="shared" si="187"/>
        <v>0.67692307692307696</v>
      </c>
      <c r="I100" s="41">
        <f t="shared" si="187"/>
        <v>0.88000000000000012</v>
      </c>
      <c r="J100" s="41">
        <f t="shared" si="161"/>
        <v>1.1440000000000001</v>
      </c>
      <c r="K100" s="41">
        <f t="shared" ref="K100:K105" si="199">J100*1.35</f>
        <v>1.5444000000000002</v>
      </c>
      <c r="L100" s="57">
        <f t="shared" si="188"/>
        <v>2.1621600000000001</v>
      </c>
      <c r="M100" s="41">
        <f t="shared" si="189"/>
        <v>3.135132</v>
      </c>
      <c r="N100" s="206">
        <f t="shared" si="190"/>
        <v>4.5459414000000002</v>
      </c>
      <c r="O100" s="41">
        <f t="shared" si="191"/>
        <v>6.8189121000000004</v>
      </c>
      <c r="P100" s="80">
        <f t="shared" si="192"/>
        <v>10.569313755000001</v>
      </c>
      <c r="R100" s="75" t="s">
        <v>9</v>
      </c>
      <c r="S100" s="1" t="s">
        <v>15</v>
      </c>
      <c r="T100" s="41">
        <f t="shared" ref="T100:T105" si="200">U100/1.3</f>
        <v>0.23700958542175585</v>
      </c>
      <c r="U100" s="43">
        <f t="shared" ref="U100:U105" si="201">V100/1.3</f>
        <v>0.3081124610482826</v>
      </c>
      <c r="V100" s="42">
        <f>V91/100</f>
        <v>0.40054619936276736</v>
      </c>
      <c r="W100" s="41">
        <f t="shared" si="193"/>
        <v>0.52071005917159763</v>
      </c>
      <c r="X100" s="41">
        <f t="shared" si="193"/>
        <v>0.67692307692307696</v>
      </c>
      <c r="Y100" s="41">
        <f t="shared" si="193"/>
        <v>0.88000000000000012</v>
      </c>
      <c r="Z100" s="41">
        <f t="shared" si="183"/>
        <v>1.1440000000000001</v>
      </c>
      <c r="AA100" s="41">
        <f t="shared" ref="AA100:AA105" si="202">Z100*1.35</f>
        <v>1.5444000000000002</v>
      </c>
      <c r="AB100" s="57">
        <f t="shared" si="194"/>
        <v>2.1621600000000001</v>
      </c>
      <c r="AC100" s="41">
        <f t="shared" si="195"/>
        <v>3.135132</v>
      </c>
      <c r="AD100" s="206">
        <f t="shared" si="196"/>
        <v>4.5459414000000002</v>
      </c>
      <c r="AE100" s="41">
        <f t="shared" si="197"/>
        <v>6.8189121000000004</v>
      </c>
      <c r="AF100" s="80">
        <f t="shared" si="198"/>
        <v>10.569313755000001</v>
      </c>
    </row>
    <row r="101" spans="1:32" x14ac:dyDescent="0.3">
      <c r="B101" s="81" t="s">
        <v>10</v>
      </c>
      <c r="C101" s="44"/>
      <c r="D101" s="45">
        <f t="shared" si="176"/>
        <v>4.7401917084351167E-2</v>
      </c>
      <c r="E101" s="49">
        <f t="shared" si="177"/>
        <v>6.1622492209656515E-2</v>
      </c>
      <c r="F101" s="46">
        <f>F91/500</f>
        <v>8.0109239872553473E-2</v>
      </c>
      <c r="G101" s="45">
        <f t="shared" si="187"/>
        <v>0.10414201183431952</v>
      </c>
      <c r="H101" s="45">
        <f t="shared" si="187"/>
        <v>0.13538461538461538</v>
      </c>
      <c r="I101" s="45">
        <f t="shared" si="187"/>
        <v>0.17599999999999999</v>
      </c>
      <c r="J101" s="44">
        <f t="shared" si="161"/>
        <v>0.2288</v>
      </c>
      <c r="K101" s="44">
        <f t="shared" si="199"/>
        <v>0.30888000000000004</v>
      </c>
      <c r="L101" s="58">
        <f t="shared" si="188"/>
        <v>0.43243200000000004</v>
      </c>
      <c r="M101" s="44">
        <f t="shared" si="189"/>
        <v>0.62702639999999998</v>
      </c>
      <c r="N101" s="207">
        <f t="shared" si="190"/>
        <v>0.90918827999999996</v>
      </c>
      <c r="O101" s="44">
        <f t="shared" si="191"/>
        <v>1.3637824199999999</v>
      </c>
      <c r="P101" s="82">
        <f t="shared" si="192"/>
        <v>2.1138627510000001</v>
      </c>
      <c r="R101" s="81" t="s">
        <v>10</v>
      </c>
      <c r="S101" s="44"/>
      <c r="T101" s="45">
        <f t="shared" si="200"/>
        <v>4.7401917084351167E-2</v>
      </c>
      <c r="U101" s="49">
        <f t="shared" si="201"/>
        <v>6.1622492209656515E-2</v>
      </c>
      <c r="V101" s="46">
        <f>V91/500</f>
        <v>8.0109239872553473E-2</v>
      </c>
      <c r="W101" s="45">
        <f t="shared" si="193"/>
        <v>0.10414201183431952</v>
      </c>
      <c r="X101" s="45">
        <f t="shared" si="193"/>
        <v>0.13538461538461538</v>
      </c>
      <c r="Y101" s="45">
        <f t="shared" si="193"/>
        <v>0.17599999999999999</v>
      </c>
      <c r="Z101" s="44">
        <f t="shared" si="183"/>
        <v>0.2288</v>
      </c>
      <c r="AA101" s="44">
        <f t="shared" si="202"/>
        <v>0.30888000000000004</v>
      </c>
      <c r="AB101" s="58">
        <f t="shared" si="194"/>
        <v>0.43243200000000004</v>
      </c>
      <c r="AC101" s="44">
        <f t="shared" si="195"/>
        <v>0.62702639999999998</v>
      </c>
      <c r="AD101" s="207">
        <f t="shared" si="196"/>
        <v>0.90918827999999996</v>
      </c>
      <c r="AE101" s="44">
        <f t="shared" si="197"/>
        <v>1.3637824199999999</v>
      </c>
      <c r="AF101" s="82">
        <f t="shared" si="198"/>
        <v>2.1138627510000001</v>
      </c>
    </row>
    <row r="102" spans="1:32" x14ac:dyDescent="0.3">
      <c r="B102" s="73" t="s">
        <v>11</v>
      </c>
      <c r="C102" s="8"/>
      <c r="D102" s="8">
        <f t="shared" si="176"/>
        <v>5.9252396355438958E-3</v>
      </c>
      <c r="E102" s="12">
        <f t="shared" si="177"/>
        <v>7.7028115262070644E-3</v>
      </c>
      <c r="F102" s="9">
        <f>F91/500/8</f>
        <v>1.0013654984069184E-2</v>
      </c>
      <c r="G102" s="8">
        <f>F102*1.3</f>
        <v>1.301775147928994E-2</v>
      </c>
      <c r="H102" s="8">
        <f t="shared" ref="H102:H105" si="203">G102*1.3</f>
        <v>1.6923076923076923E-2</v>
      </c>
      <c r="I102" s="8">
        <f t="shared" ref="I102:I105" si="204">H102*1.3</f>
        <v>2.1999999999999999E-2</v>
      </c>
      <c r="J102" s="13">
        <f t="shared" si="161"/>
        <v>2.86E-2</v>
      </c>
      <c r="K102" s="8">
        <f t="shared" si="199"/>
        <v>3.8610000000000005E-2</v>
      </c>
      <c r="L102" s="50">
        <f t="shared" si="188"/>
        <v>5.4054000000000005E-2</v>
      </c>
      <c r="M102" s="8">
        <f t="shared" si="189"/>
        <v>7.8378299999999998E-2</v>
      </c>
      <c r="N102" s="208">
        <f t="shared" si="190"/>
        <v>0.11364853499999999</v>
      </c>
      <c r="O102" s="8">
        <f t="shared" si="191"/>
        <v>0.17047280249999999</v>
      </c>
      <c r="P102" s="16">
        <f t="shared" si="192"/>
        <v>0.26423284387500001</v>
      </c>
      <c r="R102" s="73" t="s">
        <v>11</v>
      </c>
      <c r="S102" s="8"/>
      <c r="T102" s="8">
        <f t="shared" si="200"/>
        <v>5.9252396355438958E-3</v>
      </c>
      <c r="U102" s="12">
        <f t="shared" si="201"/>
        <v>7.7028115262070644E-3</v>
      </c>
      <c r="V102" s="9">
        <f>V91/500/8</f>
        <v>1.0013654984069184E-2</v>
      </c>
      <c r="W102" s="8">
        <f>V102*1.3</f>
        <v>1.301775147928994E-2</v>
      </c>
      <c r="X102" s="8">
        <f t="shared" ref="X102:X105" si="205">W102*1.3</f>
        <v>1.6923076923076923E-2</v>
      </c>
      <c r="Y102" s="8">
        <f t="shared" ref="Y102:Y105" si="206">X102*1.3</f>
        <v>2.1999999999999999E-2</v>
      </c>
      <c r="Z102" s="13">
        <f t="shared" si="183"/>
        <v>2.86E-2</v>
      </c>
      <c r="AA102" s="8">
        <f t="shared" si="202"/>
        <v>3.8610000000000005E-2</v>
      </c>
      <c r="AB102" s="50">
        <f t="shared" si="194"/>
        <v>5.4054000000000005E-2</v>
      </c>
      <c r="AC102" s="8">
        <f t="shared" si="195"/>
        <v>7.8378299999999998E-2</v>
      </c>
      <c r="AD102" s="208">
        <f t="shared" si="196"/>
        <v>0.11364853499999999</v>
      </c>
      <c r="AE102" s="8">
        <f t="shared" si="197"/>
        <v>0.17047280249999999</v>
      </c>
      <c r="AF102" s="16">
        <f t="shared" si="198"/>
        <v>0.26423284387500001</v>
      </c>
    </row>
    <row r="103" spans="1:32" s="3" customFormat="1" x14ac:dyDescent="0.3">
      <c r="A103" s="62"/>
      <c r="B103" s="73" t="s">
        <v>12</v>
      </c>
      <c r="C103" s="8"/>
      <c r="D103" s="8">
        <f t="shared" si="176"/>
        <v>2.9626198177719479E-3</v>
      </c>
      <c r="E103" s="12">
        <f t="shared" si="177"/>
        <v>3.8514057631035322E-3</v>
      </c>
      <c r="F103" s="9">
        <f>F91/500/16</f>
        <v>5.006827492034592E-3</v>
      </c>
      <c r="G103" s="8">
        <f>F103*1.3</f>
        <v>6.5088757396449702E-3</v>
      </c>
      <c r="H103" s="8">
        <f t="shared" si="203"/>
        <v>8.4615384615384613E-3</v>
      </c>
      <c r="I103" s="8">
        <f t="shared" si="204"/>
        <v>1.0999999999999999E-2</v>
      </c>
      <c r="J103" s="8">
        <f t="shared" si="161"/>
        <v>1.43E-2</v>
      </c>
      <c r="K103" s="14">
        <f t="shared" si="199"/>
        <v>1.9305000000000003E-2</v>
      </c>
      <c r="L103" s="50">
        <f t="shared" si="188"/>
        <v>2.7027000000000002E-2</v>
      </c>
      <c r="M103" s="8">
        <f t="shared" si="189"/>
        <v>3.9189149999999999E-2</v>
      </c>
      <c r="N103" s="208">
        <f t="shared" si="190"/>
        <v>5.6824267499999997E-2</v>
      </c>
      <c r="O103" s="8">
        <f t="shared" si="191"/>
        <v>8.5236401249999996E-2</v>
      </c>
      <c r="P103" s="16">
        <f t="shared" si="192"/>
        <v>0.13211642193750001</v>
      </c>
      <c r="R103" s="73" t="s">
        <v>12</v>
      </c>
      <c r="S103" s="8"/>
      <c r="T103" s="8">
        <f t="shared" si="200"/>
        <v>2.9626198177719479E-3</v>
      </c>
      <c r="U103" s="12">
        <f t="shared" si="201"/>
        <v>3.8514057631035322E-3</v>
      </c>
      <c r="V103" s="9">
        <f>V91/500/16</f>
        <v>5.006827492034592E-3</v>
      </c>
      <c r="W103" s="8">
        <f>V103*1.3</f>
        <v>6.5088757396449702E-3</v>
      </c>
      <c r="X103" s="8">
        <f t="shared" si="205"/>
        <v>8.4615384615384613E-3</v>
      </c>
      <c r="Y103" s="8">
        <f t="shared" si="206"/>
        <v>1.0999999999999999E-2</v>
      </c>
      <c r="Z103" s="8">
        <f t="shared" si="183"/>
        <v>1.43E-2</v>
      </c>
      <c r="AA103" s="14">
        <f t="shared" si="202"/>
        <v>1.9305000000000003E-2</v>
      </c>
      <c r="AB103" s="50">
        <f t="shared" si="194"/>
        <v>2.7027000000000002E-2</v>
      </c>
      <c r="AC103" s="8">
        <f t="shared" si="195"/>
        <v>3.9189149999999999E-2</v>
      </c>
      <c r="AD103" s="208">
        <f t="shared" si="196"/>
        <v>5.6824267499999997E-2</v>
      </c>
      <c r="AE103" s="8">
        <f t="shared" si="197"/>
        <v>8.5236401249999996E-2</v>
      </c>
      <c r="AF103" s="16">
        <f t="shared" si="198"/>
        <v>0.13211642193750001</v>
      </c>
    </row>
    <row r="104" spans="1:32" s="47" customFormat="1" x14ac:dyDescent="0.3">
      <c r="A104" s="62"/>
      <c r="B104" s="73" t="s">
        <v>13</v>
      </c>
      <c r="C104" s="8"/>
      <c r="D104" s="8">
        <f t="shared" si="176"/>
        <v>9.8753993925731576E-4</v>
      </c>
      <c r="E104" s="12">
        <f t="shared" si="177"/>
        <v>1.2838019210345106E-3</v>
      </c>
      <c r="F104" s="9">
        <f>F91/500/48</f>
        <v>1.6689424973448639E-3</v>
      </c>
      <c r="G104" s="8">
        <f>F104*1.3</f>
        <v>2.1696252465483231E-3</v>
      </c>
      <c r="H104" s="8">
        <f t="shared" si="203"/>
        <v>2.8205128205128203E-3</v>
      </c>
      <c r="I104" s="8">
        <f t="shared" si="204"/>
        <v>3.6666666666666666E-3</v>
      </c>
      <c r="J104" s="8">
        <f t="shared" si="161"/>
        <v>4.7666666666666664E-3</v>
      </c>
      <c r="K104" s="8">
        <f t="shared" si="199"/>
        <v>6.4349999999999997E-3</v>
      </c>
      <c r="L104" s="59">
        <f t="shared" si="188"/>
        <v>9.0089999999999996E-3</v>
      </c>
      <c r="M104" s="15">
        <f t="shared" si="189"/>
        <v>1.306305E-2</v>
      </c>
      <c r="N104" s="209">
        <f t="shared" si="190"/>
        <v>1.8941422499999999E-2</v>
      </c>
      <c r="O104" s="8">
        <f t="shared" si="191"/>
        <v>2.8412133749999999E-2</v>
      </c>
      <c r="P104" s="16">
        <f t="shared" si="192"/>
        <v>4.4038807312499997E-2</v>
      </c>
      <c r="R104" s="73" t="s">
        <v>13</v>
      </c>
      <c r="S104" s="8"/>
      <c r="T104" s="8">
        <f t="shared" si="200"/>
        <v>9.8753993925731576E-4</v>
      </c>
      <c r="U104" s="12">
        <f t="shared" si="201"/>
        <v>1.2838019210345106E-3</v>
      </c>
      <c r="V104" s="9">
        <f>V91/500/48</f>
        <v>1.6689424973448639E-3</v>
      </c>
      <c r="W104" s="8">
        <f>V104*1.3</f>
        <v>2.1696252465483231E-3</v>
      </c>
      <c r="X104" s="8">
        <f t="shared" si="205"/>
        <v>2.8205128205128203E-3</v>
      </c>
      <c r="Y104" s="8">
        <f t="shared" si="206"/>
        <v>3.6666666666666666E-3</v>
      </c>
      <c r="Z104" s="8">
        <f t="shared" si="183"/>
        <v>4.7666666666666664E-3</v>
      </c>
      <c r="AA104" s="8">
        <f t="shared" si="202"/>
        <v>6.4349999999999997E-3</v>
      </c>
      <c r="AB104" s="59">
        <f t="shared" si="194"/>
        <v>9.0089999999999996E-3</v>
      </c>
      <c r="AC104" s="15">
        <f t="shared" si="195"/>
        <v>1.306305E-2</v>
      </c>
      <c r="AD104" s="209">
        <f t="shared" si="196"/>
        <v>1.8941422499999999E-2</v>
      </c>
      <c r="AE104" s="8">
        <f t="shared" si="197"/>
        <v>2.8412133749999999E-2</v>
      </c>
      <c r="AF104" s="16">
        <f t="shared" si="198"/>
        <v>4.4038807312499997E-2</v>
      </c>
    </row>
    <row r="105" spans="1:32" ht="15" thickBot="1" x14ac:dyDescent="0.35">
      <c r="B105" s="83" t="s">
        <v>14</v>
      </c>
      <c r="C105" s="19"/>
      <c r="D105" s="19">
        <f t="shared" si="176"/>
        <v>4.9376996962865788E-4</v>
      </c>
      <c r="E105" s="18">
        <f t="shared" si="177"/>
        <v>6.419009605172553E-4</v>
      </c>
      <c r="F105" s="20">
        <f>F91/500/96</f>
        <v>8.3447124867243197E-4</v>
      </c>
      <c r="G105" s="19">
        <f>F105*1.3</f>
        <v>1.0848126232741616E-3</v>
      </c>
      <c r="H105" s="19">
        <f t="shared" si="203"/>
        <v>1.4102564102564101E-3</v>
      </c>
      <c r="I105" s="19">
        <f t="shared" si="204"/>
        <v>1.8333333333333333E-3</v>
      </c>
      <c r="J105" s="19">
        <f t="shared" si="161"/>
        <v>2.3833333333333332E-3</v>
      </c>
      <c r="K105" s="19">
        <f t="shared" si="199"/>
        <v>3.2174999999999999E-3</v>
      </c>
      <c r="L105" s="60">
        <f t="shared" si="188"/>
        <v>4.5044999999999998E-3</v>
      </c>
      <c r="M105" s="19">
        <f t="shared" si="189"/>
        <v>6.5315249999999998E-3</v>
      </c>
      <c r="N105" s="211">
        <f t="shared" si="190"/>
        <v>9.4707112499999996E-3</v>
      </c>
      <c r="O105" s="21">
        <f t="shared" si="191"/>
        <v>1.4206066874999999E-2</v>
      </c>
      <c r="P105" s="84">
        <f t="shared" si="192"/>
        <v>2.2019403656249999E-2</v>
      </c>
      <c r="R105" s="83" t="s">
        <v>14</v>
      </c>
      <c r="S105" s="19"/>
      <c r="T105" s="19">
        <f t="shared" si="200"/>
        <v>4.9376996962865788E-4</v>
      </c>
      <c r="U105" s="18">
        <f t="shared" si="201"/>
        <v>6.419009605172553E-4</v>
      </c>
      <c r="V105" s="20">
        <f>V91/500/96</f>
        <v>8.3447124867243197E-4</v>
      </c>
      <c r="W105" s="19">
        <f>V105*1.3</f>
        <v>1.0848126232741616E-3</v>
      </c>
      <c r="X105" s="19">
        <f t="shared" si="205"/>
        <v>1.4102564102564101E-3</v>
      </c>
      <c r="Y105" s="19">
        <f t="shared" si="206"/>
        <v>1.8333333333333333E-3</v>
      </c>
      <c r="Z105" s="19">
        <f t="shared" si="183"/>
        <v>2.3833333333333332E-3</v>
      </c>
      <c r="AA105" s="19">
        <f t="shared" si="202"/>
        <v>3.2174999999999999E-3</v>
      </c>
      <c r="AB105" s="60">
        <f t="shared" si="194"/>
        <v>4.5044999999999998E-3</v>
      </c>
      <c r="AC105" s="19">
        <f t="shared" si="195"/>
        <v>6.5315249999999998E-3</v>
      </c>
      <c r="AD105" s="211">
        <f t="shared" si="196"/>
        <v>9.4707112499999996E-3</v>
      </c>
      <c r="AE105" s="21">
        <f t="shared" si="197"/>
        <v>1.4206066874999999E-2</v>
      </c>
      <c r="AF105" s="84">
        <f t="shared" si="198"/>
        <v>2.2019403656249999E-2</v>
      </c>
    </row>
    <row r="106" spans="1:32" ht="15" thickBot="1" x14ac:dyDescent="0.35">
      <c r="B106" s="63"/>
      <c r="C106" s="64" t="s">
        <v>0</v>
      </c>
      <c r="D106" s="65" t="s">
        <v>17</v>
      </c>
      <c r="E106" s="66" t="s">
        <v>16</v>
      </c>
      <c r="F106" s="65">
        <v>1</v>
      </c>
      <c r="G106" s="65">
        <v>2</v>
      </c>
      <c r="H106" s="65">
        <v>3</v>
      </c>
      <c r="I106" s="65">
        <v>4</v>
      </c>
      <c r="J106" s="65">
        <v>5</v>
      </c>
      <c r="K106" s="65">
        <v>6</v>
      </c>
      <c r="L106" s="67">
        <v>7</v>
      </c>
      <c r="M106" s="65">
        <v>8</v>
      </c>
      <c r="N106" s="212" t="s">
        <v>57</v>
      </c>
      <c r="O106" s="65">
        <v>9</v>
      </c>
      <c r="P106" s="68">
        <v>10</v>
      </c>
    </row>
    <row r="107" spans="1:32" ht="15" thickTop="1" x14ac:dyDescent="0.3">
      <c r="B107" s="69" t="s">
        <v>2</v>
      </c>
      <c r="C107" s="7" t="s">
        <v>1</v>
      </c>
      <c r="D107" s="8"/>
      <c r="F107" s="9"/>
      <c r="G107" s="8"/>
      <c r="H107" s="8"/>
      <c r="I107" s="8"/>
      <c r="J107" s="8"/>
      <c r="K107" s="8"/>
      <c r="M107" s="8"/>
      <c r="N107" s="208"/>
      <c r="O107" s="8"/>
      <c r="P107" s="70"/>
    </row>
    <row r="108" spans="1:32" ht="15" thickBot="1" x14ac:dyDescent="0.35">
      <c r="B108" s="71" t="s">
        <v>19</v>
      </c>
      <c r="C108" s="11"/>
      <c r="D108" s="23">
        <f>E108/1.3</f>
        <v>11.85047927108779</v>
      </c>
      <c r="E108" s="48">
        <f>F108/1.3</f>
        <v>15.405623052414128</v>
      </c>
      <c r="F108" s="24">
        <f>G108/1.3</f>
        <v>20.027309968138368</v>
      </c>
      <c r="G108" s="23">
        <f>H108/1.3</f>
        <v>26.03550295857988</v>
      </c>
      <c r="H108" s="23">
        <f>I108/1.3</f>
        <v>33.846153846153847</v>
      </c>
      <c r="I108" s="23">
        <f>I91/2</f>
        <v>44</v>
      </c>
      <c r="J108" s="25">
        <f t="shared" ref="J108:J122" si="207">I108*1.3</f>
        <v>57.2</v>
      </c>
      <c r="K108" s="25">
        <f>J108*1.35</f>
        <v>77.220000000000013</v>
      </c>
      <c r="L108" s="51">
        <f t="shared" ref="L108:L114" si="208">K108*1.4</f>
        <v>108.10800000000002</v>
      </c>
      <c r="M108" s="25">
        <f t="shared" ref="M108:M114" si="209">L108*1.45</f>
        <v>156.75660000000002</v>
      </c>
      <c r="N108" s="199">
        <f t="shared" ref="N108:N114" si="210">M108*1.45</f>
        <v>227.29707000000002</v>
      </c>
      <c r="O108" s="25">
        <f t="shared" ref="O108:O114" si="211">N108*1.5</f>
        <v>340.945605</v>
      </c>
      <c r="P108" s="72">
        <f t="shared" ref="P108:P114" si="212">O108*1.55</f>
        <v>528.46568775000003</v>
      </c>
    </row>
    <row r="109" spans="1:32" x14ac:dyDescent="0.3">
      <c r="B109" s="87" t="s">
        <v>4</v>
      </c>
      <c r="C109" s="410" t="s">
        <v>25</v>
      </c>
      <c r="D109" s="26">
        <f>E109/1.3</f>
        <v>4.4439297266579212</v>
      </c>
      <c r="E109" s="32">
        <f>F109/1.3</f>
        <v>5.7771086446552982</v>
      </c>
      <c r="F109" s="27">
        <f>F108*0.375</f>
        <v>7.5102412380518881</v>
      </c>
      <c r="G109" s="26">
        <f t="shared" ref="G109" si="213">F109*1.3</f>
        <v>9.7633136094674544</v>
      </c>
      <c r="H109" s="26">
        <f t="shared" ref="H109:H115" si="214">G109*1.3</f>
        <v>12.692307692307692</v>
      </c>
      <c r="I109" s="26">
        <f t="shared" ref="I109:I115" si="215">H109*1.3</f>
        <v>16.5</v>
      </c>
      <c r="J109" s="28">
        <f t="shared" si="207"/>
        <v>21.45</v>
      </c>
      <c r="K109" s="28">
        <f>J109*1.35</f>
        <v>28.9575</v>
      </c>
      <c r="L109" s="52">
        <f t="shared" si="208"/>
        <v>40.540499999999994</v>
      </c>
      <c r="M109" s="28">
        <f t="shared" si="209"/>
        <v>58.78372499999999</v>
      </c>
      <c r="N109" s="200">
        <f t="shared" si="210"/>
        <v>85.236401249999986</v>
      </c>
      <c r="O109" s="28">
        <f t="shared" si="211"/>
        <v>127.85460187499999</v>
      </c>
      <c r="P109" s="74">
        <f t="shared" si="212"/>
        <v>198.17463290625</v>
      </c>
    </row>
    <row r="110" spans="1:32" x14ac:dyDescent="0.3">
      <c r="B110" s="88" t="s">
        <v>5</v>
      </c>
      <c r="C110" s="411"/>
      <c r="D110" s="1">
        <f t="shared" ref="D110:D122" si="216">E110/1.3</f>
        <v>0.55549121583224015</v>
      </c>
      <c r="E110" s="36">
        <f t="shared" ref="E110:E122" si="217">F110/1.3</f>
        <v>0.72213858058191227</v>
      </c>
      <c r="F110" s="2">
        <f>F108*0.375/8</f>
        <v>0.93878015475648602</v>
      </c>
      <c r="G110" s="1">
        <f>F110*1.3</f>
        <v>1.2204142011834318</v>
      </c>
      <c r="H110" s="1">
        <f t="shared" si="214"/>
        <v>1.5865384615384615</v>
      </c>
      <c r="I110" s="1">
        <f t="shared" si="215"/>
        <v>2.0625</v>
      </c>
      <c r="J110" s="37">
        <f t="shared" si="207"/>
        <v>2.6812499999999999</v>
      </c>
      <c r="K110" s="1">
        <f t="shared" ref="K110:K114" si="218">J110*1.35</f>
        <v>3.6196874999999999</v>
      </c>
      <c r="L110" s="53">
        <f t="shared" si="208"/>
        <v>5.0675624999999993</v>
      </c>
      <c r="M110" s="1">
        <f t="shared" si="209"/>
        <v>7.3479656249999987</v>
      </c>
      <c r="N110" s="201">
        <f t="shared" si="210"/>
        <v>10.654550156249998</v>
      </c>
      <c r="O110" s="1">
        <f t="shared" si="211"/>
        <v>15.981825234374998</v>
      </c>
      <c r="P110" s="4">
        <f t="shared" si="212"/>
        <v>24.77182911328125</v>
      </c>
    </row>
    <row r="111" spans="1:32" s="3" customFormat="1" x14ac:dyDescent="0.3">
      <c r="A111" s="62"/>
      <c r="B111" s="88" t="s">
        <v>6</v>
      </c>
      <c r="C111" s="412"/>
      <c r="D111" s="1">
        <f t="shared" si="216"/>
        <v>0.27774560791612007</v>
      </c>
      <c r="E111" s="36">
        <f t="shared" si="217"/>
        <v>0.36106929029095614</v>
      </c>
      <c r="F111" s="2">
        <f>F108*0.375/16</f>
        <v>0.46939007737824301</v>
      </c>
      <c r="G111" s="1">
        <f>F111*1.3</f>
        <v>0.6102071005917159</v>
      </c>
      <c r="H111" s="1">
        <f t="shared" si="214"/>
        <v>0.79326923076923073</v>
      </c>
      <c r="I111" s="1">
        <f t="shared" si="215"/>
        <v>1.03125</v>
      </c>
      <c r="J111" s="1">
        <f t="shared" si="207"/>
        <v>1.340625</v>
      </c>
      <c r="K111" s="38">
        <f t="shared" si="218"/>
        <v>1.80984375</v>
      </c>
      <c r="L111" s="53">
        <f t="shared" si="208"/>
        <v>2.5337812499999997</v>
      </c>
      <c r="M111" s="1">
        <f t="shared" si="209"/>
        <v>3.6739828124999994</v>
      </c>
      <c r="N111" s="201">
        <f t="shared" si="210"/>
        <v>5.3272750781249991</v>
      </c>
      <c r="O111" s="1">
        <f t="shared" si="211"/>
        <v>7.9909126171874991</v>
      </c>
      <c r="P111" s="4">
        <f t="shared" si="212"/>
        <v>12.385914556640625</v>
      </c>
    </row>
    <row r="112" spans="1:32" s="3" customFormat="1" ht="15" thickBot="1" x14ac:dyDescent="0.35">
      <c r="A112" s="62"/>
      <c r="B112" s="75" t="s">
        <v>7</v>
      </c>
      <c r="C112" s="86" t="s">
        <v>23</v>
      </c>
      <c r="D112" s="1">
        <f t="shared" si="216"/>
        <v>9.2581869305373363E-2</v>
      </c>
      <c r="E112" s="36">
        <f t="shared" si="217"/>
        <v>0.12035643009698538</v>
      </c>
      <c r="F112" s="2">
        <f>F108*0.375/48</f>
        <v>0.156463359126081</v>
      </c>
      <c r="G112" s="1">
        <f>F112*1.3</f>
        <v>0.20340236686390531</v>
      </c>
      <c r="H112" s="1">
        <f t="shared" si="214"/>
        <v>0.26442307692307693</v>
      </c>
      <c r="I112" s="1">
        <f t="shared" si="215"/>
        <v>0.34375</v>
      </c>
      <c r="J112" s="1">
        <f t="shared" si="207"/>
        <v>0.44687500000000002</v>
      </c>
      <c r="K112" s="1">
        <f t="shared" si="218"/>
        <v>0.6032812500000001</v>
      </c>
      <c r="L112" s="54">
        <f t="shared" si="208"/>
        <v>0.84459375000000014</v>
      </c>
      <c r="M112" s="39">
        <f t="shared" si="209"/>
        <v>1.2246609375000002</v>
      </c>
      <c r="N112" s="202">
        <f t="shared" si="210"/>
        <v>1.7757583593750002</v>
      </c>
      <c r="O112" s="1">
        <f t="shared" si="211"/>
        <v>2.6636375390625</v>
      </c>
      <c r="P112" s="4">
        <f t="shared" si="212"/>
        <v>4.1286381855468752</v>
      </c>
    </row>
    <row r="113" spans="1:16" s="3" customFormat="1" x14ac:dyDescent="0.3">
      <c r="A113" s="62"/>
      <c r="B113" s="75" t="s">
        <v>8</v>
      </c>
      <c r="C113" s="1"/>
      <c r="D113" s="1">
        <f t="shared" si="216"/>
        <v>4.6290934652686681E-2</v>
      </c>
      <c r="E113" s="36">
        <f t="shared" si="217"/>
        <v>6.0178215048492689E-2</v>
      </c>
      <c r="F113" s="2">
        <f>F108*0.375/96</f>
        <v>7.8231679563040502E-2</v>
      </c>
      <c r="G113" s="1">
        <f>F113*1.3</f>
        <v>0.10170118343195265</v>
      </c>
      <c r="H113" s="1">
        <f t="shared" si="214"/>
        <v>0.13221153846153846</v>
      </c>
      <c r="I113" s="1">
        <f t="shared" si="215"/>
        <v>0.171875</v>
      </c>
      <c r="J113" s="1">
        <f t="shared" si="207"/>
        <v>0.22343750000000001</v>
      </c>
      <c r="K113" s="1">
        <f t="shared" si="218"/>
        <v>0.30164062500000005</v>
      </c>
      <c r="L113" s="53">
        <f t="shared" si="208"/>
        <v>0.42229687500000007</v>
      </c>
      <c r="M113" s="1">
        <f t="shared" si="209"/>
        <v>0.61233046875000008</v>
      </c>
      <c r="N113" s="201">
        <f t="shared" si="210"/>
        <v>0.88787917968750008</v>
      </c>
      <c r="O113" s="40">
        <f t="shared" si="211"/>
        <v>1.33181876953125</v>
      </c>
      <c r="P113" s="76">
        <f t="shared" si="212"/>
        <v>2.0643190927734376</v>
      </c>
    </row>
    <row r="114" spans="1:16" s="3" customFormat="1" x14ac:dyDescent="0.3">
      <c r="A114" s="62"/>
      <c r="B114" s="77" t="s">
        <v>18</v>
      </c>
      <c r="C114" s="58"/>
      <c r="D114" s="29">
        <f t="shared" si="216"/>
        <v>-23.668639053254434</v>
      </c>
      <c r="E114" s="31">
        <f t="shared" si="217"/>
        <v>-30.769230769230766</v>
      </c>
      <c r="F114" s="30">
        <f>F97</f>
        <v>-40</v>
      </c>
      <c r="G114" s="29">
        <f t="shared" ref="G114:G115" si="219">F114*1.3</f>
        <v>-52</v>
      </c>
      <c r="H114" s="29">
        <f t="shared" si="214"/>
        <v>-67.600000000000009</v>
      </c>
      <c r="I114" s="29">
        <f t="shared" si="215"/>
        <v>-87.88000000000001</v>
      </c>
      <c r="J114" s="29">
        <f t="shared" si="207"/>
        <v>-114.24400000000001</v>
      </c>
      <c r="K114" s="29">
        <f t="shared" si="218"/>
        <v>-154.22940000000003</v>
      </c>
      <c r="L114" s="55">
        <f t="shared" si="208"/>
        <v>-215.92116000000001</v>
      </c>
      <c r="M114" s="29">
        <f t="shared" si="209"/>
        <v>-313.08568200000002</v>
      </c>
      <c r="N114" s="203">
        <f t="shared" si="210"/>
        <v>-453.97423889999999</v>
      </c>
      <c r="O114" s="29">
        <f t="shared" si="211"/>
        <v>-680.96135834999995</v>
      </c>
      <c r="P114" s="78">
        <f t="shared" si="212"/>
        <v>-1055.4901054425</v>
      </c>
    </row>
    <row r="115" spans="1:16" x14ac:dyDescent="0.3">
      <c r="B115" s="77" t="s">
        <v>20</v>
      </c>
      <c r="C115" s="50"/>
      <c r="D115" s="1">
        <f t="shared" si="216"/>
        <v>0.14813099088859741</v>
      </c>
      <c r="E115" s="36">
        <f t="shared" si="217"/>
        <v>0.19257028815517663</v>
      </c>
      <c r="F115" s="2">
        <f>F108*0.25/20</f>
        <v>0.25034137460172962</v>
      </c>
      <c r="G115" s="1">
        <f t="shared" si="219"/>
        <v>0.32544378698224852</v>
      </c>
      <c r="H115" s="1">
        <f t="shared" si="214"/>
        <v>0.42307692307692307</v>
      </c>
      <c r="I115" s="5">
        <f t="shared" si="215"/>
        <v>0.55000000000000004</v>
      </c>
      <c r="J115" s="5">
        <f t="shared" si="207"/>
        <v>0.71500000000000008</v>
      </c>
      <c r="K115" s="5">
        <f>J115*1.25</f>
        <v>0.89375000000000004</v>
      </c>
      <c r="L115" s="56">
        <f>K115*1.2</f>
        <v>1.0725</v>
      </c>
      <c r="M115" s="5">
        <f>L115*1.15</f>
        <v>1.2333749999999999</v>
      </c>
      <c r="N115" s="204">
        <f>M115*1.15</f>
        <v>1.4183812499999997</v>
      </c>
      <c r="O115" s="5">
        <f>N115*1.1</f>
        <v>1.5602193749999997</v>
      </c>
      <c r="P115" s="79">
        <f>O115*1.05</f>
        <v>1.6382303437499999</v>
      </c>
    </row>
    <row r="116" spans="1:16" x14ac:dyDescent="0.3">
      <c r="B116" s="77" t="s">
        <v>3</v>
      </c>
      <c r="C116" s="50"/>
      <c r="D116" s="1">
        <f>E116/1.3</f>
        <v>0.14813099088859741</v>
      </c>
      <c r="E116" s="36">
        <f>F116/1.3</f>
        <v>0.19257028815517663</v>
      </c>
      <c r="F116" s="2">
        <f>F115</f>
        <v>0.25034137460172962</v>
      </c>
      <c r="G116" s="1">
        <f t="shared" ref="G116:I118" si="220">F116*1.3</f>
        <v>0.32544378698224852</v>
      </c>
      <c r="H116" s="1">
        <f t="shared" si="220"/>
        <v>0.42307692307692307</v>
      </c>
      <c r="I116" s="1">
        <f t="shared" si="220"/>
        <v>0.55000000000000004</v>
      </c>
      <c r="J116" s="1">
        <f t="shared" si="207"/>
        <v>0.71500000000000008</v>
      </c>
      <c r="K116" s="90">
        <f>J116*1.35</f>
        <v>0.96525000000000016</v>
      </c>
      <c r="L116" s="91">
        <f t="shared" ref="L116:L122" si="221">K116*1.4</f>
        <v>1.3513500000000001</v>
      </c>
      <c r="M116" s="90">
        <f t="shared" ref="M116:M122" si="222">L116*1.45</f>
        <v>1.9594575000000001</v>
      </c>
      <c r="N116" s="205">
        <f t="shared" ref="N116:N122" si="223">M116*1.45</f>
        <v>2.8412133750000002</v>
      </c>
      <c r="O116" s="90">
        <f t="shared" ref="O116:O122" si="224">N116*1.5</f>
        <v>4.2618200625</v>
      </c>
      <c r="P116" s="92">
        <f t="shared" ref="P116:P122" si="225">O116*1.55</f>
        <v>6.6058210968750002</v>
      </c>
    </row>
    <row r="117" spans="1:16" x14ac:dyDescent="0.3">
      <c r="B117" s="75" t="s">
        <v>9</v>
      </c>
      <c r="C117" s="1" t="s">
        <v>15</v>
      </c>
      <c r="D117" s="41">
        <f t="shared" si="216"/>
        <v>0.11850479271087792</v>
      </c>
      <c r="E117" s="43">
        <f t="shared" si="217"/>
        <v>0.1540562305241413</v>
      </c>
      <c r="F117" s="42">
        <f>F108/100</f>
        <v>0.20027309968138368</v>
      </c>
      <c r="G117" s="41">
        <f t="shared" si="220"/>
        <v>0.26035502958579881</v>
      </c>
      <c r="H117" s="41">
        <f t="shared" si="220"/>
        <v>0.33846153846153848</v>
      </c>
      <c r="I117" s="41">
        <f t="shared" si="220"/>
        <v>0.44000000000000006</v>
      </c>
      <c r="J117" s="41">
        <f t="shared" si="207"/>
        <v>0.57200000000000006</v>
      </c>
      <c r="K117" s="41">
        <f t="shared" ref="K117:K122" si="226">J117*1.35</f>
        <v>0.77220000000000011</v>
      </c>
      <c r="L117" s="57">
        <f t="shared" si="221"/>
        <v>1.08108</v>
      </c>
      <c r="M117" s="41">
        <f t="shared" si="222"/>
        <v>1.567566</v>
      </c>
      <c r="N117" s="206">
        <f t="shared" si="223"/>
        <v>2.2729707000000001</v>
      </c>
      <c r="O117" s="41">
        <f t="shared" si="224"/>
        <v>3.4094560500000002</v>
      </c>
      <c r="P117" s="80">
        <f t="shared" si="225"/>
        <v>5.2846568775000007</v>
      </c>
    </row>
    <row r="118" spans="1:16" s="3" customFormat="1" x14ac:dyDescent="0.3">
      <c r="A118" s="62"/>
      <c r="B118" s="81" t="s">
        <v>10</v>
      </c>
      <c r="C118" s="44"/>
      <c r="D118" s="45">
        <f t="shared" si="216"/>
        <v>2.3700958542175583E-2</v>
      </c>
      <c r="E118" s="49">
        <f t="shared" si="217"/>
        <v>3.0811246104828258E-2</v>
      </c>
      <c r="F118" s="46">
        <f>F108/500</f>
        <v>4.0054619936276736E-2</v>
      </c>
      <c r="G118" s="45">
        <f t="shared" si="220"/>
        <v>5.2071005917159761E-2</v>
      </c>
      <c r="H118" s="45">
        <f t="shared" si="220"/>
        <v>6.7692307692307691E-2</v>
      </c>
      <c r="I118" s="45">
        <f t="shared" si="220"/>
        <v>8.7999999999999995E-2</v>
      </c>
      <c r="J118" s="44">
        <f t="shared" si="207"/>
        <v>0.1144</v>
      </c>
      <c r="K118" s="44">
        <f t="shared" si="226"/>
        <v>0.15444000000000002</v>
      </c>
      <c r="L118" s="58">
        <f t="shared" si="221"/>
        <v>0.21621600000000002</v>
      </c>
      <c r="M118" s="44">
        <f t="shared" si="222"/>
        <v>0.31351319999999999</v>
      </c>
      <c r="N118" s="207">
        <f t="shared" si="223"/>
        <v>0.45459413999999998</v>
      </c>
      <c r="O118" s="44">
        <f t="shared" si="224"/>
        <v>0.68189120999999997</v>
      </c>
      <c r="P118" s="82">
        <f t="shared" si="225"/>
        <v>1.0569313755</v>
      </c>
    </row>
    <row r="119" spans="1:16" s="47" customFormat="1" x14ac:dyDescent="0.3">
      <c r="A119" s="62"/>
      <c r="B119" s="73" t="s">
        <v>11</v>
      </c>
      <c r="C119" s="8"/>
      <c r="D119" s="8">
        <f t="shared" si="216"/>
        <v>2.9626198177719479E-3</v>
      </c>
      <c r="E119" s="12">
        <f t="shared" si="217"/>
        <v>3.8514057631035322E-3</v>
      </c>
      <c r="F119" s="9">
        <f>F108/500/8</f>
        <v>5.006827492034592E-3</v>
      </c>
      <c r="G119" s="8">
        <f>F119*1.3</f>
        <v>6.5088757396449702E-3</v>
      </c>
      <c r="H119" s="8">
        <f t="shared" ref="H119:H122" si="227">G119*1.3</f>
        <v>8.4615384615384613E-3</v>
      </c>
      <c r="I119" s="8">
        <f t="shared" ref="I119:I122" si="228">H119*1.3</f>
        <v>1.0999999999999999E-2</v>
      </c>
      <c r="J119" s="13">
        <f t="shared" si="207"/>
        <v>1.43E-2</v>
      </c>
      <c r="K119" s="8">
        <f t="shared" si="226"/>
        <v>1.9305000000000003E-2</v>
      </c>
      <c r="L119" s="50">
        <f t="shared" si="221"/>
        <v>2.7027000000000002E-2</v>
      </c>
      <c r="M119" s="8">
        <f t="shared" si="222"/>
        <v>3.9189149999999999E-2</v>
      </c>
      <c r="N119" s="208">
        <f t="shared" si="223"/>
        <v>5.6824267499999997E-2</v>
      </c>
      <c r="O119" s="8">
        <f t="shared" si="224"/>
        <v>8.5236401249999996E-2</v>
      </c>
      <c r="P119" s="16">
        <f t="shared" si="225"/>
        <v>0.13211642193750001</v>
      </c>
    </row>
    <row r="120" spans="1:16" x14ac:dyDescent="0.3">
      <c r="B120" s="73" t="s">
        <v>12</v>
      </c>
      <c r="C120" s="8"/>
      <c r="D120" s="8">
        <f t="shared" si="216"/>
        <v>1.481309908885974E-3</v>
      </c>
      <c r="E120" s="12">
        <f t="shared" si="217"/>
        <v>1.9257028815517661E-3</v>
      </c>
      <c r="F120" s="9">
        <f>F108/500/16</f>
        <v>2.503413746017296E-3</v>
      </c>
      <c r="G120" s="8">
        <f>F120*1.3</f>
        <v>3.2544378698224851E-3</v>
      </c>
      <c r="H120" s="8">
        <f t="shared" si="227"/>
        <v>4.2307692307692307E-3</v>
      </c>
      <c r="I120" s="8">
        <f t="shared" si="228"/>
        <v>5.4999999999999997E-3</v>
      </c>
      <c r="J120" s="8">
        <f t="shared" si="207"/>
        <v>7.1500000000000001E-3</v>
      </c>
      <c r="K120" s="14">
        <f t="shared" si="226"/>
        <v>9.6525000000000014E-3</v>
      </c>
      <c r="L120" s="50">
        <f t="shared" si="221"/>
        <v>1.3513500000000001E-2</v>
      </c>
      <c r="M120" s="8">
        <f t="shared" si="222"/>
        <v>1.9594574999999999E-2</v>
      </c>
      <c r="N120" s="208">
        <f t="shared" si="223"/>
        <v>2.8412133749999999E-2</v>
      </c>
      <c r="O120" s="8">
        <f t="shared" si="224"/>
        <v>4.2618200624999998E-2</v>
      </c>
      <c r="P120" s="16">
        <f t="shared" si="225"/>
        <v>6.6058210968750003E-2</v>
      </c>
    </row>
    <row r="121" spans="1:16" x14ac:dyDescent="0.3">
      <c r="B121" s="73" t="s">
        <v>13</v>
      </c>
      <c r="C121" s="8"/>
      <c r="D121" s="8">
        <f t="shared" si="216"/>
        <v>4.9376996962865788E-4</v>
      </c>
      <c r="E121" s="12">
        <f t="shared" si="217"/>
        <v>6.419009605172553E-4</v>
      </c>
      <c r="F121" s="9">
        <f>F108/500/48</f>
        <v>8.3447124867243197E-4</v>
      </c>
      <c r="G121" s="8">
        <f>F121*1.3</f>
        <v>1.0848126232741616E-3</v>
      </c>
      <c r="H121" s="8">
        <f t="shared" si="227"/>
        <v>1.4102564102564101E-3</v>
      </c>
      <c r="I121" s="8">
        <f t="shared" si="228"/>
        <v>1.8333333333333333E-3</v>
      </c>
      <c r="J121" s="8">
        <f t="shared" si="207"/>
        <v>2.3833333333333332E-3</v>
      </c>
      <c r="K121" s="8">
        <f t="shared" si="226"/>
        <v>3.2174999999999999E-3</v>
      </c>
      <c r="L121" s="59">
        <f t="shared" si="221"/>
        <v>4.5044999999999998E-3</v>
      </c>
      <c r="M121" s="15">
        <f t="shared" si="222"/>
        <v>6.5315249999999998E-3</v>
      </c>
      <c r="N121" s="209">
        <f t="shared" si="223"/>
        <v>9.4707112499999996E-3</v>
      </c>
      <c r="O121" s="8">
        <f t="shared" si="224"/>
        <v>1.4206066874999999E-2</v>
      </c>
      <c r="P121" s="16">
        <f t="shared" si="225"/>
        <v>2.2019403656249999E-2</v>
      </c>
    </row>
    <row r="122" spans="1:16" ht="15" thickBot="1" x14ac:dyDescent="0.35">
      <c r="B122" s="83" t="s">
        <v>14</v>
      </c>
      <c r="C122" s="19"/>
      <c r="D122" s="19">
        <f t="shared" si="216"/>
        <v>2.4688498481432894E-4</v>
      </c>
      <c r="E122" s="18">
        <f t="shared" si="217"/>
        <v>3.2095048025862765E-4</v>
      </c>
      <c r="F122" s="20">
        <f>F108/500/96</f>
        <v>4.1723562433621599E-4</v>
      </c>
      <c r="G122" s="19">
        <f>F122*1.3</f>
        <v>5.4240631163708078E-4</v>
      </c>
      <c r="H122" s="19">
        <f t="shared" si="227"/>
        <v>7.0512820512820507E-4</v>
      </c>
      <c r="I122" s="19">
        <f t="shared" si="228"/>
        <v>9.1666666666666665E-4</v>
      </c>
      <c r="J122" s="19">
        <f t="shared" si="207"/>
        <v>1.1916666666666666E-3</v>
      </c>
      <c r="K122" s="19">
        <f t="shared" si="226"/>
        <v>1.6087499999999999E-3</v>
      </c>
      <c r="L122" s="60">
        <f t="shared" si="221"/>
        <v>2.2522499999999999E-3</v>
      </c>
      <c r="M122" s="19">
        <f t="shared" si="222"/>
        <v>3.2657624999999999E-3</v>
      </c>
      <c r="N122" s="211">
        <f t="shared" si="223"/>
        <v>4.7353556249999998E-3</v>
      </c>
      <c r="O122" s="21">
        <f t="shared" si="224"/>
        <v>7.1030334374999997E-3</v>
      </c>
      <c r="P122" s="84">
        <f t="shared" si="225"/>
        <v>1.1009701828124999E-2</v>
      </c>
    </row>
    <row r="123" spans="1:16" ht="15" thickBot="1" x14ac:dyDescent="0.35">
      <c r="B123" s="8"/>
      <c r="C123" s="8"/>
      <c r="D123" s="8"/>
      <c r="E123" s="8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33" customFormat="1" ht="15" thickBot="1" x14ac:dyDescent="0.35">
      <c r="A124" s="62"/>
      <c r="B124" s="63"/>
      <c r="C124" s="64" t="s">
        <v>0</v>
      </c>
      <c r="D124" s="65" t="s">
        <v>17</v>
      </c>
      <c r="E124" s="66" t="s">
        <v>16</v>
      </c>
      <c r="F124" s="65">
        <v>1</v>
      </c>
      <c r="G124" s="65">
        <v>2</v>
      </c>
      <c r="H124" s="65">
        <v>3</v>
      </c>
      <c r="I124" s="65">
        <v>4</v>
      </c>
      <c r="J124" s="65">
        <v>5</v>
      </c>
      <c r="K124" s="65">
        <v>6</v>
      </c>
      <c r="L124" s="67">
        <v>7</v>
      </c>
      <c r="M124" s="65">
        <v>8</v>
      </c>
      <c r="N124" s="212" t="s">
        <v>57</v>
      </c>
      <c r="O124" s="65">
        <v>9</v>
      </c>
      <c r="P124" s="68">
        <v>10</v>
      </c>
    </row>
    <row r="125" spans="1:16" s="33" customFormat="1" ht="15" thickTop="1" x14ac:dyDescent="0.3">
      <c r="A125" s="62"/>
      <c r="B125" s="69" t="s">
        <v>2</v>
      </c>
      <c r="C125" s="7" t="s">
        <v>1</v>
      </c>
      <c r="D125" s="8"/>
      <c r="E125" s="12"/>
      <c r="F125" s="9"/>
      <c r="G125" s="8"/>
      <c r="H125" s="8"/>
      <c r="I125" s="8"/>
      <c r="J125" s="8"/>
      <c r="K125" s="8"/>
      <c r="L125" s="50"/>
      <c r="M125" s="8"/>
      <c r="N125" s="208"/>
      <c r="O125" s="8"/>
      <c r="P125" s="70"/>
    </row>
    <row r="126" spans="1:16" s="3" customFormat="1" ht="15" thickBot="1" x14ac:dyDescent="0.35">
      <c r="A126" s="62"/>
      <c r="B126" s="71" t="s">
        <v>19</v>
      </c>
      <c r="C126" s="11"/>
      <c r="D126" s="23">
        <f>E126/1.3</f>
        <v>30.811246104828257</v>
      </c>
      <c r="E126" s="48">
        <f>F126/1.3</f>
        <v>40.054619936276737</v>
      </c>
      <c r="F126" s="24">
        <f>G126/1.3</f>
        <v>52.071005917159759</v>
      </c>
      <c r="G126" s="23">
        <f>H126/1.3</f>
        <v>67.692307692307693</v>
      </c>
      <c r="H126" s="23">
        <f>I126/1.3</f>
        <v>88</v>
      </c>
      <c r="I126" s="23">
        <f>I91*1.3</f>
        <v>114.4</v>
      </c>
      <c r="J126" s="25">
        <f t="shared" ref="J126:J140" si="229">I126*1.3</f>
        <v>148.72</v>
      </c>
      <c r="K126" s="25">
        <f>J126*1.35</f>
        <v>200.77200000000002</v>
      </c>
      <c r="L126" s="51">
        <f t="shared" ref="L126:L132" si="230">K126*1.4</f>
        <v>281.08080000000001</v>
      </c>
      <c r="M126" s="25">
        <f t="shared" ref="M126:M132" si="231">L126*1.45</f>
        <v>407.56716</v>
      </c>
      <c r="N126" s="199">
        <f t="shared" ref="N126:N132" si="232">M126*1.45</f>
        <v>590.97238200000004</v>
      </c>
      <c r="O126" s="25">
        <f t="shared" ref="O126:O132" si="233">N126*1.5</f>
        <v>886.45857300000011</v>
      </c>
      <c r="P126" s="72">
        <f t="shared" ref="P126:P132" si="234">O126*1.55</f>
        <v>1374.0107881500003</v>
      </c>
    </row>
    <row r="127" spans="1:16" s="3" customFormat="1" ht="14.4" customHeight="1" x14ac:dyDescent="0.3">
      <c r="A127" s="62"/>
      <c r="B127" s="73" t="s">
        <v>4</v>
      </c>
      <c r="C127" s="407" t="s">
        <v>26</v>
      </c>
      <c r="D127" s="26">
        <f>E127/1.3</f>
        <v>11.554217289310596</v>
      </c>
      <c r="E127" s="32">
        <f>F127/1.3</f>
        <v>15.020482476103776</v>
      </c>
      <c r="F127" s="27">
        <f>F126*0.375</f>
        <v>19.526627218934909</v>
      </c>
      <c r="G127" s="26">
        <f t="shared" ref="G127" si="235">F127*1.3</f>
        <v>25.384615384615383</v>
      </c>
      <c r="H127" s="26">
        <f t="shared" ref="H127:H133" si="236">G127*1.3</f>
        <v>33</v>
      </c>
      <c r="I127" s="26">
        <f t="shared" ref="I127:I133" si="237">H127*1.3</f>
        <v>42.9</v>
      </c>
      <c r="J127" s="28">
        <f t="shared" si="229"/>
        <v>55.77</v>
      </c>
      <c r="K127" s="28">
        <f>J127*1.35</f>
        <v>75.289500000000004</v>
      </c>
      <c r="L127" s="52">
        <f t="shared" si="230"/>
        <v>105.4053</v>
      </c>
      <c r="M127" s="28">
        <f t="shared" si="231"/>
        <v>152.83768499999999</v>
      </c>
      <c r="N127" s="200">
        <f t="shared" si="232"/>
        <v>221.61464324999997</v>
      </c>
      <c r="O127" s="28">
        <f t="shared" si="233"/>
        <v>332.42196487499996</v>
      </c>
      <c r="P127" s="74">
        <f t="shared" si="234"/>
        <v>515.25404555624993</v>
      </c>
    </row>
    <row r="128" spans="1:16" s="3" customFormat="1" ht="14.4" customHeight="1" x14ac:dyDescent="0.3">
      <c r="A128" s="62"/>
      <c r="B128" s="75" t="s">
        <v>5</v>
      </c>
      <c r="C128" s="408"/>
      <c r="D128" s="1">
        <f t="shared" ref="D128:D140" si="238">E128/1.3</f>
        <v>1.4442771611638245</v>
      </c>
      <c r="E128" s="36">
        <f t="shared" ref="E128:E140" si="239">F128/1.3</f>
        <v>1.877560309512972</v>
      </c>
      <c r="F128" s="2">
        <f>F126*0.375/8</f>
        <v>2.4408284023668636</v>
      </c>
      <c r="G128" s="1">
        <f>F128*1.3</f>
        <v>3.1730769230769229</v>
      </c>
      <c r="H128" s="1">
        <f t="shared" si="236"/>
        <v>4.125</v>
      </c>
      <c r="I128" s="1">
        <f t="shared" si="237"/>
        <v>5.3624999999999998</v>
      </c>
      <c r="J128" s="37">
        <f t="shared" si="229"/>
        <v>6.9712500000000004</v>
      </c>
      <c r="K128" s="1">
        <f t="shared" ref="K128:K132" si="240">J128*1.35</f>
        <v>9.4111875000000005</v>
      </c>
      <c r="L128" s="53">
        <f t="shared" si="230"/>
        <v>13.1756625</v>
      </c>
      <c r="M128" s="1">
        <f t="shared" si="231"/>
        <v>19.104710624999999</v>
      </c>
      <c r="N128" s="201">
        <f t="shared" si="232"/>
        <v>27.701830406249996</v>
      </c>
      <c r="O128" s="1">
        <f t="shared" si="233"/>
        <v>41.552745609374995</v>
      </c>
      <c r="P128" s="4">
        <f t="shared" si="234"/>
        <v>64.406755694531242</v>
      </c>
    </row>
    <row r="129" spans="1:16" s="3" customFormat="1" ht="15" customHeight="1" thickBot="1" x14ac:dyDescent="0.35">
      <c r="A129" s="62"/>
      <c r="B129" s="75" t="s">
        <v>6</v>
      </c>
      <c r="C129" s="409"/>
      <c r="D129" s="1">
        <f t="shared" si="238"/>
        <v>0.72213858058191227</v>
      </c>
      <c r="E129" s="36">
        <f t="shared" si="239"/>
        <v>0.93878015475648602</v>
      </c>
      <c r="F129" s="2">
        <f>F126*0.375/16</f>
        <v>1.2204142011834318</v>
      </c>
      <c r="G129" s="1">
        <f>F129*1.3</f>
        <v>1.5865384615384615</v>
      </c>
      <c r="H129" s="1">
        <f t="shared" si="236"/>
        <v>2.0625</v>
      </c>
      <c r="I129" s="1">
        <f t="shared" si="237"/>
        <v>2.6812499999999999</v>
      </c>
      <c r="J129" s="1">
        <f t="shared" si="229"/>
        <v>3.4856250000000002</v>
      </c>
      <c r="K129" s="38">
        <f t="shared" si="240"/>
        <v>4.7055937500000002</v>
      </c>
      <c r="L129" s="53">
        <f t="shared" si="230"/>
        <v>6.5878312499999998</v>
      </c>
      <c r="M129" s="1">
        <f t="shared" si="231"/>
        <v>9.5523553124999996</v>
      </c>
      <c r="N129" s="201">
        <f t="shared" si="232"/>
        <v>13.850915203124998</v>
      </c>
      <c r="O129" s="1">
        <f t="shared" si="233"/>
        <v>20.776372804687497</v>
      </c>
      <c r="P129" s="4">
        <f t="shared" si="234"/>
        <v>32.203377847265621</v>
      </c>
    </row>
    <row r="130" spans="1:16" x14ac:dyDescent="0.3">
      <c r="B130" s="75" t="s">
        <v>7</v>
      </c>
      <c r="C130" s="1"/>
      <c r="D130" s="1">
        <f t="shared" si="238"/>
        <v>0.24071286019397076</v>
      </c>
      <c r="E130" s="36">
        <f t="shared" si="239"/>
        <v>0.31292671825216201</v>
      </c>
      <c r="F130" s="2">
        <f>F126*0.375/48</f>
        <v>0.40680473372781062</v>
      </c>
      <c r="G130" s="1">
        <f>F130*1.3</f>
        <v>0.52884615384615385</v>
      </c>
      <c r="H130" s="1">
        <f t="shared" si="236"/>
        <v>0.6875</v>
      </c>
      <c r="I130" s="1">
        <f t="shared" si="237"/>
        <v>0.89375000000000004</v>
      </c>
      <c r="J130" s="1">
        <f t="shared" si="229"/>
        <v>1.161875</v>
      </c>
      <c r="K130" s="1">
        <f t="shared" si="240"/>
        <v>1.5685312500000002</v>
      </c>
      <c r="L130" s="54">
        <f t="shared" si="230"/>
        <v>2.1959437500000001</v>
      </c>
      <c r="M130" s="39">
        <f t="shared" si="231"/>
        <v>3.1841184375</v>
      </c>
      <c r="N130" s="202">
        <f t="shared" si="232"/>
        <v>4.6169717343750003</v>
      </c>
      <c r="O130" s="1">
        <f t="shared" si="233"/>
        <v>6.9254576015625009</v>
      </c>
      <c r="P130" s="4">
        <f t="shared" si="234"/>
        <v>10.734459282421877</v>
      </c>
    </row>
    <row r="131" spans="1:16" x14ac:dyDescent="0.3">
      <c r="B131" s="75" t="s">
        <v>8</v>
      </c>
      <c r="C131" s="1"/>
      <c r="D131" s="1">
        <f t="shared" si="238"/>
        <v>0.12035643009698538</v>
      </c>
      <c r="E131" s="36">
        <f t="shared" si="239"/>
        <v>0.156463359126081</v>
      </c>
      <c r="F131" s="2">
        <f>F126*0.375/96</f>
        <v>0.20340236686390531</v>
      </c>
      <c r="G131" s="1">
        <f>F131*1.3</f>
        <v>0.26442307692307693</v>
      </c>
      <c r="H131" s="1">
        <f t="shared" si="236"/>
        <v>0.34375</v>
      </c>
      <c r="I131" s="1">
        <f t="shared" si="237"/>
        <v>0.44687500000000002</v>
      </c>
      <c r="J131" s="1">
        <f t="shared" si="229"/>
        <v>0.5809375</v>
      </c>
      <c r="K131" s="1">
        <f t="shared" si="240"/>
        <v>0.78426562500000008</v>
      </c>
      <c r="L131" s="53">
        <f t="shared" si="230"/>
        <v>1.097971875</v>
      </c>
      <c r="M131" s="1">
        <f t="shared" si="231"/>
        <v>1.59205921875</v>
      </c>
      <c r="N131" s="201">
        <f t="shared" si="232"/>
        <v>2.3084858671875002</v>
      </c>
      <c r="O131" s="40">
        <f t="shared" si="233"/>
        <v>3.4627288007812504</v>
      </c>
      <c r="P131" s="76">
        <f t="shared" si="234"/>
        <v>5.3672296412109386</v>
      </c>
    </row>
    <row r="132" spans="1:16" x14ac:dyDescent="0.3">
      <c r="B132" s="77" t="s">
        <v>18</v>
      </c>
      <c r="C132" s="50"/>
      <c r="D132" s="29">
        <f t="shared" si="238"/>
        <v>-47.337278106508869</v>
      </c>
      <c r="E132" s="31">
        <f t="shared" si="239"/>
        <v>-61.538461538461533</v>
      </c>
      <c r="F132" s="30">
        <f>F114*2</f>
        <v>-80</v>
      </c>
      <c r="G132" s="29">
        <f t="shared" ref="G132:G133" si="241">F132*1.3</f>
        <v>-104</v>
      </c>
      <c r="H132" s="29">
        <f t="shared" si="236"/>
        <v>-135.20000000000002</v>
      </c>
      <c r="I132" s="29">
        <f t="shared" si="237"/>
        <v>-175.76000000000002</v>
      </c>
      <c r="J132" s="29">
        <f t="shared" si="229"/>
        <v>-228.48800000000003</v>
      </c>
      <c r="K132" s="29">
        <f t="shared" si="240"/>
        <v>-308.45880000000005</v>
      </c>
      <c r="L132" s="55">
        <f t="shared" si="230"/>
        <v>-431.84232000000003</v>
      </c>
      <c r="M132" s="29">
        <f t="shared" si="231"/>
        <v>-626.17136400000004</v>
      </c>
      <c r="N132" s="203">
        <f t="shared" si="232"/>
        <v>-907.94847779999998</v>
      </c>
      <c r="O132" s="29">
        <f t="shared" si="233"/>
        <v>-1361.9227166999999</v>
      </c>
      <c r="P132" s="78">
        <f t="shared" si="234"/>
        <v>-2110.9802108849999</v>
      </c>
    </row>
    <row r="133" spans="1:16" s="3" customFormat="1" x14ac:dyDescent="0.3">
      <c r="A133" s="62"/>
      <c r="B133" s="77" t="s">
        <v>20</v>
      </c>
      <c r="C133" s="53"/>
      <c r="D133" s="1">
        <f t="shared" si="238"/>
        <v>0.38514057631035326</v>
      </c>
      <c r="E133" s="36">
        <f t="shared" si="239"/>
        <v>0.50068274920345923</v>
      </c>
      <c r="F133" s="2">
        <f>F126*0.25/20</f>
        <v>0.65088757396449703</v>
      </c>
      <c r="G133" s="1">
        <f t="shared" si="241"/>
        <v>0.84615384615384615</v>
      </c>
      <c r="H133" s="1">
        <f t="shared" si="236"/>
        <v>1.1000000000000001</v>
      </c>
      <c r="I133" s="5">
        <f t="shared" si="237"/>
        <v>1.4300000000000002</v>
      </c>
      <c r="J133" s="5">
        <f t="shared" si="229"/>
        <v>1.8590000000000002</v>
      </c>
      <c r="K133" s="5">
        <f>J133*1.25</f>
        <v>2.3237500000000004</v>
      </c>
      <c r="L133" s="56">
        <f>K133*1.2</f>
        <v>2.7885000000000004</v>
      </c>
      <c r="M133" s="5">
        <f>L133*1.15</f>
        <v>3.2067750000000004</v>
      </c>
      <c r="N133" s="204">
        <f>M133*1.15</f>
        <v>3.6877912500000001</v>
      </c>
      <c r="O133" s="5">
        <f>N133*1.1</f>
        <v>4.0565703750000006</v>
      </c>
      <c r="P133" s="79">
        <f>O133*1.05</f>
        <v>4.2593988937500011</v>
      </c>
    </row>
    <row r="134" spans="1:16" s="47" customFormat="1" x14ac:dyDescent="0.3">
      <c r="A134" s="62"/>
      <c r="B134" s="77" t="s">
        <v>3</v>
      </c>
      <c r="C134" s="58"/>
      <c r="D134" s="1">
        <f>E134/1.3</f>
        <v>0.38514057631035326</v>
      </c>
      <c r="E134" s="36">
        <f>F134/1.3</f>
        <v>0.50068274920345923</v>
      </c>
      <c r="F134" s="2">
        <f>F133</f>
        <v>0.65088757396449703</v>
      </c>
      <c r="G134" s="1">
        <f t="shared" ref="G134:I136" si="242">F134*1.3</f>
        <v>0.84615384615384615</v>
      </c>
      <c r="H134" s="1">
        <f t="shared" si="242"/>
        <v>1.1000000000000001</v>
      </c>
      <c r="I134" s="1">
        <f t="shared" si="242"/>
        <v>1.4300000000000002</v>
      </c>
      <c r="J134" s="1">
        <f t="shared" si="229"/>
        <v>1.8590000000000002</v>
      </c>
      <c r="K134" s="90">
        <f>J134*1.35</f>
        <v>2.5096500000000006</v>
      </c>
      <c r="L134" s="91">
        <f t="shared" ref="L134:L140" si="243">K134*1.4</f>
        <v>3.5135100000000006</v>
      </c>
      <c r="M134" s="90">
        <f t="shared" ref="M134:M140" si="244">L134*1.45</f>
        <v>5.0945895000000005</v>
      </c>
      <c r="N134" s="205">
        <f t="shared" ref="N134:N140" si="245">M134*1.45</f>
        <v>7.3871547750000008</v>
      </c>
      <c r="O134" s="90">
        <f t="shared" ref="O134:O140" si="246">N134*1.5</f>
        <v>11.080732162500002</v>
      </c>
      <c r="P134" s="92">
        <f t="shared" ref="P134:P140" si="247">O134*1.55</f>
        <v>17.175134851875004</v>
      </c>
    </row>
    <row r="135" spans="1:16" x14ac:dyDescent="0.3">
      <c r="B135" s="75" t="s">
        <v>9</v>
      </c>
      <c r="C135" s="1" t="s">
        <v>15</v>
      </c>
      <c r="D135" s="41">
        <f t="shared" si="238"/>
        <v>0.3081124610482826</v>
      </c>
      <c r="E135" s="43">
        <f t="shared" si="239"/>
        <v>0.40054619936276742</v>
      </c>
      <c r="F135" s="42">
        <f>F126/100</f>
        <v>0.52071005917159763</v>
      </c>
      <c r="G135" s="41">
        <f t="shared" si="242"/>
        <v>0.67692307692307696</v>
      </c>
      <c r="H135" s="41">
        <f t="shared" si="242"/>
        <v>0.88000000000000012</v>
      </c>
      <c r="I135" s="41">
        <f t="shared" si="242"/>
        <v>1.1440000000000001</v>
      </c>
      <c r="J135" s="41">
        <f t="shared" si="229"/>
        <v>1.4872000000000003</v>
      </c>
      <c r="K135" s="41">
        <f t="shared" ref="K135:K140" si="248">J135*1.35</f>
        <v>2.0077200000000004</v>
      </c>
      <c r="L135" s="57">
        <f t="shared" si="243"/>
        <v>2.8108080000000002</v>
      </c>
      <c r="M135" s="41">
        <f t="shared" si="244"/>
        <v>4.0756715999999997</v>
      </c>
      <c r="N135" s="206">
        <f t="shared" si="245"/>
        <v>5.9097238199999991</v>
      </c>
      <c r="O135" s="41">
        <f t="shared" si="246"/>
        <v>8.8645857299999982</v>
      </c>
      <c r="P135" s="80">
        <f t="shared" si="247"/>
        <v>13.740107881499998</v>
      </c>
    </row>
    <row r="136" spans="1:16" x14ac:dyDescent="0.3">
      <c r="B136" s="81" t="s">
        <v>10</v>
      </c>
      <c r="C136" s="44"/>
      <c r="D136" s="45">
        <f t="shared" si="238"/>
        <v>6.1622492209656515E-2</v>
      </c>
      <c r="E136" s="49">
        <f t="shared" si="239"/>
        <v>8.0109239872553473E-2</v>
      </c>
      <c r="F136" s="46">
        <f>F126/500</f>
        <v>0.10414201183431952</v>
      </c>
      <c r="G136" s="45">
        <f t="shared" si="242"/>
        <v>0.13538461538461538</v>
      </c>
      <c r="H136" s="45">
        <f t="shared" si="242"/>
        <v>0.17599999999999999</v>
      </c>
      <c r="I136" s="45">
        <f t="shared" si="242"/>
        <v>0.2288</v>
      </c>
      <c r="J136" s="44">
        <f t="shared" si="229"/>
        <v>0.29744000000000004</v>
      </c>
      <c r="K136" s="44">
        <f t="shared" si="248"/>
        <v>0.40154400000000007</v>
      </c>
      <c r="L136" s="58">
        <f t="shared" si="243"/>
        <v>0.56216160000000004</v>
      </c>
      <c r="M136" s="44">
        <f t="shared" si="244"/>
        <v>0.81513432000000008</v>
      </c>
      <c r="N136" s="207">
        <f t="shared" si="245"/>
        <v>1.181944764</v>
      </c>
      <c r="O136" s="44">
        <f t="shared" si="246"/>
        <v>1.7729171460000002</v>
      </c>
      <c r="P136" s="82">
        <f t="shared" si="247"/>
        <v>2.7480215763000002</v>
      </c>
    </row>
    <row r="137" spans="1:16" x14ac:dyDescent="0.3">
      <c r="B137" s="73" t="s">
        <v>11</v>
      </c>
      <c r="C137" s="8"/>
      <c r="D137" s="8">
        <f t="shared" si="238"/>
        <v>7.7028115262070644E-3</v>
      </c>
      <c r="E137" s="12">
        <f t="shared" si="239"/>
        <v>1.0013654984069184E-2</v>
      </c>
      <c r="F137" s="9">
        <f>F126/500/8</f>
        <v>1.301775147928994E-2</v>
      </c>
      <c r="G137" s="8">
        <f>F137*1.3</f>
        <v>1.6923076923076923E-2</v>
      </c>
      <c r="H137" s="8">
        <f t="shared" ref="H137:H140" si="249">G137*1.3</f>
        <v>2.1999999999999999E-2</v>
      </c>
      <c r="I137" s="8">
        <f t="shared" ref="I137:I140" si="250">H137*1.3</f>
        <v>2.86E-2</v>
      </c>
      <c r="J137" s="13">
        <f t="shared" si="229"/>
        <v>3.7180000000000005E-2</v>
      </c>
      <c r="K137" s="8">
        <f t="shared" si="248"/>
        <v>5.0193000000000008E-2</v>
      </c>
      <c r="L137" s="50">
        <f t="shared" si="243"/>
        <v>7.0270200000000005E-2</v>
      </c>
      <c r="M137" s="8">
        <f t="shared" si="244"/>
        <v>0.10189179000000001</v>
      </c>
      <c r="N137" s="208">
        <f t="shared" si="245"/>
        <v>0.1477430955</v>
      </c>
      <c r="O137" s="8">
        <f t="shared" si="246"/>
        <v>0.22161464325000002</v>
      </c>
      <c r="P137" s="16">
        <f t="shared" si="247"/>
        <v>0.34350269703750003</v>
      </c>
    </row>
    <row r="138" spans="1:16" x14ac:dyDescent="0.3">
      <c r="B138" s="73" t="s">
        <v>12</v>
      </c>
      <c r="C138" s="8"/>
      <c r="D138" s="8">
        <f t="shared" si="238"/>
        <v>3.8514057631035322E-3</v>
      </c>
      <c r="E138" s="12">
        <f t="shared" si="239"/>
        <v>5.006827492034592E-3</v>
      </c>
      <c r="F138" s="9">
        <f>F126/500/16</f>
        <v>6.5088757396449702E-3</v>
      </c>
      <c r="G138" s="8">
        <f>F138*1.3</f>
        <v>8.4615384615384613E-3</v>
      </c>
      <c r="H138" s="8">
        <f t="shared" si="249"/>
        <v>1.0999999999999999E-2</v>
      </c>
      <c r="I138" s="8">
        <f t="shared" si="250"/>
        <v>1.43E-2</v>
      </c>
      <c r="J138" s="8">
        <f t="shared" si="229"/>
        <v>1.8590000000000002E-2</v>
      </c>
      <c r="K138" s="14">
        <f t="shared" si="248"/>
        <v>2.5096500000000004E-2</v>
      </c>
      <c r="L138" s="50">
        <f t="shared" si="243"/>
        <v>3.5135100000000002E-2</v>
      </c>
      <c r="M138" s="8">
        <f t="shared" si="244"/>
        <v>5.0945895000000005E-2</v>
      </c>
      <c r="N138" s="208">
        <f t="shared" si="245"/>
        <v>7.3871547750000002E-2</v>
      </c>
      <c r="O138" s="8">
        <f t="shared" si="246"/>
        <v>0.11080732162500001</v>
      </c>
      <c r="P138" s="16">
        <f t="shared" si="247"/>
        <v>0.17175134851875001</v>
      </c>
    </row>
    <row r="139" spans="1:16" x14ac:dyDescent="0.3">
      <c r="B139" s="73" t="s">
        <v>13</v>
      </c>
      <c r="C139" s="8"/>
      <c r="D139" s="8">
        <f t="shared" si="238"/>
        <v>1.2838019210345108E-3</v>
      </c>
      <c r="E139" s="12">
        <f t="shared" si="239"/>
        <v>1.6689424973448642E-3</v>
      </c>
      <c r="F139" s="9">
        <f>F126/500/48</f>
        <v>2.1696252465483235E-3</v>
      </c>
      <c r="G139" s="8">
        <f>F139*1.3</f>
        <v>2.8205128205128207E-3</v>
      </c>
      <c r="H139" s="8">
        <f t="shared" si="249"/>
        <v>3.666666666666667E-3</v>
      </c>
      <c r="I139" s="8">
        <f t="shared" si="250"/>
        <v>4.7666666666666673E-3</v>
      </c>
      <c r="J139" s="8">
        <f t="shared" si="229"/>
        <v>6.196666666666668E-3</v>
      </c>
      <c r="K139" s="8">
        <f t="shared" si="248"/>
        <v>8.3655000000000031E-3</v>
      </c>
      <c r="L139" s="59">
        <f t="shared" si="243"/>
        <v>1.1711700000000004E-2</v>
      </c>
      <c r="M139" s="15">
        <f t="shared" si="244"/>
        <v>1.6981965000000005E-2</v>
      </c>
      <c r="N139" s="209">
        <f t="shared" si="245"/>
        <v>2.4623849250000007E-2</v>
      </c>
      <c r="O139" s="8">
        <f t="shared" si="246"/>
        <v>3.6935773875000008E-2</v>
      </c>
      <c r="P139" s="16">
        <f t="shared" si="247"/>
        <v>5.7250449506250016E-2</v>
      </c>
    </row>
    <row r="140" spans="1:16" ht="15" thickBot="1" x14ac:dyDescent="0.35">
      <c r="B140" s="83" t="s">
        <v>14</v>
      </c>
      <c r="C140" s="19"/>
      <c r="D140" s="19">
        <f t="shared" si="238"/>
        <v>6.419009605172554E-4</v>
      </c>
      <c r="E140" s="18">
        <f t="shared" si="239"/>
        <v>8.3447124867243208E-4</v>
      </c>
      <c r="F140" s="20">
        <f>F126/500/96</f>
        <v>1.0848126232741618E-3</v>
      </c>
      <c r="G140" s="19">
        <f>F140*1.3</f>
        <v>1.4102564102564104E-3</v>
      </c>
      <c r="H140" s="19">
        <f t="shared" si="249"/>
        <v>1.8333333333333335E-3</v>
      </c>
      <c r="I140" s="19">
        <f t="shared" si="250"/>
        <v>2.3833333333333337E-3</v>
      </c>
      <c r="J140" s="19">
        <f t="shared" si="229"/>
        <v>3.098333333333334E-3</v>
      </c>
      <c r="K140" s="19">
        <f t="shared" si="248"/>
        <v>4.1827500000000016E-3</v>
      </c>
      <c r="L140" s="60">
        <f t="shared" si="243"/>
        <v>5.8558500000000019E-3</v>
      </c>
      <c r="M140" s="19">
        <f t="shared" si="244"/>
        <v>8.4909825000000026E-3</v>
      </c>
      <c r="N140" s="211">
        <f t="shared" si="245"/>
        <v>1.2311924625000003E-2</v>
      </c>
      <c r="O140" s="21">
        <f t="shared" si="246"/>
        <v>1.8467886937500004E-2</v>
      </c>
      <c r="P140" s="84">
        <f t="shared" si="247"/>
        <v>2.8625224753125008E-2</v>
      </c>
    </row>
    <row r="141" spans="1:16" s="3" customFormat="1" ht="15" thickBot="1" x14ac:dyDescent="0.35">
      <c r="A141" s="62"/>
      <c r="B141" s="61"/>
      <c r="C141" s="85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</row>
    <row r="142" spans="1:16" s="3" customFormat="1" ht="15" thickBot="1" x14ac:dyDescent="0.35">
      <c r="A142" s="62"/>
      <c r="B142" s="63"/>
      <c r="C142" s="64" t="s">
        <v>0</v>
      </c>
      <c r="D142" s="65" t="s">
        <v>17</v>
      </c>
      <c r="E142" s="66" t="s">
        <v>16</v>
      </c>
      <c r="F142" s="65">
        <v>1</v>
      </c>
      <c r="G142" s="65">
        <v>2</v>
      </c>
      <c r="H142" s="65">
        <v>3</v>
      </c>
      <c r="I142" s="65">
        <v>4</v>
      </c>
      <c r="J142" s="65">
        <v>5</v>
      </c>
      <c r="K142" s="65">
        <v>6</v>
      </c>
      <c r="L142" s="67">
        <v>7</v>
      </c>
      <c r="M142" s="65">
        <v>8</v>
      </c>
      <c r="N142" s="212" t="s">
        <v>57</v>
      </c>
      <c r="O142" s="65">
        <v>9</v>
      </c>
      <c r="P142" s="68">
        <v>10</v>
      </c>
    </row>
    <row r="143" spans="1:16" s="3" customFormat="1" ht="15" thickTop="1" x14ac:dyDescent="0.3">
      <c r="A143" s="62"/>
      <c r="B143" s="69" t="s">
        <v>2</v>
      </c>
      <c r="C143" s="7" t="s">
        <v>1</v>
      </c>
      <c r="D143" s="8"/>
      <c r="E143" s="12"/>
      <c r="F143" s="9"/>
      <c r="G143" s="8"/>
      <c r="H143" s="8"/>
      <c r="I143" s="8"/>
      <c r="J143" s="8"/>
      <c r="K143" s="8"/>
      <c r="L143" s="50"/>
      <c r="M143" s="8"/>
      <c r="N143" s="208"/>
      <c r="O143" s="8"/>
      <c r="P143" s="70"/>
    </row>
    <row r="144" spans="1:16" s="3" customFormat="1" ht="14.4" customHeight="1" thickBot="1" x14ac:dyDescent="0.35">
      <c r="A144" s="62"/>
      <c r="B144" s="71" t="s">
        <v>19</v>
      </c>
      <c r="C144" s="11"/>
      <c r="D144" s="23">
        <f>E144/1.3</f>
        <v>47.401917084351162</v>
      </c>
      <c r="E144" s="48">
        <f>F144/1.3</f>
        <v>61.622492209656514</v>
      </c>
      <c r="F144" s="24">
        <f>G144/1.3</f>
        <v>80.109239872553474</v>
      </c>
      <c r="G144" s="23">
        <f>H144/1.3</f>
        <v>104.14201183431952</v>
      </c>
      <c r="H144" s="23">
        <f>I144/1.3</f>
        <v>135.38461538461539</v>
      </c>
      <c r="I144" s="23">
        <f>I91*2</f>
        <v>176</v>
      </c>
      <c r="J144" s="25">
        <f t="shared" ref="J144:J158" si="251">I144*1.3</f>
        <v>228.8</v>
      </c>
      <c r="K144" s="25">
        <f>J144*1.35</f>
        <v>308.88000000000005</v>
      </c>
      <c r="L144" s="51">
        <f t="shared" ref="L144:L150" si="252">K144*1.4</f>
        <v>432.43200000000007</v>
      </c>
      <c r="M144" s="25">
        <f t="shared" ref="M144:M150" si="253">L144*1.45</f>
        <v>627.02640000000008</v>
      </c>
      <c r="N144" s="199">
        <f t="shared" ref="N144:N150" si="254">M144*1.45</f>
        <v>909.18828000000008</v>
      </c>
      <c r="O144" s="25">
        <f t="shared" ref="O144:O150" si="255">N144*1.5</f>
        <v>1363.78242</v>
      </c>
      <c r="P144" s="72">
        <f t="shared" ref="P144:P150" si="256">O144*1.55</f>
        <v>2113.8627510000001</v>
      </c>
    </row>
    <row r="145" spans="1:16" ht="14.4" customHeight="1" x14ac:dyDescent="0.3">
      <c r="B145" s="73" t="s">
        <v>4</v>
      </c>
      <c r="C145" s="404" t="s">
        <v>27</v>
      </c>
      <c r="D145" s="26">
        <f>E145/1.3</f>
        <v>17.775718906631685</v>
      </c>
      <c r="E145" s="32">
        <f>F145/1.3</f>
        <v>23.108434578621193</v>
      </c>
      <c r="F145" s="27">
        <f>F144*0.375</f>
        <v>30.040964952207553</v>
      </c>
      <c r="G145" s="26">
        <f t="shared" ref="G145" si="257">F145*1.3</f>
        <v>39.053254437869818</v>
      </c>
      <c r="H145" s="26">
        <f t="shared" ref="H145:H151" si="258">G145*1.3</f>
        <v>50.769230769230766</v>
      </c>
      <c r="I145" s="26">
        <f t="shared" ref="I145:I151" si="259">H145*1.3</f>
        <v>66</v>
      </c>
      <c r="J145" s="28">
        <f t="shared" si="251"/>
        <v>85.8</v>
      </c>
      <c r="K145" s="28">
        <f>J145*1.35</f>
        <v>115.83</v>
      </c>
      <c r="L145" s="52">
        <f t="shared" si="252"/>
        <v>162.16199999999998</v>
      </c>
      <c r="M145" s="28">
        <f t="shared" si="253"/>
        <v>235.13489999999996</v>
      </c>
      <c r="N145" s="200">
        <f t="shared" si="254"/>
        <v>340.94560499999994</v>
      </c>
      <c r="O145" s="28">
        <f t="shared" si="255"/>
        <v>511.41840749999994</v>
      </c>
      <c r="P145" s="74">
        <f t="shared" si="256"/>
        <v>792.69853162499999</v>
      </c>
    </row>
    <row r="146" spans="1:16" ht="14.4" customHeight="1" x14ac:dyDescent="0.3">
      <c r="B146" s="75" t="s">
        <v>5</v>
      </c>
      <c r="C146" s="405"/>
      <c r="D146" s="1">
        <f t="shared" ref="D146:D158" si="260">E146/1.3</f>
        <v>2.2219648633289606</v>
      </c>
      <c r="E146" s="36">
        <f t="shared" ref="E146:E158" si="261">F146/1.3</f>
        <v>2.8885543223276491</v>
      </c>
      <c r="F146" s="2">
        <f>F144*0.375/8</f>
        <v>3.7551206190259441</v>
      </c>
      <c r="G146" s="1">
        <f>F146*1.3</f>
        <v>4.8816568047337272</v>
      </c>
      <c r="H146" s="1">
        <f t="shared" si="258"/>
        <v>6.3461538461538458</v>
      </c>
      <c r="I146" s="1">
        <f t="shared" si="259"/>
        <v>8.25</v>
      </c>
      <c r="J146" s="37">
        <f t="shared" si="251"/>
        <v>10.725</v>
      </c>
      <c r="K146" s="1">
        <f t="shared" ref="K146:K150" si="262">J146*1.35</f>
        <v>14.47875</v>
      </c>
      <c r="L146" s="53">
        <f t="shared" si="252"/>
        <v>20.270249999999997</v>
      </c>
      <c r="M146" s="1">
        <f t="shared" si="253"/>
        <v>29.391862499999995</v>
      </c>
      <c r="N146" s="201">
        <f t="shared" si="254"/>
        <v>42.618200624999993</v>
      </c>
      <c r="O146" s="1">
        <f t="shared" si="255"/>
        <v>63.927300937499993</v>
      </c>
      <c r="P146" s="4">
        <f t="shared" si="256"/>
        <v>99.087316453124998</v>
      </c>
    </row>
    <row r="147" spans="1:16" ht="15" customHeight="1" thickBot="1" x14ac:dyDescent="0.35">
      <c r="B147" s="75" t="s">
        <v>6</v>
      </c>
      <c r="C147" s="406"/>
      <c r="D147" s="1">
        <f t="shared" si="260"/>
        <v>1.1109824316644803</v>
      </c>
      <c r="E147" s="36">
        <f t="shared" si="261"/>
        <v>1.4442771611638245</v>
      </c>
      <c r="F147" s="2">
        <f>F144*0.375/16</f>
        <v>1.877560309512972</v>
      </c>
      <c r="G147" s="1">
        <f>F147*1.3</f>
        <v>2.4408284023668636</v>
      </c>
      <c r="H147" s="1">
        <f t="shared" si="258"/>
        <v>3.1730769230769229</v>
      </c>
      <c r="I147" s="1">
        <f t="shared" si="259"/>
        <v>4.125</v>
      </c>
      <c r="J147" s="1">
        <f t="shared" si="251"/>
        <v>5.3624999999999998</v>
      </c>
      <c r="K147" s="38">
        <f t="shared" si="262"/>
        <v>7.2393749999999999</v>
      </c>
      <c r="L147" s="53">
        <f t="shared" si="252"/>
        <v>10.135124999999999</v>
      </c>
      <c r="M147" s="1">
        <f t="shared" si="253"/>
        <v>14.695931249999997</v>
      </c>
      <c r="N147" s="201">
        <f t="shared" si="254"/>
        <v>21.309100312499996</v>
      </c>
      <c r="O147" s="1">
        <f t="shared" si="255"/>
        <v>31.963650468749996</v>
      </c>
      <c r="P147" s="4">
        <f t="shared" si="256"/>
        <v>49.543658226562499</v>
      </c>
    </row>
    <row r="148" spans="1:16" s="3" customFormat="1" x14ac:dyDescent="0.3">
      <c r="A148" s="62"/>
      <c r="B148" s="75" t="s">
        <v>7</v>
      </c>
      <c r="C148" s="1"/>
      <c r="D148" s="1">
        <f t="shared" si="260"/>
        <v>0.37032747722149345</v>
      </c>
      <c r="E148" s="36">
        <f t="shared" si="261"/>
        <v>0.48142572038794151</v>
      </c>
      <c r="F148" s="2">
        <f>F144*0.375/48</f>
        <v>0.62585343650432401</v>
      </c>
      <c r="G148" s="1">
        <f>F148*1.3</f>
        <v>0.81360946745562124</v>
      </c>
      <c r="H148" s="1">
        <f t="shared" si="258"/>
        <v>1.0576923076923077</v>
      </c>
      <c r="I148" s="1">
        <f t="shared" si="259"/>
        <v>1.375</v>
      </c>
      <c r="J148" s="1">
        <f t="shared" si="251"/>
        <v>1.7875000000000001</v>
      </c>
      <c r="K148" s="1">
        <f t="shared" si="262"/>
        <v>2.4131250000000004</v>
      </c>
      <c r="L148" s="54">
        <f t="shared" si="252"/>
        <v>3.3783750000000006</v>
      </c>
      <c r="M148" s="39">
        <f t="shared" si="253"/>
        <v>4.8986437500000006</v>
      </c>
      <c r="N148" s="202">
        <f t="shared" si="254"/>
        <v>7.1030334375000006</v>
      </c>
      <c r="O148" s="1">
        <f t="shared" si="255"/>
        <v>10.65455015625</v>
      </c>
      <c r="P148" s="4">
        <f t="shared" si="256"/>
        <v>16.514552742187501</v>
      </c>
    </row>
    <row r="149" spans="1:16" s="47" customFormat="1" x14ac:dyDescent="0.3">
      <c r="A149" s="62"/>
      <c r="B149" s="75" t="s">
        <v>8</v>
      </c>
      <c r="C149" s="1"/>
      <c r="D149" s="1">
        <f t="shared" si="260"/>
        <v>0.18516373861074673</v>
      </c>
      <c r="E149" s="36">
        <f t="shared" si="261"/>
        <v>0.24071286019397076</v>
      </c>
      <c r="F149" s="2">
        <f>F144*0.375/96</f>
        <v>0.31292671825216201</v>
      </c>
      <c r="G149" s="1">
        <f>F149*1.3</f>
        <v>0.40680473372781062</v>
      </c>
      <c r="H149" s="1">
        <f t="shared" si="258"/>
        <v>0.52884615384615385</v>
      </c>
      <c r="I149" s="1">
        <f t="shared" si="259"/>
        <v>0.6875</v>
      </c>
      <c r="J149" s="1">
        <f t="shared" si="251"/>
        <v>0.89375000000000004</v>
      </c>
      <c r="K149" s="1">
        <f t="shared" si="262"/>
        <v>1.2065625000000002</v>
      </c>
      <c r="L149" s="53">
        <f t="shared" si="252"/>
        <v>1.6891875000000003</v>
      </c>
      <c r="M149" s="1">
        <f t="shared" si="253"/>
        <v>2.4493218750000003</v>
      </c>
      <c r="N149" s="201">
        <f t="shared" si="254"/>
        <v>3.5515167187500003</v>
      </c>
      <c r="O149" s="40">
        <f t="shared" si="255"/>
        <v>5.327275078125</v>
      </c>
      <c r="P149" s="76">
        <f t="shared" si="256"/>
        <v>8.2572763710937505</v>
      </c>
    </row>
    <row r="150" spans="1:16" x14ac:dyDescent="0.3">
      <c r="B150" s="77" t="s">
        <v>18</v>
      </c>
      <c r="C150" s="50"/>
      <c r="D150" s="29">
        <f t="shared" si="260"/>
        <v>-47.337278106508869</v>
      </c>
      <c r="E150" s="31">
        <f t="shared" si="261"/>
        <v>-61.538461538461533</v>
      </c>
      <c r="F150" s="30">
        <f>F97*2</f>
        <v>-80</v>
      </c>
      <c r="G150" s="29">
        <f t="shared" ref="G150:G151" si="263">F150*1.3</f>
        <v>-104</v>
      </c>
      <c r="H150" s="29">
        <f t="shared" si="258"/>
        <v>-135.20000000000002</v>
      </c>
      <c r="I150" s="29">
        <f t="shared" si="259"/>
        <v>-175.76000000000002</v>
      </c>
      <c r="J150" s="29">
        <f t="shared" si="251"/>
        <v>-228.48800000000003</v>
      </c>
      <c r="K150" s="29">
        <f t="shared" si="262"/>
        <v>-308.45880000000005</v>
      </c>
      <c r="L150" s="55">
        <f t="shared" si="252"/>
        <v>-431.84232000000003</v>
      </c>
      <c r="M150" s="29">
        <f t="shared" si="253"/>
        <v>-626.17136400000004</v>
      </c>
      <c r="N150" s="203">
        <f t="shared" si="254"/>
        <v>-907.94847779999998</v>
      </c>
      <c r="O150" s="29">
        <f t="shared" si="255"/>
        <v>-1361.9227166999999</v>
      </c>
      <c r="P150" s="78">
        <f t="shared" si="256"/>
        <v>-2110.9802108849999</v>
      </c>
    </row>
    <row r="151" spans="1:16" x14ac:dyDescent="0.3">
      <c r="B151" s="77" t="s">
        <v>20</v>
      </c>
      <c r="C151" s="53"/>
      <c r="D151" s="1">
        <f t="shared" si="260"/>
        <v>0.59252396355438963</v>
      </c>
      <c r="E151" s="36">
        <f t="shared" si="261"/>
        <v>0.77028115262070651</v>
      </c>
      <c r="F151" s="2">
        <f>F144*0.25/20</f>
        <v>1.0013654984069185</v>
      </c>
      <c r="G151" s="1">
        <f t="shared" si="263"/>
        <v>1.3017751479289941</v>
      </c>
      <c r="H151" s="1">
        <f t="shared" si="258"/>
        <v>1.6923076923076923</v>
      </c>
      <c r="I151" s="5">
        <f t="shared" si="259"/>
        <v>2.2000000000000002</v>
      </c>
      <c r="J151" s="5">
        <f t="shared" si="251"/>
        <v>2.8600000000000003</v>
      </c>
      <c r="K151" s="5">
        <f>J151*1.25</f>
        <v>3.5750000000000002</v>
      </c>
      <c r="L151" s="56">
        <f>K151*1.2</f>
        <v>4.29</v>
      </c>
      <c r="M151" s="5">
        <f>L151*1.15</f>
        <v>4.9334999999999996</v>
      </c>
      <c r="N151" s="204">
        <f>M151*1.15</f>
        <v>5.6735249999999988</v>
      </c>
      <c r="O151" s="5">
        <f>N151*1.1</f>
        <v>6.240877499999999</v>
      </c>
      <c r="P151" s="79">
        <f>O151*1.05</f>
        <v>6.5529213749999995</v>
      </c>
    </row>
    <row r="152" spans="1:16" x14ac:dyDescent="0.3">
      <c r="B152" s="77" t="s">
        <v>3</v>
      </c>
      <c r="C152" s="58"/>
      <c r="D152" s="1">
        <f>E152/1.3</f>
        <v>0.59252396355438963</v>
      </c>
      <c r="E152" s="36">
        <f>F152/1.3</f>
        <v>0.77028115262070651</v>
      </c>
      <c r="F152" s="2">
        <f>F151</f>
        <v>1.0013654984069185</v>
      </c>
      <c r="G152" s="1">
        <f t="shared" ref="G152:I158" si="264">F152*1.3</f>
        <v>1.3017751479289941</v>
      </c>
      <c r="H152" s="1">
        <f t="shared" si="264"/>
        <v>1.6923076923076923</v>
      </c>
      <c r="I152" s="1">
        <f t="shared" si="264"/>
        <v>2.2000000000000002</v>
      </c>
      <c r="J152" s="1">
        <f t="shared" si="251"/>
        <v>2.8600000000000003</v>
      </c>
      <c r="K152" s="90">
        <f>J152*1.35</f>
        <v>3.8610000000000007</v>
      </c>
      <c r="L152" s="91">
        <f t="shared" ref="L152:L158" si="265">K152*1.4</f>
        <v>5.4054000000000002</v>
      </c>
      <c r="M152" s="90">
        <f t="shared" ref="M152:M158" si="266">L152*1.45</f>
        <v>7.8378300000000003</v>
      </c>
      <c r="N152" s="205">
        <f t="shared" ref="N152:N158" si="267">M152*1.45</f>
        <v>11.364853500000001</v>
      </c>
      <c r="O152" s="90">
        <f t="shared" ref="O152:O158" si="268">N152*1.5</f>
        <v>17.04728025</v>
      </c>
      <c r="P152" s="92">
        <f t="shared" ref="P152:P158" si="269">O152*1.55</f>
        <v>26.423284387500001</v>
      </c>
    </row>
    <row r="153" spans="1:16" x14ac:dyDescent="0.3">
      <c r="B153" s="75" t="s">
        <v>9</v>
      </c>
      <c r="C153" s="1" t="s">
        <v>15</v>
      </c>
      <c r="D153" s="41">
        <f t="shared" si="260"/>
        <v>0.47401917084351169</v>
      </c>
      <c r="E153" s="43">
        <f t="shared" si="261"/>
        <v>0.61622492209656521</v>
      </c>
      <c r="F153" s="42">
        <f>F144/100</f>
        <v>0.80109239872553473</v>
      </c>
      <c r="G153" s="41">
        <f t="shared" si="264"/>
        <v>1.0414201183431953</v>
      </c>
      <c r="H153" s="41">
        <f t="shared" si="264"/>
        <v>1.3538461538461539</v>
      </c>
      <c r="I153" s="41">
        <f t="shared" si="264"/>
        <v>1.7600000000000002</v>
      </c>
      <c r="J153" s="41">
        <f t="shared" si="251"/>
        <v>2.2880000000000003</v>
      </c>
      <c r="K153" s="41">
        <f t="shared" ref="K153:K158" si="270">J153*1.35</f>
        <v>3.0888000000000004</v>
      </c>
      <c r="L153" s="57">
        <f t="shared" si="265"/>
        <v>4.3243200000000002</v>
      </c>
      <c r="M153" s="41">
        <f t="shared" si="266"/>
        <v>6.2702640000000001</v>
      </c>
      <c r="N153" s="206">
        <f t="shared" si="267"/>
        <v>9.0918828000000005</v>
      </c>
      <c r="O153" s="41">
        <f t="shared" si="268"/>
        <v>13.637824200000001</v>
      </c>
      <c r="P153" s="80">
        <f t="shared" si="269"/>
        <v>21.138627510000003</v>
      </c>
    </row>
    <row r="154" spans="1:16" x14ac:dyDescent="0.3">
      <c r="B154" s="81" t="s">
        <v>10</v>
      </c>
      <c r="C154" s="44"/>
      <c r="D154" s="45">
        <f t="shared" si="260"/>
        <v>9.4803834168702333E-2</v>
      </c>
      <c r="E154" s="49">
        <f t="shared" si="261"/>
        <v>0.12324498441931303</v>
      </c>
      <c r="F154" s="46">
        <f>F144/500</f>
        <v>0.16021847974510695</v>
      </c>
      <c r="G154" s="45">
        <f>F154*1.3</f>
        <v>0.20828402366863905</v>
      </c>
      <c r="H154" s="45">
        <f t="shared" si="264"/>
        <v>0.27076923076923076</v>
      </c>
      <c r="I154" s="45">
        <f t="shared" si="264"/>
        <v>0.35199999999999998</v>
      </c>
      <c r="J154" s="44">
        <f t="shared" si="251"/>
        <v>0.45760000000000001</v>
      </c>
      <c r="K154" s="44">
        <f t="shared" si="270"/>
        <v>0.61776000000000009</v>
      </c>
      <c r="L154" s="58">
        <f t="shared" si="265"/>
        <v>0.86486400000000008</v>
      </c>
      <c r="M154" s="44">
        <f t="shared" si="266"/>
        <v>1.2540528</v>
      </c>
      <c r="N154" s="207">
        <f t="shared" si="267"/>
        <v>1.8183765599999999</v>
      </c>
      <c r="O154" s="44">
        <f t="shared" si="268"/>
        <v>2.7275648399999999</v>
      </c>
      <c r="P154" s="82">
        <f t="shared" si="269"/>
        <v>4.2277255020000002</v>
      </c>
    </row>
    <row r="155" spans="1:16" x14ac:dyDescent="0.3">
      <c r="B155" s="73" t="s">
        <v>11</v>
      </c>
      <c r="C155" s="8"/>
      <c r="D155" s="8">
        <f t="shared" si="260"/>
        <v>1.1850479271087792E-2</v>
      </c>
      <c r="E155" s="12">
        <f t="shared" si="261"/>
        <v>1.5405623052414129E-2</v>
      </c>
      <c r="F155" s="9">
        <f>F144/500/8</f>
        <v>2.0027309968138368E-2</v>
      </c>
      <c r="G155" s="8">
        <f t="shared" si="264"/>
        <v>2.6035502958579881E-2</v>
      </c>
      <c r="H155" s="8">
        <f t="shared" si="264"/>
        <v>3.3846153846153845E-2</v>
      </c>
      <c r="I155" s="8">
        <f t="shared" si="264"/>
        <v>4.3999999999999997E-2</v>
      </c>
      <c r="J155" s="13">
        <f t="shared" si="251"/>
        <v>5.7200000000000001E-2</v>
      </c>
      <c r="K155" s="8">
        <f t="shared" si="270"/>
        <v>7.7220000000000011E-2</v>
      </c>
      <c r="L155" s="50">
        <f t="shared" si="265"/>
        <v>0.10810800000000001</v>
      </c>
      <c r="M155" s="8">
        <f t="shared" si="266"/>
        <v>0.1567566</v>
      </c>
      <c r="N155" s="208">
        <f t="shared" si="267"/>
        <v>0.22729706999999999</v>
      </c>
      <c r="O155" s="8">
        <f t="shared" si="268"/>
        <v>0.34094560499999998</v>
      </c>
      <c r="P155" s="16">
        <f t="shared" si="269"/>
        <v>0.52846568775000002</v>
      </c>
    </row>
    <row r="156" spans="1:16" s="3" customFormat="1" x14ac:dyDescent="0.3">
      <c r="A156" s="62"/>
      <c r="B156" s="73" t="s">
        <v>12</v>
      </c>
      <c r="C156" s="8"/>
      <c r="D156" s="8">
        <f t="shared" si="260"/>
        <v>5.9252396355438958E-3</v>
      </c>
      <c r="E156" s="12">
        <f t="shared" si="261"/>
        <v>7.7028115262070644E-3</v>
      </c>
      <c r="F156" s="9">
        <f>F144/500/16</f>
        <v>1.0013654984069184E-2</v>
      </c>
      <c r="G156" s="8">
        <f t="shared" si="264"/>
        <v>1.301775147928994E-2</v>
      </c>
      <c r="H156" s="8">
        <f t="shared" si="264"/>
        <v>1.6923076923076923E-2</v>
      </c>
      <c r="I156" s="8">
        <f t="shared" si="264"/>
        <v>2.1999999999999999E-2</v>
      </c>
      <c r="J156" s="8">
        <f t="shared" si="251"/>
        <v>2.86E-2</v>
      </c>
      <c r="K156" s="14">
        <f t="shared" si="270"/>
        <v>3.8610000000000005E-2</v>
      </c>
      <c r="L156" s="50">
        <f t="shared" si="265"/>
        <v>5.4054000000000005E-2</v>
      </c>
      <c r="M156" s="8">
        <f t="shared" si="266"/>
        <v>7.8378299999999998E-2</v>
      </c>
      <c r="N156" s="208">
        <f t="shared" si="267"/>
        <v>0.11364853499999999</v>
      </c>
      <c r="O156" s="8">
        <f t="shared" si="268"/>
        <v>0.17047280249999999</v>
      </c>
      <c r="P156" s="16">
        <f t="shared" si="269"/>
        <v>0.26423284387500001</v>
      </c>
    </row>
    <row r="157" spans="1:16" s="3" customFormat="1" x14ac:dyDescent="0.3">
      <c r="A157" s="62"/>
      <c r="B157" s="73" t="s">
        <v>13</v>
      </c>
      <c r="C157" s="8"/>
      <c r="D157" s="8">
        <f t="shared" si="260"/>
        <v>1.9750798785146315E-3</v>
      </c>
      <c r="E157" s="12">
        <f t="shared" si="261"/>
        <v>2.5676038420690212E-3</v>
      </c>
      <c r="F157" s="9">
        <f>F144/500/48</f>
        <v>3.3378849946897279E-3</v>
      </c>
      <c r="G157" s="8">
        <f t="shared" si="264"/>
        <v>4.3392504930966462E-3</v>
      </c>
      <c r="H157" s="8">
        <f t="shared" si="264"/>
        <v>5.6410256410256406E-3</v>
      </c>
      <c r="I157" s="8">
        <f t="shared" si="264"/>
        <v>7.3333333333333332E-3</v>
      </c>
      <c r="J157" s="8">
        <f t="shared" si="251"/>
        <v>9.5333333333333329E-3</v>
      </c>
      <c r="K157" s="8">
        <f t="shared" si="270"/>
        <v>1.2869999999999999E-2</v>
      </c>
      <c r="L157" s="59">
        <f t="shared" si="265"/>
        <v>1.8017999999999999E-2</v>
      </c>
      <c r="M157" s="15">
        <f t="shared" si="266"/>
        <v>2.6126099999999999E-2</v>
      </c>
      <c r="N157" s="209">
        <f t="shared" si="267"/>
        <v>3.7882844999999998E-2</v>
      </c>
      <c r="O157" s="8">
        <f t="shared" si="268"/>
        <v>5.6824267499999997E-2</v>
      </c>
      <c r="P157" s="16">
        <f t="shared" si="269"/>
        <v>8.8077614624999995E-2</v>
      </c>
    </row>
    <row r="158" spans="1:16" s="3" customFormat="1" ht="15" thickBot="1" x14ac:dyDescent="0.35">
      <c r="A158" s="62"/>
      <c r="B158" s="83" t="s">
        <v>14</v>
      </c>
      <c r="C158" s="19"/>
      <c r="D158" s="19">
        <f t="shared" si="260"/>
        <v>9.8753993925731576E-4</v>
      </c>
      <c r="E158" s="18">
        <f t="shared" si="261"/>
        <v>1.2838019210345106E-3</v>
      </c>
      <c r="F158" s="20">
        <f>F144/500/96</f>
        <v>1.6689424973448639E-3</v>
      </c>
      <c r="G158" s="19">
        <f t="shared" si="264"/>
        <v>2.1696252465483231E-3</v>
      </c>
      <c r="H158" s="19">
        <f t="shared" si="264"/>
        <v>2.8205128205128203E-3</v>
      </c>
      <c r="I158" s="19">
        <f t="shared" si="264"/>
        <v>3.6666666666666666E-3</v>
      </c>
      <c r="J158" s="19">
        <f t="shared" si="251"/>
        <v>4.7666666666666664E-3</v>
      </c>
      <c r="K158" s="19">
        <f t="shared" si="270"/>
        <v>6.4349999999999997E-3</v>
      </c>
      <c r="L158" s="60">
        <f t="shared" si="265"/>
        <v>9.0089999999999996E-3</v>
      </c>
      <c r="M158" s="19">
        <f t="shared" si="266"/>
        <v>1.306305E-2</v>
      </c>
      <c r="N158" s="211">
        <f t="shared" si="267"/>
        <v>1.8941422499999999E-2</v>
      </c>
      <c r="O158" s="21">
        <f t="shared" si="268"/>
        <v>2.8412133749999999E-2</v>
      </c>
      <c r="P158" s="84">
        <f t="shared" si="269"/>
        <v>4.4038807312499997E-2</v>
      </c>
    </row>
    <row r="159" spans="1:16" s="3" customFormat="1" ht="15" thickBot="1" x14ac:dyDescent="0.35">
      <c r="A159" s="62"/>
    </row>
    <row r="160" spans="1:16" ht="15" thickBot="1" x14ac:dyDescent="0.35">
      <c r="B160" s="63"/>
      <c r="C160" s="64" t="s">
        <v>0</v>
      </c>
      <c r="D160" s="65" t="s">
        <v>17</v>
      </c>
      <c r="E160" s="66" t="s">
        <v>16</v>
      </c>
      <c r="F160" s="65">
        <v>1</v>
      </c>
      <c r="G160" s="65">
        <v>2</v>
      </c>
      <c r="H160" s="65">
        <v>3</v>
      </c>
      <c r="I160" s="65">
        <v>4</v>
      </c>
      <c r="J160" s="65">
        <v>5</v>
      </c>
      <c r="K160" s="65">
        <v>6</v>
      </c>
      <c r="L160" s="67">
        <v>7</v>
      </c>
      <c r="M160" s="65">
        <v>8</v>
      </c>
      <c r="N160" s="212" t="s">
        <v>57</v>
      </c>
      <c r="O160" s="65">
        <v>9</v>
      </c>
      <c r="P160" s="68">
        <v>10</v>
      </c>
    </row>
    <row r="161" spans="1:16" s="3" customFormat="1" ht="15" thickTop="1" x14ac:dyDescent="0.3">
      <c r="A161" s="62"/>
      <c r="B161" s="69" t="s">
        <v>2</v>
      </c>
      <c r="C161" s="7" t="s">
        <v>1</v>
      </c>
      <c r="D161" s="8"/>
      <c r="E161" s="12"/>
      <c r="F161" s="9"/>
      <c r="G161" s="8"/>
      <c r="H161" s="8"/>
      <c r="I161" s="8"/>
      <c r="J161" s="8"/>
      <c r="K161" s="8"/>
      <c r="L161" s="50"/>
      <c r="M161" s="8"/>
      <c r="N161" s="208"/>
      <c r="O161" s="8"/>
      <c r="P161" s="70"/>
    </row>
    <row r="162" spans="1:16" ht="15" thickBot="1" x14ac:dyDescent="0.35">
      <c r="B162" s="71" t="s">
        <v>19</v>
      </c>
      <c r="C162" s="11"/>
      <c r="D162" s="23">
        <f>E162/1.3</f>
        <v>94.803834168702323</v>
      </c>
      <c r="E162" s="48">
        <f>F162/1.3</f>
        <v>123.24498441931303</v>
      </c>
      <c r="F162" s="24">
        <f>G162/1.3</f>
        <v>160.21847974510695</v>
      </c>
      <c r="G162" s="23">
        <f>H162/1.3</f>
        <v>208.28402366863904</v>
      </c>
      <c r="H162" s="23">
        <f>I162/1.3</f>
        <v>270.76923076923077</v>
      </c>
      <c r="I162" s="23">
        <f>I144*2</f>
        <v>352</v>
      </c>
      <c r="J162" s="25">
        <f t="shared" ref="J162:J176" si="271">I162*1.3</f>
        <v>457.6</v>
      </c>
      <c r="K162" s="25">
        <f>J162*1.35</f>
        <v>617.7600000000001</v>
      </c>
      <c r="L162" s="51">
        <f t="shared" ref="L162:L168" si="272">K162*1.4</f>
        <v>864.86400000000015</v>
      </c>
      <c r="M162" s="25">
        <f t="shared" ref="M162:M168" si="273">L162*1.45</f>
        <v>1254.0528000000002</v>
      </c>
      <c r="N162" s="199">
        <f t="shared" ref="N162:N168" si="274">M162*1.45</f>
        <v>1818.3765600000002</v>
      </c>
      <c r="O162" s="25">
        <f t="shared" ref="O162:O168" si="275">N162*1.5</f>
        <v>2727.56484</v>
      </c>
      <c r="P162" s="72">
        <f t="shared" ref="P162:P168" si="276">O162*1.55</f>
        <v>4227.7255020000002</v>
      </c>
    </row>
    <row r="163" spans="1:16" s="3" customFormat="1" ht="15.6" customHeight="1" x14ac:dyDescent="0.3">
      <c r="A163" s="62"/>
      <c r="B163" s="73" t="s">
        <v>4</v>
      </c>
      <c r="C163" s="404" t="s">
        <v>28</v>
      </c>
      <c r="D163" s="26">
        <f>E163/1.3</f>
        <v>35.551437813263369</v>
      </c>
      <c r="E163" s="32">
        <f>F163/1.3</f>
        <v>46.216869157242385</v>
      </c>
      <c r="F163" s="27">
        <f>F162*0.375</f>
        <v>60.081929904415105</v>
      </c>
      <c r="G163" s="26">
        <f t="shared" ref="G163" si="277">F163*1.3</f>
        <v>78.106508875739635</v>
      </c>
      <c r="H163" s="26">
        <f t="shared" ref="H163:H169" si="278">G163*1.3</f>
        <v>101.53846153846153</v>
      </c>
      <c r="I163" s="26">
        <f t="shared" ref="I163:I169" si="279">H163*1.3</f>
        <v>132</v>
      </c>
      <c r="J163" s="28">
        <f t="shared" si="271"/>
        <v>171.6</v>
      </c>
      <c r="K163" s="28">
        <f>J163*1.35</f>
        <v>231.66</v>
      </c>
      <c r="L163" s="52">
        <f t="shared" si="272"/>
        <v>324.32399999999996</v>
      </c>
      <c r="M163" s="28">
        <f t="shared" si="273"/>
        <v>470.26979999999992</v>
      </c>
      <c r="N163" s="200">
        <f t="shared" si="274"/>
        <v>681.89120999999989</v>
      </c>
      <c r="O163" s="28">
        <f t="shared" si="275"/>
        <v>1022.8368149999999</v>
      </c>
      <c r="P163" s="74">
        <f t="shared" si="276"/>
        <v>1585.39706325</v>
      </c>
    </row>
    <row r="164" spans="1:16" s="47" customFormat="1" x14ac:dyDescent="0.3">
      <c r="A164" s="62"/>
      <c r="B164" s="75" t="s">
        <v>5</v>
      </c>
      <c r="C164" s="405"/>
      <c r="D164" s="1">
        <f t="shared" ref="D164:D176" si="280">E164/1.3</f>
        <v>4.4439297266579212</v>
      </c>
      <c r="E164" s="36">
        <f t="shared" ref="E164:E176" si="281">F164/1.3</f>
        <v>5.7771086446552982</v>
      </c>
      <c r="F164" s="2">
        <f>F162*0.375/8</f>
        <v>7.5102412380518881</v>
      </c>
      <c r="G164" s="1">
        <f>F164*1.3</f>
        <v>9.7633136094674544</v>
      </c>
      <c r="H164" s="1">
        <f t="shared" si="278"/>
        <v>12.692307692307692</v>
      </c>
      <c r="I164" s="1">
        <f t="shared" si="279"/>
        <v>16.5</v>
      </c>
      <c r="J164" s="37">
        <f t="shared" si="271"/>
        <v>21.45</v>
      </c>
      <c r="K164" s="1">
        <f t="shared" ref="K164:K168" si="282">J164*1.35</f>
        <v>28.9575</v>
      </c>
      <c r="L164" s="53">
        <f t="shared" si="272"/>
        <v>40.540499999999994</v>
      </c>
      <c r="M164" s="1">
        <f t="shared" si="273"/>
        <v>58.78372499999999</v>
      </c>
      <c r="N164" s="201">
        <f t="shared" si="274"/>
        <v>85.236401249999986</v>
      </c>
      <c r="O164" s="1">
        <f t="shared" si="275"/>
        <v>127.85460187499999</v>
      </c>
      <c r="P164" s="4">
        <f t="shared" si="276"/>
        <v>198.17463290625</v>
      </c>
    </row>
    <row r="165" spans="1:16" ht="15" thickBot="1" x14ac:dyDescent="0.35">
      <c r="B165" s="75" t="s">
        <v>6</v>
      </c>
      <c r="C165" s="406"/>
      <c r="D165" s="1">
        <f t="shared" si="280"/>
        <v>2.2219648633289606</v>
      </c>
      <c r="E165" s="36">
        <f t="shared" si="281"/>
        <v>2.8885543223276491</v>
      </c>
      <c r="F165" s="2">
        <f>F162*0.375/16</f>
        <v>3.7551206190259441</v>
      </c>
      <c r="G165" s="1">
        <f>F165*1.3</f>
        <v>4.8816568047337272</v>
      </c>
      <c r="H165" s="1">
        <f t="shared" si="278"/>
        <v>6.3461538461538458</v>
      </c>
      <c r="I165" s="1">
        <f t="shared" si="279"/>
        <v>8.25</v>
      </c>
      <c r="J165" s="1">
        <f t="shared" si="271"/>
        <v>10.725</v>
      </c>
      <c r="K165" s="38">
        <f t="shared" si="282"/>
        <v>14.47875</v>
      </c>
      <c r="L165" s="53">
        <f t="shared" si="272"/>
        <v>20.270249999999997</v>
      </c>
      <c r="M165" s="1">
        <f t="shared" si="273"/>
        <v>29.391862499999995</v>
      </c>
      <c r="N165" s="201">
        <f t="shared" si="274"/>
        <v>42.618200624999993</v>
      </c>
      <c r="O165" s="1">
        <f t="shared" si="275"/>
        <v>63.927300937499993</v>
      </c>
      <c r="P165" s="4">
        <f t="shared" si="276"/>
        <v>99.087316453124998</v>
      </c>
    </row>
    <row r="166" spans="1:16" x14ac:dyDescent="0.3">
      <c r="B166" s="75" t="s">
        <v>7</v>
      </c>
      <c r="C166" s="1"/>
      <c r="D166" s="1">
        <f t="shared" si="280"/>
        <v>0.7406549544429869</v>
      </c>
      <c r="E166" s="36">
        <f t="shared" si="281"/>
        <v>0.96285144077588303</v>
      </c>
      <c r="F166" s="2">
        <f>F162*0.375/48</f>
        <v>1.251706873008648</v>
      </c>
      <c r="G166" s="1">
        <f>F166*1.3</f>
        <v>1.6272189349112425</v>
      </c>
      <c r="H166" s="1">
        <f t="shared" si="278"/>
        <v>2.1153846153846154</v>
      </c>
      <c r="I166" s="1">
        <f t="shared" si="279"/>
        <v>2.75</v>
      </c>
      <c r="J166" s="1">
        <f t="shared" si="271"/>
        <v>3.5750000000000002</v>
      </c>
      <c r="K166" s="1">
        <f t="shared" si="282"/>
        <v>4.8262500000000008</v>
      </c>
      <c r="L166" s="54">
        <f t="shared" si="272"/>
        <v>6.7567500000000011</v>
      </c>
      <c r="M166" s="39">
        <f t="shared" si="273"/>
        <v>9.7972875000000013</v>
      </c>
      <c r="N166" s="202">
        <f t="shared" si="274"/>
        <v>14.206066875000001</v>
      </c>
      <c r="O166" s="1">
        <f t="shared" si="275"/>
        <v>21.3091003125</v>
      </c>
      <c r="P166" s="4">
        <f t="shared" si="276"/>
        <v>33.029105484375002</v>
      </c>
    </row>
    <row r="167" spans="1:16" x14ac:dyDescent="0.3">
      <c r="B167" s="75" t="s">
        <v>8</v>
      </c>
      <c r="C167" s="1"/>
      <c r="D167" s="1">
        <f t="shared" si="280"/>
        <v>0.37032747722149345</v>
      </c>
      <c r="E167" s="36">
        <f t="shared" si="281"/>
        <v>0.48142572038794151</v>
      </c>
      <c r="F167" s="2">
        <f>F162*0.375/96</f>
        <v>0.62585343650432401</v>
      </c>
      <c r="G167" s="1">
        <f>F167*1.3</f>
        <v>0.81360946745562124</v>
      </c>
      <c r="H167" s="1">
        <f t="shared" si="278"/>
        <v>1.0576923076923077</v>
      </c>
      <c r="I167" s="1">
        <f t="shared" si="279"/>
        <v>1.375</v>
      </c>
      <c r="J167" s="1">
        <f t="shared" si="271"/>
        <v>1.7875000000000001</v>
      </c>
      <c r="K167" s="1">
        <f t="shared" si="282"/>
        <v>2.4131250000000004</v>
      </c>
      <c r="L167" s="53">
        <f t="shared" si="272"/>
        <v>3.3783750000000006</v>
      </c>
      <c r="M167" s="1">
        <f t="shared" si="273"/>
        <v>4.8986437500000006</v>
      </c>
      <c r="N167" s="201">
        <f t="shared" si="274"/>
        <v>7.1030334375000006</v>
      </c>
      <c r="O167" s="40">
        <f t="shared" si="275"/>
        <v>10.65455015625</v>
      </c>
      <c r="P167" s="76">
        <f t="shared" si="276"/>
        <v>16.514552742187501</v>
      </c>
    </row>
    <row r="168" spans="1:16" x14ac:dyDescent="0.3">
      <c r="B168" s="77" t="s">
        <v>18</v>
      </c>
      <c r="C168" s="50"/>
      <c r="D168" s="29">
        <f t="shared" si="280"/>
        <v>-94.674556213017738</v>
      </c>
      <c r="E168" s="31">
        <f t="shared" si="281"/>
        <v>-123.07692307692307</v>
      </c>
      <c r="F168" s="30">
        <f>F150*2</f>
        <v>-160</v>
      </c>
      <c r="G168" s="29">
        <f t="shared" ref="G168:G169" si="283">F168*1.3</f>
        <v>-208</v>
      </c>
      <c r="H168" s="29">
        <f t="shared" si="278"/>
        <v>-270.40000000000003</v>
      </c>
      <c r="I168" s="29">
        <f t="shared" si="279"/>
        <v>-351.52000000000004</v>
      </c>
      <c r="J168" s="29">
        <f t="shared" si="271"/>
        <v>-456.97600000000006</v>
      </c>
      <c r="K168" s="29">
        <f t="shared" si="282"/>
        <v>-616.91760000000011</v>
      </c>
      <c r="L168" s="55">
        <f t="shared" si="272"/>
        <v>-863.68464000000006</v>
      </c>
      <c r="M168" s="29">
        <f t="shared" si="273"/>
        <v>-1252.3427280000001</v>
      </c>
      <c r="N168" s="203">
        <f t="shared" si="274"/>
        <v>-1815.8969556</v>
      </c>
      <c r="O168" s="29">
        <f t="shared" si="275"/>
        <v>-2723.8454333999998</v>
      </c>
      <c r="P168" s="78">
        <f t="shared" si="276"/>
        <v>-4221.9604217699998</v>
      </c>
    </row>
    <row r="169" spans="1:16" x14ac:dyDescent="0.3">
      <c r="B169" s="77" t="s">
        <v>20</v>
      </c>
      <c r="C169" s="53"/>
      <c r="D169" s="1">
        <f t="shared" si="280"/>
        <v>1.1850479271087793</v>
      </c>
      <c r="E169" s="36">
        <f t="shared" si="281"/>
        <v>1.540562305241413</v>
      </c>
      <c r="F169" s="2">
        <f>F162*0.25/20</f>
        <v>2.0027309968138369</v>
      </c>
      <c r="G169" s="1">
        <f t="shared" si="283"/>
        <v>2.6035502958579881</v>
      </c>
      <c r="H169" s="1">
        <f t="shared" si="278"/>
        <v>3.3846153846153846</v>
      </c>
      <c r="I169" s="5">
        <f t="shared" si="279"/>
        <v>4.4000000000000004</v>
      </c>
      <c r="J169" s="5">
        <f t="shared" si="271"/>
        <v>5.7200000000000006</v>
      </c>
      <c r="K169" s="5">
        <f>J169*1.25</f>
        <v>7.15</v>
      </c>
      <c r="L169" s="56">
        <f>K169*1.2</f>
        <v>8.58</v>
      </c>
      <c r="M169" s="5">
        <f>L169*1.15</f>
        <v>9.8669999999999991</v>
      </c>
      <c r="N169" s="204">
        <f>M169*1.15</f>
        <v>11.347049999999998</v>
      </c>
      <c r="O169" s="5">
        <f>N169*1.1</f>
        <v>12.481754999999998</v>
      </c>
      <c r="P169" s="79">
        <f>O169*1.05</f>
        <v>13.105842749999999</v>
      </c>
    </row>
    <row r="170" spans="1:16" x14ac:dyDescent="0.3">
      <c r="B170" s="77" t="s">
        <v>3</v>
      </c>
      <c r="C170" s="58"/>
      <c r="D170" s="1">
        <f>E170/1.3</f>
        <v>1.1850479271087793</v>
      </c>
      <c r="E170" s="36">
        <f>F170/1.3</f>
        <v>1.540562305241413</v>
      </c>
      <c r="F170" s="2">
        <f>F169</f>
        <v>2.0027309968138369</v>
      </c>
      <c r="G170" s="1">
        <f t="shared" ref="G170:I176" si="284">F170*1.3</f>
        <v>2.6035502958579881</v>
      </c>
      <c r="H170" s="1">
        <f t="shared" si="284"/>
        <v>3.3846153846153846</v>
      </c>
      <c r="I170" s="1">
        <f t="shared" si="284"/>
        <v>4.4000000000000004</v>
      </c>
      <c r="J170" s="1">
        <f t="shared" si="271"/>
        <v>5.7200000000000006</v>
      </c>
      <c r="K170" s="90">
        <f>J170*1.35</f>
        <v>7.7220000000000013</v>
      </c>
      <c r="L170" s="91">
        <f t="shared" ref="L170:L176" si="285">K170*1.4</f>
        <v>10.8108</v>
      </c>
      <c r="M170" s="90">
        <f t="shared" ref="M170:M176" si="286">L170*1.45</f>
        <v>15.675660000000001</v>
      </c>
      <c r="N170" s="205">
        <f t="shared" ref="N170:N176" si="287">M170*1.45</f>
        <v>22.729707000000001</v>
      </c>
      <c r="O170" s="90">
        <f t="shared" ref="O170:O176" si="288">N170*1.5</f>
        <v>34.0945605</v>
      </c>
      <c r="P170" s="92">
        <f t="shared" ref="P170:P176" si="289">O170*1.55</f>
        <v>52.846568775000001</v>
      </c>
    </row>
    <row r="171" spans="1:16" s="3" customFormat="1" x14ac:dyDescent="0.3">
      <c r="A171" s="62"/>
      <c r="B171" s="75" t="s">
        <v>9</v>
      </c>
      <c r="C171" s="1" t="s">
        <v>15</v>
      </c>
      <c r="D171" s="41">
        <f t="shared" si="280"/>
        <v>0.94803834168702339</v>
      </c>
      <c r="E171" s="43">
        <f t="shared" si="281"/>
        <v>1.2324498441931304</v>
      </c>
      <c r="F171" s="42">
        <f>F162/100</f>
        <v>1.6021847974510695</v>
      </c>
      <c r="G171" s="41">
        <f t="shared" si="284"/>
        <v>2.0828402366863905</v>
      </c>
      <c r="H171" s="41">
        <f t="shared" si="284"/>
        <v>2.7076923076923078</v>
      </c>
      <c r="I171" s="41">
        <f t="shared" si="284"/>
        <v>3.5200000000000005</v>
      </c>
      <c r="J171" s="41">
        <f t="shared" si="271"/>
        <v>4.5760000000000005</v>
      </c>
      <c r="K171" s="41">
        <f t="shared" ref="K171:K176" si="290">J171*1.35</f>
        <v>6.1776000000000009</v>
      </c>
      <c r="L171" s="57">
        <f t="shared" si="285"/>
        <v>8.6486400000000003</v>
      </c>
      <c r="M171" s="41">
        <f t="shared" si="286"/>
        <v>12.540528</v>
      </c>
      <c r="N171" s="206">
        <f t="shared" si="287"/>
        <v>18.183765600000001</v>
      </c>
      <c r="O171" s="41">
        <f t="shared" si="288"/>
        <v>27.275648400000001</v>
      </c>
      <c r="P171" s="80">
        <f t="shared" si="289"/>
        <v>42.277255020000005</v>
      </c>
    </row>
    <row r="172" spans="1:16" s="3" customFormat="1" x14ac:dyDescent="0.3">
      <c r="A172" s="62"/>
      <c r="B172" s="81" t="s">
        <v>10</v>
      </c>
      <c r="C172" s="44"/>
      <c r="D172" s="45">
        <f t="shared" si="280"/>
        <v>0.18960766833740467</v>
      </c>
      <c r="E172" s="49">
        <f t="shared" si="281"/>
        <v>0.24648996883862606</v>
      </c>
      <c r="F172" s="46">
        <f>F162/500</f>
        <v>0.32043695949021389</v>
      </c>
      <c r="G172" s="45">
        <f t="shared" si="284"/>
        <v>0.41656804733727809</v>
      </c>
      <c r="H172" s="45">
        <f t="shared" si="284"/>
        <v>0.54153846153846152</v>
      </c>
      <c r="I172" s="45">
        <f t="shared" si="284"/>
        <v>0.70399999999999996</v>
      </c>
      <c r="J172" s="44">
        <f t="shared" si="271"/>
        <v>0.91520000000000001</v>
      </c>
      <c r="K172" s="44">
        <f t="shared" si="290"/>
        <v>1.2355200000000002</v>
      </c>
      <c r="L172" s="58">
        <f t="shared" si="285"/>
        <v>1.7297280000000002</v>
      </c>
      <c r="M172" s="44">
        <f t="shared" si="286"/>
        <v>2.5081055999999999</v>
      </c>
      <c r="N172" s="207">
        <f t="shared" si="287"/>
        <v>3.6367531199999998</v>
      </c>
      <c r="O172" s="44">
        <f t="shared" si="288"/>
        <v>5.4551296799999998</v>
      </c>
      <c r="P172" s="82">
        <f t="shared" si="289"/>
        <v>8.4554510040000004</v>
      </c>
    </row>
    <row r="173" spans="1:16" s="3" customFormat="1" x14ac:dyDescent="0.3">
      <c r="A173" s="62"/>
      <c r="B173" s="73" t="s">
        <v>11</v>
      </c>
      <c r="C173" s="8"/>
      <c r="D173" s="8">
        <f t="shared" si="280"/>
        <v>2.3700958542175583E-2</v>
      </c>
      <c r="E173" s="12">
        <f t="shared" si="281"/>
        <v>3.0811246104828258E-2</v>
      </c>
      <c r="F173" s="9">
        <f>F162/500/8</f>
        <v>4.0054619936276736E-2</v>
      </c>
      <c r="G173" s="8">
        <f t="shared" si="284"/>
        <v>5.2071005917159761E-2</v>
      </c>
      <c r="H173" s="8">
        <f t="shared" si="284"/>
        <v>6.7692307692307691E-2</v>
      </c>
      <c r="I173" s="8">
        <f t="shared" si="284"/>
        <v>8.7999999999999995E-2</v>
      </c>
      <c r="J173" s="13">
        <f t="shared" si="271"/>
        <v>0.1144</v>
      </c>
      <c r="K173" s="8">
        <f t="shared" si="290"/>
        <v>0.15444000000000002</v>
      </c>
      <c r="L173" s="50">
        <f t="shared" si="285"/>
        <v>0.21621600000000002</v>
      </c>
      <c r="M173" s="8">
        <f t="shared" si="286"/>
        <v>0.31351319999999999</v>
      </c>
      <c r="N173" s="208">
        <f t="shared" si="287"/>
        <v>0.45459413999999998</v>
      </c>
      <c r="O173" s="8">
        <f t="shared" si="288"/>
        <v>0.68189120999999997</v>
      </c>
      <c r="P173" s="16">
        <f t="shared" si="289"/>
        <v>1.0569313755</v>
      </c>
    </row>
    <row r="174" spans="1:16" s="3" customFormat="1" x14ac:dyDescent="0.3">
      <c r="A174" s="62"/>
      <c r="B174" s="73" t="s">
        <v>12</v>
      </c>
      <c r="C174" s="8"/>
      <c r="D174" s="8">
        <f t="shared" si="280"/>
        <v>1.1850479271087792E-2</v>
      </c>
      <c r="E174" s="12">
        <f t="shared" si="281"/>
        <v>1.5405623052414129E-2</v>
      </c>
      <c r="F174" s="9">
        <f>F162/500/16</f>
        <v>2.0027309968138368E-2</v>
      </c>
      <c r="G174" s="8">
        <f t="shared" si="284"/>
        <v>2.6035502958579881E-2</v>
      </c>
      <c r="H174" s="8">
        <f t="shared" si="284"/>
        <v>3.3846153846153845E-2</v>
      </c>
      <c r="I174" s="8">
        <f t="shared" si="284"/>
        <v>4.3999999999999997E-2</v>
      </c>
      <c r="J174" s="8">
        <f t="shared" si="271"/>
        <v>5.7200000000000001E-2</v>
      </c>
      <c r="K174" s="14">
        <f t="shared" si="290"/>
        <v>7.7220000000000011E-2</v>
      </c>
      <c r="L174" s="50">
        <f t="shared" si="285"/>
        <v>0.10810800000000001</v>
      </c>
      <c r="M174" s="8">
        <f t="shared" si="286"/>
        <v>0.1567566</v>
      </c>
      <c r="N174" s="208">
        <f t="shared" si="287"/>
        <v>0.22729706999999999</v>
      </c>
      <c r="O174" s="8">
        <f t="shared" si="288"/>
        <v>0.34094560499999998</v>
      </c>
      <c r="P174" s="16">
        <f t="shared" si="289"/>
        <v>0.52846568775000002</v>
      </c>
    </row>
    <row r="175" spans="1:16" x14ac:dyDescent="0.3">
      <c r="B175" s="73" t="s">
        <v>13</v>
      </c>
      <c r="C175" s="8"/>
      <c r="D175" s="8">
        <f t="shared" si="280"/>
        <v>3.950159757029263E-3</v>
      </c>
      <c r="E175" s="12">
        <f t="shared" si="281"/>
        <v>5.1352076841380424E-3</v>
      </c>
      <c r="F175" s="9">
        <f>F162/500/48</f>
        <v>6.6757699893794558E-3</v>
      </c>
      <c r="G175" s="8">
        <f t="shared" si="284"/>
        <v>8.6785009861932924E-3</v>
      </c>
      <c r="H175" s="8">
        <f t="shared" si="284"/>
        <v>1.1282051282051281E-2</v>
      </c>
      <c r="I175" s="8">
        <f t="shared" si="284"/>
        <v>1.4666666666666666E-2</v>
      </c>
      <c r="J175" s="8">
        <f t="shared" si="271"/>
        <v>1.9066666666666666E-2</v>
      </c>
      <c r="K175" s="8">
        <f t="shared" si="290"/>
        <v>2.5739999999999999E-2</v>
      </c>
      <c r="L175" s="59">
        <f t="shared" si="285"/>
        <v>3.6035999999999999E-2</v>
      </c>
      <c r="M175" s="15">
        <f t="shared" si="286"/>
        <v>5.2252199999999999E-2</v>
      </c>
      <c r="N175" s="209">
        <f t="shared" si="287"/>
        <v>7.5765689999999997E-2</v>
      </c>
      <c r="O175" s="8">
        <f t="shared" si="288"/>
        <v>0.11364853499999999</v>
      </c>
      <c r="P175" s="16">
        <f t="shared" si="289"/>
        <v>0.17615522924999999</v>
      </c>
    </row>
    <row r="176" spans="1:16" s="3" customFormat="1" ht="15" thickBot="1" x14ac:dyDescent="0.35">
      <c r="A176" s="62"/>
      <c r="B176" s="83" t="s">
        <v>14</v>
      </c>
      <c r="C176" s="19"/>
      <c r="D176" s="19">
        <f t="shared" si="280"/>
        <v>1.9750798785146315E-3</v>
      </c>
      <c r="E176" s="18">
        <f t="shared" si="281"/>
        <v>2.5676038420690212E-3</v>
      </c>
      <c r="F176" s="20">
        <f>F162/500/96</f>
        <v>3.3378849946897279E-3</v>
      </c>
      <c r="G176" s="19">
        <f t="shared" si="284"/>
        <v>4.3392504930966462E-3</v>
      </c>
      <c r="H176" s="19">
        <f t="shared" si="284"/>
        <v>5.6410256410256406E-3</v>
      </c>
      <c r="I176" s="19">
        <f t="shared" si="284"/>
        <v>7.3333333333333332E-3</v>
      </c>
      <c r="J176" s="19">
        <f t="shared" si="271"/>
        <v>9.5333333333333329E-3</v>
      </c>
      <c r="K176" s="19">
        <f t="shared" si="290"/>
        <v>1.2869999999999999E-2</v>
      </c>
      <c r="L176" s="60">
        <f t="shared" si="285"/>
        <v>1.8017999999999999E-2</v>
      </c>
      <c r="M176" s="19">
        <f t="shared" si="286"/>
        <v>2.6126099999999999E-2</v>
      </c>
      <c r="N176" s="211">
        <f t="shared" si="287"/>
        <v>3.7882844999999998E-2</v>
      </c>
      <c r="O176" s="21">
        <f t="shared" si="288"/>
        <v>5.6824267499999997E-2</v>
      </c>
      <c r="P176" s="84">
        <f t="shared" si="289"/>
        <v>8.8077614624999995E-2</v>
      </c>
    </row>
    <row r="177" spans="1:16" ht="15" thickBot="1" x14ac:dyDescent="0.35">
      <c r="B177" s="89"/>
      <c r="C177" s="89"/>
      <c r="D177" s="8"/>
      <c r="E177" s="8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3" customFormat="1" ht="15" thickBot="1" x14ac:dyDescent="0.35">
      <c r="A178" s="62"/>
      <c r="B178" s="63"/>
      <c r="C178" s="64" t="s">
        <v>0</v>
      </c>
      <c r="D178" s="65" t="s">
        <v>17</v>
      </c>
      <c r="E178" s="66" t="s">
        <v>16</v>
      </c>
      <c r="F178" s="65">
        <v>1</v>
      </c>
      <c r="G178" s="65">
        <v>2</v>
      </c>
      <c r="H178" s="65">
        <v>3</v>
      </c>
      <c r="I178" s="65">
        <v>4</v>
      </c>
      <c r="J178" s="65">
        <v>5</v>
      </c>
      <c r="K178" s="65">
        <v>6</v>
      </c>
      <c r="L178" s="67">
        <v>7</v>
      </c>
      <c r="M178" s="65">
        <v>8</v>
      </c>
      <c r="N178" s="212" t="s">
        <v>57</v>
      </c>
      <c r="O178" s="65">
        <v>9</v>
      </c>
      <c r="P178" s="68">
        <v>10</v>
      </c>
    </row>
    <row r="179" spans="1:16" s="47" customFormat="1" ht="14.4" customHeight="1" thickTop="1" x14ac:dyDescent="0.3">
      <c r="A179" s="62"/>
      <c r="B179" s="69" t="s">
        <v>2</v>
      </c>
      <c r="C179" s="7" t="s">
        <v>1</v>
      </c>
      <c r="D179" s="8"/>
      <c r="E179" s="12"/>
      <c r="F179" s="9"/>
      <c r="G179" s="8"/>
      <c r="H179" s="8"/>
      <c r="I179" s="8"/>
      <c r="J179" s="8"/>
      <c r="K179" s="8"/>
      <c r="L179" s="50"/>
      <c r="M179" s="8"/>
      <c r="N179" s="208"/>
      <c r="O179" s="8"/>
      <c r="P179" s="70"/>
    </row>
    <row r="180" spans="1:16" ht="14.4" customHeight="1" thickBot="1" x14ac:dyDescent="0.35">
      <c r="B180" s="71" t="s">
        <v>19</v>
      </c>
      <c r="C180" s="11"/>
      <c r="D180" s="23">
        <f>E180/1.3</f>
        <v>189.60766833740465</v>
      </c>
      <c r="E180" s="48">
        <f>F180/1.3</f>
        <v>246.48996883862606</v>
      </c>
      <c r="F180" s="24">
        <f>G180/1.3</f>
        <v>320.43695949021389</v>
      </c>
      <c r="G180" s="23">
        <f>H180/1.3</f>
        <v>416.56804733727807</v>
      </c>
      <c r="H180" s="23">
        <f>I180/1.3</f>
        <v>541.53846153846155</v>
      </c>
      <c r="I180" s="23">
        <f>I162*2</f>
        <v>704</v>
      </c>
      <c r="J180" s="25">
        <f t="shared" ref="J180:J194" si="291">I180*1.3</f>
        <v>915.2</v>
      </c>
      <c r="K180" s="25">
        <f>J180*1.35</f>
        <v>1235.5200000000002</v>
      </c>
      <c r="L180" s="51">
        <f t="shared" ref="L180:L186" si="292">K180*1.4</f>
        <v>1729.7280000000003</v>
      </c>
      <c r="M180" s="25">
        <f t="shared" ref="M180:M186" si="293">L180*1.45</f>
        <v>2508.1056000000003</v>
      </c>
      <c r="N180" s="199">
        <f t="shared" ref="N180:N186" si="294">M180*1.45</f>
        <v>3636.7531200000003</v>
      </c>
      <c r="O180" s="25">
        <f t="shared" ref="O180:O186" si="295">N180*1.5</f>
        <v>5455.12968</v>
      </c>
      <c r="P180" s="72">
        <f t="shared" ref="P180:P186" si="296">O180*1.55</f>
        <v>8455.4510040000005</v>
      </c>
    </row>
    <row r="181" spans="1:16" ht="14.4" customHeight="1" x14ac:dyDescent="0.3">
      <c r="B181" s="73" t="s">
        <v>4</v>
      </c>
      <c r="C181" s="404" t="s">
        <v>29</v>
      </c>
      <c r="D181" s="26">
        <f>E181/1.3</f>
        <v>71.102875626526739</v>
      </c>
      <c r="E181" s="32">
        <f>F181/1.3</f>
        <v>92.433738314484771</v>
      </c>
      <c r="F181" s="27">
        <f>F180*0.375</f>
        <v>120.16385980883021</v>
      </c>
      <c r="G181" s="26">
        <f t="shared" ref="G181" si="297">F181*1.3</f>
        <v>156.21301775147927</v>
      </c>
      <c r="H181" s="26">
        <f t="shared" ref="H181:H187" si="298">G181*1.3</f>
        <v>203.07692307692307</v>
      </c>
      <c r="I181" s="26">
        <f t="shared" ref="I181:I187" si="299">H181*1.3</f>
        <v>264</v>
      </c>
      <c r="J181" s="28">
        <f t="shared" si="291"/>
        <v>343.2</v>
      </c>
      <c r="K181" s="28">
        <f>J181*1.35</f>
        <v>463.32</v>
      </c>
      <c r="L181" s="52">
        <f t="shared" si="292"/>
        <v>648.64799999999991</v>
      </c>
      <c r="M181" s="28">
        <f t="shared" si="293"/>
        <v>940.53959999999984</v>
      </c>
      <c r="N181" s="200">
        <f t="shared" si="294"/>
        <v>1363.7824199999998</v>
      </c>
      <c r="O181" s="28">
        <f t="shared" si="295"/>
        <v>2045.6736299999998</v>
      </c>
      <c r="P181" s="74">
        <f t="shared" si="296"/>
        <v>3170.7941264999999</v>
      </c>
    </row>
    <row r="182" spans="1:16" x14ac:dyDescent="0.3">
      <c r="B182" s="75" t="s">
        <v>5</v>
      </c>
      <c r="C182" s="405"/>
      <c r="D182" s="1">
        <f t="shared" ref="D182:D194" si="300">E182/1.3</f>
        <v>8.8878594533158424</v>
      </c>
      <c r="E182" s="36">
        <f t="shared" ref="E182:E194" si="301">F182/1.3</f>
        <v>11.554217289310596</v>
      </c>
      <c r="F182" s="2">
        <f>F180*0.375/8</f>
        <v>15.020482476103776</v>
      </c>
      <c r="G182" s="1">
        <f>F182*1.3</f>
        <v>19.526627218934909</v>
      </c>
      <c r="H182" s="1">
        <f t="shared" si="298"/>
        <v>25.384615384615383</v>
      </c>
      <c r="I182" s="1">
        <f t="shared" si="299"/>
        <v>33</v>
      </c>
      <c r="J182" s="37">
        <f t="shared" si="291"/>
        <v>42.9</v>
      </c>
      <c r="K182" s="1">
        <f t="shared" ref="K182:K186" si="302">J182*1.35</f>
        <v>57.914999999999999</v>
      </c>
      <c r="L182" s="53">
        <f t="shared" si="292"/>
        <v>81.080999999999989</v>
      </c>
      <c r="M182" s="1">
        <f t="shared" si="293"/>
        <v>117.56744999999998</v>
      </c>
      <c r="N182" s="201">
        <f t="shared" si="294"/>
        <v>170.47280249999997</v>
      </c>
      <c r="O182" s="1">
        <f t="shared" si="295"/>
        <v>255.70920374999997</v>
      </c>
      <c r="P182" s="4">
        <f t="shared" si="296"/>
        <v>396.34926581249999</v>
      </c>
    </row>
    <row r="183" spans="1:16" ht="15" thickBot="1" x14ac:dyDescent="0.35">
      <c r="B183" s="75" t="s">
        <v>6</v>
      </c>
      <c r="C183" s="406"/>
      <c r="D183" s="1">
        <f t="shared" si="300"/>
        <v>4.4439297266579212</v>
      </c>
      <c r="E183" s="36">
        <f t="shared" si="301"/>
        <v>5.7771086446552982</v>
      </c>
      <c r="F183" s="2">
        <f>F180*0.375/16</f>
        <v>7.5102412380518881</v>
      </c>
      <c r="G183" s="1">
        <f>F183*1.3</f>
        <v>9.7633136094674544</v>
      </c>
      <c r="H183" s="1">
        <f t="shared" si="298"/>
        <v>12.692307692307692</v>
      </c>
      <c r="I183" s="1">
        <f t="shared" si="299"/>
        <v>16.5</v>
      </c>
      <c r="J183" s="1">
        <f t="shared" si="291"/>
        <v>21.45</v>
      </c>
      <c r="K183" s="38">
        <f t="shared" si="302"/>
        <v>28.9575</v>
      </c>
      <c r="L183" s="53">
        <f t="shared" si="292"/>
        <v>40.540499999999994</v>
      </c>
      <c r="M183" s="1">
        <f t="shared" si="293"/>
        <v>58.78372499999999</v>
      </c>
      <c r="N183" s="201">
        <f t="shared" si="294"/>
        <v>85.236401249999986</v>
      </c>
      <c r="O183" s="1">
        <f t="shared" si="295"/>
        <v>127.85460187499999</v>
      </c>
      <c r="P183" s="4">
        <f t="shared" si="296"/>
        <v>198.17463290625</v>
      </c>
    </row>
    <row r="184" spans="1:16" x14ac:dyDescent="0.3">
      <c r="B184" s="75" t="s">
        <v>7</v>
      </c>
      <c r="C184" s="1"/>
      <c r="D184" s="1">
        <f t="shared" si="300"/>
        <v>1.4813099088859738</v>
      </c>
      <c r="E184" s="36">
        <f t="shared" si="301"/>
        <v>1.9257028815517661</v>
      </c>
      <c r="F184" s="2">
        <f>F180*0.375/48</f>
        <v>2.503413746017296</v>
      </c>
      <c r="G184" s="1">
        <f>F184*1.3</f>
        <v>3.254437869822485</v>
      </c>
      <c r="H184" s="1">
        <f t="shared" si="298"/>
        <v>4.2307692307692308</v>
      </c>
      <c r="I184" s="1">
        <f t="shared" si="299"/>
        <v>5.5</v>
      </c>
      <c r="J184" s="1">
        <f t="shared" si="291"/>
        <v>7.15</v>
      </c>
      <c r="K184" s="1">
        <f t="shared" si="302"/>
        <v>9.6525000000000016</v>
      </c>
      <c r="L184" s="54">
        <f t="shared" si="292"/>
        <v>13.513500000000002</v>
      </c>
      <c r="M184" s="39">
        <f t="shared" si="293"/>
        <v>19.594575000000003</v>
      </c>
      <c r="N184" s="202">
        <f t="shared" si="294"/>
        <v>28.412133750000002</v>
      </c>
      <c r="O184" s="1">
        <f t="shared" si="295"/>
        <v>42.618200625</v>
      </c>
      <c r="P184" s="4">
        <f t="shared" si="296"/>
        <v>66.058210968750004</v>
      </c>
    </row>
    <row r="185" spans="1:16" x14ac:dyDescent="0.3">
      <c r="B185" s="75" t="s">
        <v>8</v>
      </c>
      <c r="C185" s="1"/>
      <c r="D185" s="1">
        <f t="shared" si="300"/>
        <v>0.7406549544429869</v>
      </c>
      <c r="E185" s="36">
        <f t="shared" si="301"/>
        <v>0.96285144077588303</v>
      </c>
      <c r="F185" s="2">
        <f>F180*0.375/96</f>
        <v>1.251706873008648</v>
      </c>
      <c r="G185" s="1">
        <f>F185*1.3</f>
        <v>1.6272189349112425</v>
      </c>
      <c r="H185" s="1">
        <f t="shared" si="298"/>
        <v>2.1153846153846154</v>
      </c>
      <c r="I185" s="1">
        <f t="shared" si="299"/>
        <v>2.75</v>
      </c>
      <c r="J185" s="1">
        <f t="shared" si="291"/>
        <v>3.5750000000000002</v>
      </c>
      <c r="K185" s="1">
        <f t="shared" si="302"/>
        <v>4.8262500000000008</v>
      </c>
      <c r="L185" s="53">
        <f t="shared" si="292"/>
        <v>6.7567500000000011</v>
      </c>
      <c r="M185" s="1">
        <f t="shared" si="293"/>
        <v>9.7972875000000013</v>
      </c>
      <c r="N185" s="201">
        <f t="shared" si="294"/>
        <v>14.206066875000001</v>
      </c>
      <c r="O185" s="40">
        <f t="shared" si="295"/>
        <v>21.3091003125</v>
      </c>
      <c r="P185" s="76">
        <f t="shared" si="296"/>
        <v>33.029105484375002</v>
      </c>
    </row>
    <row r="186" spans="1:16" s="3" customFormat="1" x14ac:dyDescent="0.3">
      <c r="A186" s="62"/>
      <c r="B186" s="77" t="s">
        <v>18</v>
      </c>
      <c r="C186" s="50"/>
      <c r="D186" s="29">
        <f t="shared" si="300"/>
        <v>-189.34911242603548</v>
      </c>
      <c r="E186" s="31">
        <f t="shared" si="301"/>
        <v>-246.15384615384613</v>
      </c>
      <c r="F186" s="30">
        <f>F168*2</f>
        <v>-320</v>
      </c>
      <c r="G186" s="29">
        <f t="shared" ref="G186:G187" si="303">F186*1.3</f>
        <v>-416</v>
      </c>
      <c r="H186" s="29">
        <f t="shared" si="298"/>
        <v>-540.80000000000007</v>
      </c>
      <c r="I186" s="29">
        <f t="shared" si="299"/>
        <v>-703.04000000000008</v>
      </c>
      <c r="J186" s="29">
        <f t="shared" si="291"/>
        <v>-913.95200000000011</v>
      </c>
      <c r="K186" s="29">
        <f t="shared" si="302"/>
        <v>-1233.8352000000002</v>
      </c>
      <c r="L186" s="55">
        <f t="shared" si="292"/>
        <v>-1727.3692800000001</v>
      </c>
      <c r="M186" s="29">
        <f t="shared" si="293"/>
        <v>-2504.6854560000002</v>
      </c>
      <c r="N186" s="203">
        <f t="shared" si="294"/>
        <v>-3631.7939111999999</v>
      </c>
      <c r="O186" s="29">
        <f t="shared" si="295"/>
        <v>-5447.6908667999996</v>
      </c>
      <c r="P186" s="78">
        <f t="shared" si="296"/>
        <v>-8443.9208435399996</v>
      </c>
    </row>
    <row r="187" spans="1:16" s="3" customFormat="1" x14ac:dyDescent="0.3">
      <c r="A187" s="62"/>
      <c r="B187" s="77" t="s">
        <v>20</v>
      </c>
      <c r="C187" s="53"/>
      <c r="D187" s="1">
        <f t="shared" si="300"/>
        <v>2.3700958542175585</v>
      </c>
      <c r="E187" s="36">
        <f t="shared" si="301"/>
        <v>3.081124610482826</v>
      </c>
      <c r="F187" s="2">
        <f>F180*0.25/20</f>
        <v>4.0054619936276739</v>
      </c>
      <c r="G187" s="1">
        <f t="shared" si="303"/>
        <v>5.2071005917159763</v>
      </c>
      <c r="H187" s="1">
        <f t="shared" si="298"/>
        <v>6.7692307692307692</v>
      </c>
      <c r="I187" s="5">
        <f t="shared" si="299"/>
        <v>8.8000000000000007</v>
      </c>
      <c r="J187" s="5">
        <f t="shared" si="291"/>
        <v>11.440000000000001</v>
      </c>
      <c r="K187" s="5">
        <f>J187*1.25</f>
        <v>14.3</v>
      </c>
      <c r="L187" s="56">
        <f>K187*1.2</f>
        <v>17.16</v>
      </c>
      <c r="M187" s="5">
        <f>L187*1.15</f>
        <v>19.733999999999998</v>
      </c>
      <c r="N187" s="204">
        <f>M187*1.15</f>
        <v>22.694099999999995</v>
      </c>
      <c r="O187" s="5">
        <f>N187*1.1</f>
        <v>24.963509999999996</v>
      </c>
      <c r="P187" s="79">
        <f>O187*1.05</f>
        <v>26.211685499999998</v>
      </c>
    </row>
    <row r="188" spans="1:16" s="3" customFormat="1" x14ac:dyDescent="0.3">
      <c r="A188" s="62"/>
      <c r="B188" s="77" t="s">
        <v>3</v>
      </c>
      <c r="C188" s="58"/>
      <c r="D188" s="1">
        <f>E188/1.3</f>
        <v>2.3700958542175585</v>
      </c>
      <c r="E188" s="36">
        <f>F188/1.3</f>
        <v>3.081124610482826</v>
      </c>
      <c r="F188" s="2">
        <f>F187</f>
        <v>4.0054619936276739</v>
      </c>
      <c r="G188" s="1">
        <f t="shared" ref="G188:I194" si="304">F188*1.3</f>
        <v>5.2071005917159763</v>
      </c>
      <c r="H188" s="1">
        <f t="shared" si="304"/>
        <v>6.7692307692307692</v>
      </c>
      <c r="I188" s="1">
        <f t="shared" si="304"/>
        <v>8.8000000000000007</v>
      </c>
      <c r="J188" s="1">
        <f t="shared" si="291"/>
        <v>11.440000000000001</v>
      </c>
      <c r="K188" s="90">
        <f>J188*1.35</f>
        <v>15.444000000000003</v>
      </c>
      <c r="L188" s="91">
        <f t="shared" ref="L188:L194" si="305">K188*1.4</f>
        <v>21.621600000000001</v>
      </c>
      <c r="M188" s="90">
        <f t="shared" ref="M188:M194" si="306">L188*1.45</f>
        <v>31.351320000000001</v>
      </c>
      <c r="N188" s="205">
        <f t="shared" ref="N188:N194" si="307">M188*1.45</f>
        <v>45.459414000000002</v>
      </c>
      <c r="O188" s="90">
        <f t="shared" ref="O188:O194" si="308">N188*1.5</f>
        <v>68.189121</v>
      </c>
      <c r="P188" s="92">
        <f t="shared" ref="P188:P194" si="309">O188*1.55</f>
        <v>105.69313755</v>
      </c>
    </row>
    <row r="189" spans="1:16" s="3" customFormat="1" x14ac:dyDescent="0.3">
      <c r="A189" s="62"/>
      <c r="B189" s="75" t="s">
        <v>9</v>
      </c>
      <c r="C189" s="1" t="s">
        <v>15</v>
      </c>
      <c r="D189" s="41">
        <f t="shared" si="300"/>
        <v>1.8960766833740468</v>
      </c>
      <c r="E189" s="43">
        <f t="shared" si="301"/>
        <v>2.4648996883862608</v>
      </c>
      <c r="F189" s="42">
        <f>F180/100</f>
        <v>3.2043695949021389</v>
      </c>
      <c r="G189" s="41">
        <f t="shared" si="304"/>
        <v>4.165680473372781</v>
      </c>
      <c r="H189" s="41">
        <f t="shared" si="304"/>
        <v>5.4153846153846157</v>
      </c>
      <c r="I189" s="41">
        <f t="shared" si="304"/>
        <v>7.0400000000000009</v>
      </c>
      <c r="J189" s="41">
        <f t="shared" si="291"/>
        <v>9.152000000000001</v>
      </c>
      <c r="K189" s="41">
        <f t="shared" ref="K189:K194" si="310">J189*1.35</f>
        <v>12.355200000000002</v>
      </c>
      <c r="L189" s="57">
        <f t="shared" si="305"/>
        <v>17.297280000000001</v>
      </c>
      <c r="M189" s="41">
        <f t="shared" si="306"/>
        <v>25.081056</v>
      </c>
      <c r="N189" s="206">
        <f t="shared" si="307"/>
        <v>36.367531200000002</v>
      </c>
      <c r="O189" s="41">
        <f t="shared" si="308"/>
        <v>54.551296800000003</v>
      </c>
      <c r="P189" s="80">
        <f t="shared" si="309"/>
        <v>84.554510040000011</v>
      </c>
    </row>
    <row r="190" spans="1:16" x14ac:dyDescent="0.3">
      <c r="B190" s="81" t="s">
        <v>10</v>
      </c>
      <c r="C190" s="44"/>
      <c r="D190" s="45">
        <f t="shared" si="300"/>
        <v>0.37921533667480933</v>
      </c>
      <c r="E190" s="49">
        <f t="shared" si="301"/>
        <v>0.49297993767725212</v>
      </c>
      <c r="F190" s="46">
        <f>F180/500</f>
        <v>0.64087391898042778</v>
      </c>
      <c r="G190" s="45">
        <f t="shared" si="304"/>
        <v>0.83313609467455618</v>
      </c>
      <c r="H190" s="45">
        <f t="shared" si="304"/>
        <v>1.083076923076923</v>
      </c>
      <c r="I190" s="45">
        <f t="shared" si="304"/>
        <v>1.4079999999999999</v>
      </c>
      <c r="J190" s="44">
        <f t="shared" si="291"/>
        <v>1.8304</v>
      </c>
      <c r="K190" s="44">
        <f t="shared" si="310"/>
        <v>2.4710400000000003</v>
      </c>
      <c r="L190" s="58">
        <f t="shared" si="305"/>
        <v>3.4594560000000003</v>
      </c>
      <c r="M190" s="44">
        <f t="shared" si="306"/>
        <v>5.0162111999999999</v>
      </c>
      <c r="N190" s="207">
        <f t="shared" si="307"/>
        <v>7.2735062399999997</v>
      </c>
      <c r="O190" s="44">
        <f t="shared" si="308"/>
        <v>10.91025936</v>
      </c>
      <c r="P190" s="82">
        <f t="shared" si="309"/>
        <v>16.910902008000001</v>
      </c>
    </row>
    <row r="191" spans="1:16" x14ac:dyDescent="0.3">
      <c r="B191" s="73" t="s">
        <v>11</v>
      </c>
      <c r="C191" s="8"/>
      <c r="D191" s="8">
        <f t="shared" si="300"/>
        <v>4.7401917084351167E-2</v>
      </c>
      <c r="E191" s="12">
        <f t="shared" si="301"/>
        <v>6.1622492209656515E-2</v>
      </c>
      <c r="F191" s="9">
        <f>F180/500/8</f>
        <v>8.0109239872553473E-2</v>
      </c>
      <c r="G191" s="8">
        <f t="shared" si="304"/>
        <v>0.10414201183431952</v>
      </c>
      <c r="H191" s="8">
        <f t="shared" si="304"/>
        <v>0.13538461538461538</v>
      </c>
      <c r="I191" s="8">
        <f t="shared" si="304"/>
        <v>0.17599999999999999</v>
      </c>
      <c r="J191" s="13">
        <f t="shared" si="291"/>
        <v>0.2288</v>
      </c>
      <c r="K191" s="8">
        <f t="shared" si="310"/>
        <v>0.30888000000000004</v>
      </c>
      <c r="L191" s="50">
        <f t="shared" si="305"/>
        <v>0.43243200000000004</v>
      </c>
      <c r="M191" s="8">
        <f t="shared" si="306"/>
        <v>0.62702639999999998</v>
      </c>
      <c r="N191" s="208">
        <f t="shared" si="307"/>
        <v>0.90918827999999996</v>
      </c>
      <c r="O191" s="8">
        <f t="shared" si="308"/>
        <v>1.3637824199999999</v>
      </c>
      <c r="P191" s="16">
        <f t="shared" si="309"/>
        <v>2.1138627510000001</v>
      </c>
    </row>
    <row r="192" spans="1:16" x14ac:dyDescent="0.3">
      <c r="B192" s="73" t="s">
        <v>12</v>
      </c>
      <c r="C192" s="8"/>
      <c r="D192" s="8">
        <f t="shared" si="300"/>
        <v>2.3700958542175583E-2</v>
      </c>
      <c r="E192" s="12">
        <f t="shared" si="301"/>
        <v>3.0811246104828258E-2</v>
      </c>
      <c r="F192" s="9">
        <f>F180/500/16</f>
        <v>4.0054619936276736E-2</v>
      </c>
      <c r="G192" s="8">
        <f t="shared" si="304"/>
        <v>5.2071005917159761E-2</v>
      </c>
      <c r="H192" s="8">
        <f t="shared" si="304"/>
        <v>6.7692307692307691E-2</v>
      </c>
      <c r="I192" s="8">
        <f t="shared" si="304"/>
        <v>8.7999999999999995E-2</v>
      </c>
      <c r="J192" s="8">
        <f t="shared" si="291"/>
        <v>0.1144</v>
      </c>
      <c r="K192" s="14">
        <f t="shared" si="310"/>
        <v>0.15444000000000002</v>
      </c>
      <c r="L192" s="50">
        <f t="shared" si="305"/>
        <v>0.21621600000000002</v>
      </c>
      <c r="M192" s="8">
        <f t="shared" si="306"/>
        <v>0.31351319999999999</v>
      </c>
      <c r="N192" s="208">
        <f t="shared" si="307"/>
        <v>0.45459413999999998</v>
      </c>
      <c r="O192" s="8">
        <f t="shared" si="308"/>
        <v>0.68189120999999997</v>
      </c>
      <c r="P192" s="16">
        <f t="shared" si="309"/>
        <v>1.0569313755</v>
      </c>
    </row>
    <row r="193" spans="1:16" s="3" customFormat="1" x14ac:dyDescent="0.3">
      <c r="A193" s="62"/>
      <c r="B193" s="73" t="s">
        <v>13</v>
      </c>
      <c r="C193" s="8"/>
      <c r="D193" s="8">
        <f t="shared" si="300"/>
        <v>7.900319514058526E-3</v>
      </c>
      <c r="E193" s="12">
        <f t="shared" si="301"/>
        <v>1.0270415368276085E-2</v>
      </c>
      <c r="F193" s="9">
        <f>F180/500/48</f>
        <v>1.3351539978758912E-2</v>
      </c>
      <c r="G193" s="8">
        <f t="shared" si="304"/>
        <v>1.7357001972386585E-2</v>
      </c>
      <c r="H193" s="8">
        <f t="shared" si="304"/>
        <v>2.2564102564102562E-2</v>
      </c>
      <c r="I193" s="8">
        <f t="shared" si="304"/>
        <v>2.9333333333333333E-2</v>
      </c>
      <c r="J193" s="8">
        <f t="shared" si="291"/>
        <v>3.8133333333333332E-2</v>
      </c>
      <c r="K193" s="8">
        <f t="shared" si="310"/>
        <v>5.1479999999999998E-2</v>
      </c>
      <c r="L193" s="59">
        <f t="shared" si="305"/>
        <v>7.2071999999999997E-2</v>
      </c>
      <c r="M193" s="15">
        <f t="shared" si="306"/>
        <v>0.1045044</v>
      </c>
      <c r="N193" s="209">
        <f t="shared" si="307"/>
        <v>0.15153137999999999</v>
      </c>
      <c r="O193" s="8">
        <f t="shared" si="308"/>
        <v>0.22729706999999999</v>
      </c>
      <c r="P193" s="16">
        <f t="shared" si="309"/>
        <v>0.35231045849999998</v>
      </c>
    </row>
    <row r="194" spans="1:16" s="47" customFormat="1" ht="15" thickBot="1" x14ac:dyDescent="0.35">
      <c r="A194" s="62"/>
      <c r="B194" s="83" t="s">
        <v>14</v>
      </c>
      <c r="C194" s="19"/>
      <c r="D194" s="19">
        <f t="shared" si="300"/>
        <v>3.950159757029263E-3</v>
      </c>
      <c r="E194" s="18">
        <f t="shared" si="301"/>
        <v>5.1352076841380424E-3</v>
      </c>
      <c r="F194" s="20">
        <f>F180/500/96</f>
        <v>6.6757699893794558E-3</v>
      </c>
      <c r="G194" s="19">
        <f t="shared" si="304"/>
        <v>8.6785009861932924E-3</v>
      </c>
      <c r="H194" s="19">
        <f t="shared" si="304"/>
        <v>1.1282051282051281E-2</v>
      </c>
      <c r="I194" s="19">
        <f t="shared" si="304"/>
        <v>1.4666666666666666E-2</v>
      </c>
      <c r="J194" s="19">
        <f t="shared" si="291"/>
        <v>1.9066666666666666E-2</v>
      </c>
      <c r="K194" s="19">
        <f t="shared" si="310"/>
        <v>2.5739999999999999E-2</v>
      </c>
      <c r="L194" s="60">
        <f t="shared" si="305"/>
        <v>3.6035999999999999E-2</v>
      </c>
      <c r="M194" s="19">
        <f t="shared" si="306"/>
        <v>5.2252199999999999E-2</v>
      </c>
      <c r="N194" s="211">
        <f t="shared" si="307"/>
        <v>7.5765689999999997E-2</v>
      </c>
      <c r="O194" s="21">
        <f t="shared" si="308"/>
        <v>0.11364853499999999</v>
      </c>
      <c r="P194" s="84">
        <f t="shared" si="309"/>
        <v>0.17615522924999999</v>
      </c>
    </row>
    <row r="195" spans="1:16" x14ac:dyDescent="0.3">
      <c r="B195" s="8"/>
      <c r="C195" s="8"/>
      <c r="D195" s="8"/>
      <c r="E195" s="8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3">
      <c r="B196" s="8"/>
      <c r="C196" s="8"/>
      <c r="D196" s="8"/>
      <c r="E196" s="8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3">
      <c r="B197" s="8"/>
      <c r="C197" s="8"/>
      <c r="D197" s="8"/>
      <c r="E197" s="8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3">
      <c r="B198" s="8"/>
      <c r="C198" s="8"/>
      <c r="D198" s="8"/>
      <c r="E198" s="8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33" customFormat="1" x14ac:dyDescent="0.3">
      <c r="A199" s="26"/>
    </row>
    <row r="200" spans="1:16" s="33" customFormat="1" x14ac:dyDescent="0.3">
      <c r="A200" s="26"/>
    </row>
    <row r="201" spans="1:16" s="3" customFormat="1" x14ac:dyDescent="0.3">
      <c r="A201" s="1"/>
    </row>
    <row r="202" spans="1:16" s="3" customFormat="1" x14ac:dyDescent="0.3">
      <c r="A202" s="1"/>
    </row>
    <row r="203" spans="1:16" s="3" customFormat="1" x14ac:dyDescent="0.3">
      <c r="A203" s="1"/>
    </row>
    <row r="204" spans="1:16" s="3" customFormat="1" x14ac:dyDescent="0.3">
      <c r="A204" s="1"/>
    </row>
    <row r="208" spans="1:16" s="3" customFormat="1" x14ac:dyDescent="0.3">
      <c r="A208" s="1"/>
    </row>
    <row r="209" spans="1:1" s="47" customFormat="1" x14ac:dyDescent="0.3">
      <c r="A209" s="44"/>
    </row>
    <row r="216" spans="1:1" s="3" customFormat="1" x14ac:dyDescent="0.3">
      <c r="A216" s="1"/>
    </row>
    <row r="217" spans="1:1" s="3" customFormat="1" x14ac:dyDescent="0.3">
      <c r="A217" s="1"/>
    </row>
    <row r="218" spans="1:1" s="3" customFormat="1" x14ac:dyDescent="0.3">
      <c r="A218" s="1"/>
    </row>
    <row r="219" spans="1:1" s="3" customFormat="1" x14ac:dyDescent="0.3">
      <c r="A219" s="1"/>
    </row>
    <row r="223" spans="1:1" s="3" customFormat="1" x14ac:dyDescent="0.3">
      <c r="A223" s="1"/>
    </row>
    <row r="224" spans="1:1" s="47" customFormat="1" x14ac:dyDescent="0.3">
      <c r="A224" s="44"/>
    </row>
    <row r="229" spans="1:16" s="17" customFormat="1" x14ac:dyDescent="0.3">
      <c r="A229" s="62"/>
      <c r="B229" s="8"/>
      <c r="C229" s="8"/>
      <c r="D229" s="8"/>
      <c r="E229" s="8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s="8" customFormat="1" x14ac:dyDescent="0.3">
      <c r="A230" s="62"/>
      <c r="F230" s="9"/>
    </row>
    <row r="231" spans="1:16" s="8" customFormat="1" x14ac:dyDescent="0.3">
      <c r="A231" s="62"/>
      <c r="F231" s="9"/>
    </row>
    <row r="232" spans="1:16" s="8" customFormat="1" x14ac:dyDescent="0.3">
      <c r="A232" s="62"/>
      <c r="F232" s="9"/>
    </row>
    <row r="233" spans="1:16" s="8" customFormat="1" x14ac:dyDescent="0.3">
      <c r="A233" s="62"/>
      <c r="F233" s="9"/>
    </row>
    <row r="234" spans="1:16" s="8" customFormat="1" x14ac:dyDescent="0.3">
      <c r="A234" s="62"/>
      <c r="F234" s="9"/>
    </row>
    <row r="235" spans="1:16" s="8" customFormat="1" x14ac:dyDescent="0.3">
      <c r="A235" s="62"/>
      <c r="F235" s="9"/>
    </row>
    <row r="236" spans="1:16" s="8" customFormat="1" x14ac:dyDescent="0.3">
      <c r="A236" s="62"/>
      <c r="F236" s="9"/>
    </row>
    <row r="237" spans="1:16" s="8" customFormat="1" x14ac:dyDescent="0.3">
      <c r="A237" s="62"/>
      <c r="F237" s="9"/>
    </row>
    <row r="238" spans="1:16" s="8" customFormat="1" x14ac:dyDescent="0.3">
      <c r="A238" s="62"/>
      <c r="F238" s="9"/>
    </row>
    <row r="239" spans="1:16" s="8" customFormat="1" x14ac:dyDescent="0.3">
      <c r="A239" s="62"/>
      <c r="F239" s="9"/>
    </row>
    <row r="240" spans="1:16" s="8" customFormat="1" x14ac:dyDescent="0.3">
      <c r="A240" s="62"/>
      <c r="F240" s="9"/>
    </row>
    <row r="241" spans="1:6" s="8" customFormat="1" x14ac:dyDescent="0.3">
      <c r="A241" s="62"/>
      <c r="F241" s="9"/>
    </row>
    <row r="242" spans="1:6" s="8" customFormat="1" x14ac:dyDescent="0.3">
      <c r="A242" s="62"/>
      <c r="F242" s="9"/>
    </row>
    <row r="243" spans="1:6" s="8" customFormat="1" x14ac:dyDescent="0.3">
      <c r="A243" s="62"/>
      <c r="F243" s="9"/>
    </row>
    <row r="244" spans="1:6" s="8" customFormat="1" x14ac:dyDescent="0.3">
      <c r="A244" s="62"/>
      <c r="F244" s="9"/>
    </row>
    <row r="245" spans="1:6" s="8" customFormat="1" x14ac:dyDescent="0.3">
      <c r="A245" s="62"/>
      <c r="F245" s="9"/>
    </row>
    <row r="246" spans="1:6" s="8" customFormat="1" x14ac:dyDescent="0.3">
      <c r="A246" s="62"/>
      <c r="F246" s="9"/>
    </row>
    <row r="247" spans="1:6" s="8" customFormat="1" x14ac:dyDescent="0.3">
      <c r="A247" s="62"/>
      <c r="F247" s="9"/>
    </row>
    <row r="248" spans="1:6" s="8" customFormat="1" x14ac:dyDescent="0.3">
      <c r="A248" s="62"/>
      <c r="F248" s="9"/>
    </row>
    <row r="249" spans="1:6" s="8" customFormat="1" x14ac:dyDescent="0.3">
      <c r="A249" s="62"/>
      <c r="F249" s="9"/>
    </row>
    <row r="250" spans="1:6" s="8" customFormat="1" x14ac:dyDescent="0.3">
      <c r="A250" s="62"/>
      <c r="F250" s="9"/>
    </row>
    <row r="251" spans="1:6" s="8" customFormat="1" x14ac:dyDescent="0.3">
      <c r="A251" s="62"/>
      <c r="F251" s="9"/>
    </row>
    <row r="252" spans="1:6" s="8" customFormat="1" x14ac:dyDescent="0.3">
      <c r="A252" s="62"/>
      <c r="F252" s="9"/>
    </row>
    <row r="253" spans="1:6" s="8" customFormat="1" x14ac:dyDescent="0.3">
      <c r="A253" s="62"/>
      <c r="F253" s="9"/>
    </row>
    <row r="254" spans="1:6" s="8" customFormat="1" x14ac:dyDescent="0.3">
      <c r="A254" s="62"/>
      <c r="F254" s="9"/>
    </row>
    <row r="255" spans="1:6" s="8" customFormat="1" x14ac:dyDescent="0.3">
      <c r="A255" s="62"/>
      <c r="F255" s="9"/>
    </row>
    <row r="256" spans="1:6" s="8" customFormat="1" x14ac:dyDescent="0.3">
      <c r="A256" s="62"/>
      <c r="F256" s="9"/>
    </row>
    <row r="257" spans="1:6" s="8" customFormat="1" x14ac:dyDescent="0.3">
      <c r="A257" s="62"/>
      <c r="F257" s="9"/>
    </row>
    <row r="258" spans="1:6" s="8" customFormat="1" x14ac:dyDescent="0.3">
      <c r="A258" s="62"/>
      <c r="F258" s="9"/>
    </row>
    <row r="259" spans="1:6" s="8" customFormat="1" x14ac:dyDescent="0.3">
      <c r="A259" s="62"/>
      <c r="F259" s="9"/>
    </row>
    <row r="260" spans="1:6" s="8" customFormat="1" x14ac:dyDescent="0.3">
      <c r="A260" s="62"/>
      <c r="F260" s="9"/>
    </row>
    <row r="261" spans="1:6" s="8" customFormat="1" x14ac:dyDescent="0.3">
      <c r="A261" s="62"/>
      <c r="F261" s="9"/>
    </row>
    <row r="262" spans="1:6" s="8" customFormat="1" x14ac:dyDescent="0.3">
      <c r="A262" s="62"/>
      <c r="F262" s="9"/>
    </row>
    <row r="263" spans="1:6" s="8" customFormat="1" x14ac:dyDescent="0.3">
      <c r="A263" s="62"/>
      <c r="F263" s="9"/>
    </row>
    <row r="264" spans="1:6" s="8" customFormat="1" x14ac:dyDescent="0.3">
      <c r="A264" s="62"/>
      <c r="F264" s="9"/>
    </row>
    <row r="265" spans="1:6" s="8" customFormat="1" x14ac:dyDescent="0.3">
      <c r="A265" s="62"/>
      <c r="F265" s="9"/>
    </row>
    <row r="266" spans="1:6" s="8" customFormat="1" x14ac:dyDescent="0.3">
      <c r="A266" s="62"/>
      <c r="F266" s="9"/>
    </row>
    <row r="267" spans="1:6" s="8" customFormat="1" x14ac:dyDescent="0.3">
      <c r="A267" s="62"/>
      <c r="F267" s="9"/>
    </row>
    <row r="268" spans="1:6" s="8" customFormat="1" x14ac:dyDescent="0.3">
      <c r="A268" s="62"/>
      <c r="F268" s="9"/>
    </row>
    <row r="269" spans="1:6" s="8" customFormat="1" x14ac:dyDescent="0.3">
      <c r="A269" s="62"/>
      <c r="F269" s="9"/>
    </row>
    <row r="270" spans="1:6" s="8" customFormat="1" x14ac:dyDescent="0.3">
      <c r="A270" s="62"/>
      <c r="F270" s="9"/>
    </row>
    <row r="271" spans="1:6" s="8" customFormat="1" x14ac:dyDescent="0.3">
      <c r="A271" s="62"/>
      <c r="F271" s="9"/>
    </row>
    <row r="272" spans="1:6" s="8" customFormat="1" x14ac:dyDescent="0.3">
      <c r="A272" s="62"/>
      <c r="F272" s="9"/>
    </row>
    <row r="273" spans="1:6" s="8" customFormat="1" x14ac:dyDescent="0.3">
      <c r="A273" s="62"/>
      <c r="F273" s="9"/>
    </row>
    <row r="274" spans="1:6" s="8" customFormat="1" x14ac:dyDescent="0.3">
      <c r="A274" s="62"/>
      <c r="F274" s="9"/>
    </row>
    <row r="275" spans="1:6" s="8" customFormat="1" x14ac:dyDescent="0.3">
      <c r="A275" s="62"/>
      <c r="F275" s="9"/>
    </row>
    <row r="276" spans="1:6" s="8" customFormat="1" x14ac:dyDescent="0.3">
      <c r="A276" s="62"/>
      <c r="F276" s="9"/>
    </row>
    <row r="277" spans="1:6" s="8" customFormat="1" x14ac:dyDescent="0.3">
      <c r="A277" s="62"/>
      <c r="F277" s="9"/>
    </row>
    <row r="278" spans="1:6" s="8" customFormat="1" x14ac:dyDescent="0.3">
      <c r="A278" s="62"/>
      <c r="F278" s="9"/>
    </row>
    <row r="279" spans="1:6" s="8" customFormat="1" x14ac:dyDescent="0.3">
      <c r="A279" s="62"/>
      <c r="F279" s="9"/>
    </row>
    <row r="280" spans="1:6" s="8" customFormat="1" x14ac:dyDescent="0.3">
      <c r="A280" s="62"/>
      <c r="F280" s="9"/>
    </row>
    <row r="281" spans="1:6" s="8" customFormat="1" x14ac:dyDescent="0.3">
      <c r="A281" s="62"/>
      <c r="F281" s="9"/>
    </row>
    <row r="282" spans="1:6" s="8" customFormat="1" x14ac:dyDescent="0.3">
      <c r="A282" s="62"/>
      <c r="F282" s="9"/>
    </row>
    <row r="283" spans="1:6" s="8" customFormat="1" x14ac:dyDescent="0.3">
      <c r="A283" s="62"/>
      <c r="F283" s="9"/>
    </row>
    <row r="284" spans="1:6" s="8" customFormat="1" x14ac:dyDescent="0.3">
      <c r="A284" s="62"/>
      <c r="F284" s="9"/>
    </row>
    <row r="285" spans="1:6" s="8" customFormat="1" x14ac:dyDescent="0.3">
      <c r="A285" s="62"/>
      <c r="F285" s="9"/>
    </row>
    <row r="286" spans="1:6" s="8" customFormat="1" x14ac:dyDescent="0.3">
      <c r="A286" s="62"/>
      <c r="F286" s="9"/>
    </row>
    <row r="287" spans="1:6" s="8" customFormat="1" x14ac:dyDescent="0.3">
      <c r="A287" s="62"/>
      <c r="F287" s="9"/>
    </row>
    <row r="288" spans="1:6" s="8" customFormat="1" x14ac:dyDescent="0.3">
      <c r="A288" s="62"/>
      <c r="F288" s="9"/>
    </row>
    <row r="289" spans="1:6" s="8" customFormat="1" x14ac:dyDescent="0.3">
      <c r="A289" s="62"/>
      <c r="F289" s="9"/>
    </row>
    <row r="290" spans="1:6" s="8" customFormat="1" x14ac:dyDescent="0.3">
      <c r="A290" s="62"/>
      <c r="F290" s="9"/>
    </row>
    <row r="291" spans="1:6" s="8" customFormat="1" x14ac:dyDescent="0.3">
      <c r="A291" s="62"/>
      <c r="F291" s="9"/>
    </row>
    <row r="292" spans="1:6" s="8" customFormat="1" x14ac:dyDescent="0.3">
      <c r="A292" s="62"/>
      <c r="F292" s="9"/>
    </row>
    <row r="293" spans="1:6" s="8" customFormat="1" x14ac:dyDescent="0.3">
      <c r="A293" s="62"/>
      <c r="F293" s="9"/>
    </row>
    <row r="294" spans="1:6" s="8" customFormat="1" x14ac:dyDescent="0.3">
      <c r="A294" s="62"/>
      <c r="F294" s="9"/>
    </row>
    <row r="295" spans="1:6" s="8" customFormat="1" x14ac:dyDescent="0.3">
      <c r="A295" s="62"/>
      <c r="F295" s="9"/>
    </row>
    <row r="296" spans="1:6" s="8" customFormat="1" x14ac:dyDescent="0.3">
      <c r="A296" s="62"/>
      <c r="F296" s="9"/>
    </row>
    <row r="297" spans="1:6" s="8" customFormat="1" x14ac:dyDescent="0.3">
      <c r="A297" s="62"/>
      <c r="F297" s="9"/>
    </row>
    <row r="298" spans="1:6" s="8" customFormat="1" x14ac:dyDescent="0.3">
      <c r="A298" s="62"/>
      <c r="F298" s="9"/>
    </row>
    <row r="299" spans="1:6" s="8" customFormat="1" x14ac:dyDescent="0.3">
      <c r="A299" s="62"/>
      <c r="F299" s="9"/>
    </row>
    <row r="300" spans="1:6" s="8" customFormat="1" x14ac:dyDescent="0.3">
      <c r="A300" s="62"/>
      <c r="F300" s="9"/>
    </row>
    <row r="301" spans="1:6" s="8" customFormat="1" x14ac:dyDescent="0.3">
      <c r="A301" s="62"/>
      <c r="F301" s="9"/>
    </row>
    <row r="302" spans="1:6" s="8" customFormat="1" x14ac:dyDescent="0.3">
      <c r="A302" s="62"/>
      <c r="F302" s="9"/>
    </row>
    <row r="303" spans="1:6" s="8" customFormat="1" x14ac:dyDescent="0.3">
      <c r="A303" s="62"/>
      <c r="F303" s="9"/>
    </row>
    <row r="304" spans="1:6" s="8" customFormat="1" x14ac:dyDescent="0.3">
      <c r="A304" s="62"/>
      <c r="F304" s="9"/>
    </row>
    <row r="305" spans="1:6" s="8" customFormat="1" x14ac:dyDescent="0.3">
      <c r="A305" s="62"/>
      <c r="F305" s="9"/>
    </row>
    <row r="306" spans="1:6" s="8" customFormat="1" x14ac:dyDescent="0.3">
      <c r="A306" s="62"/>
      <c r="F306" s="9"/>
    </row>
    <row r="307" spans="1:6" s="8" customFormat="1" x14ac:dyDescent="0.3">
      <c r="A307" s="62"/>
      <c r="F307" s="9"/>
    </row>
    <row r="308" spans="1:6" s="8" customFormat="1" x14ac:dyDescent="0.3">
      <c r="A308" s="62"/>
      <c r="F308" s="9"/>
    </row>
    <row r="309" spans="1:6" s="8" customFormat="1" x14ac:dyDescent="0.3">
      <c r="A309" s="62"/>
      <c r="F309" s="9"/>
    </row>
    <row r="310" spans="1:6" s="8" customFormat="1" x14ac:dyDescent="0.3">
      <c r="A310" s="62"/>
      <c r="F310" s="9"/>
    </row>
    <row r="311" spans="1:6" s="8" customFormat="1" x14ac:dyDescent="0.3">
      <c r="A311" s="62"/>
      <c r="F311" s="9"/>
    </row>
    <row r="312" spans="1:6" s="8" customFormat="1" x14ac:dyDescent="0.3">
      <c r="A312" s="62"/>
      <c r="F312" s="9"/>
    </row>
    <row r="313" spans="1:6" s="8" customFormat="1" x14ac:dyDescent="0.3">
      <c r="A313" s="62"/>
      <c r="F313" s="9"/>
    </row>
    <row r="314" spans="1:6" s="8" customFormat="1" x14ac:dyDescent="0.3">
      <c r="A314" s="62"/>
      <c r="F314" s="9"/>
    </row>
    <row r="315" spans="1:6" s="8" customFormat="1" x14ac:dyDescent="0.3">
      <c r="A315" s="62"/>
      <c r="F315" s="9"/>
    </row>
    <row r="316" spans="1:6" s="8" customFormat="1" x14ac:dyDescent="0.3">
      <c r="A316" s="62"/>
      <c r="F316" s="9"/>
    </row>
    <row r="317" spans="1:6" s="8" customFormat="1" x14ac:dyDescent="0.3">
      <c r="A317" s="62"/>
      <c r="F317" s="9"/>
    </row>
    <row r="318" spans="1:6" s="8" customFormat="1" x14ac:dyDescent="0.3">
      <c r="A318" s="62"/>
      <c r="F318" s="9"/>
    </row>
    <row r="319" spans="1:6" s="8" customFormat="1" x14ac:dyDescent="0.3">
      <c r="A319" s="62"/>
      <c r="F319" s="9"/>
    </row>
    <row r="320" spans="1:6" s="8" customFormat="1" x14ac:dyDescent="0.3">
      <c r="A320" s="62"/>
      <c r="F320" s="9"/>
    </row>
    <row r="321" spans="1:6" s="8" customFormat="1" x14ac:dyDescent="0.3">
      <c r="A321" s="62"/>
      <c r="F321" s="9"/>
    </row>
    <row r="322" spans="1:6" s="8" customFormat="1" x14ac:dyDescent="0.3">
      <c r="A322" s="62"/>
      <c r="F322" s="9"/>
    </row>
    <row r="323" spans="1:6" s="8" customFormat="1" x14ac:dyDescent="0.3">
      <c r="A323" s="62"/>
      <c r="F323" s="9"/>
    </row>
    <row r="324" spans="1:6" s="8" customFormat="1" x14ac:dyDescent="0.3">
      <c r="A324" s="62"/>
      <c r="F324" s="9"/>
    </row>
    <row r="325" spans="1:6" s="8" customFormat="1" x14ac:dyDescent="0.3">
      <c r="A325" s="62"/>
      <c r="F325" s="9"/>
    </row>
    <row r="326" spans="1:6" s="8" customFormat="1" x14ac:dyDescent="0.3">
      <c r="A326" s="62"/>
      <c r="F326" s="9"/>
    </row>
    <row r="327" spans="1:6" s="8" customFormat="1" x14ac:dyDescent="0.3">
      <c r="A327" s="62"/>
      <c r="F327" s="9"/>
    </row>
    <row r="328" spans="1:6" s="8" customFormat="1" x14ac:dyDescent="0.3">
      <c r="A328" s="62"/>
      <c r="F328" s="9"/>
    </row>
    <row r="329" spans="1:6" s="8" customFormat="1" x14ac:dyDescent="0.3">
      <c r="A329" s="62"/>
      <c r="F329" s="9"/>
    </row>
    <row r="330" spans="1:6" s="8" customFormat="1" x14ac:dyDescent="0.3">
      <c r="A330" s="62"/>
      <c r="F330" s="9"/>
    </row>
    <row r="331" spans="1:6" s="8" customFormat="1" x14ac:dyDescent="0.3">
      <c r="A331" s="62"/>
      <c r="F331" s="9"/>
    </row>
    <row r="332" spans="1:6" s="8" customFormat="1" x14ac:dyDescent="0.3">
      <c r="A332" s="62"/>
      <c r="F332" s="9"/>
    </row>
    <row r="333" spans="1:6" s="8" customFormat="1" x14ac:dyDescent="0.3">
      <c r="A333" s="62"/>
      <c r="F333" s="9"/>
    </row>
    <row r="334" spans="1:6" s="8" customFormat="1" x14ac:dyDescent="0.3">
      <c r="A334" s="62"/>
      <c r="F334" s="9"/>
    </row>
    <row r="335" spans="1:6" s="8" customFormat="1" x14ac:dyDescent="0.3">
      <c r="A335" s="62"/>
      <c r="F335" s="9"/>
    </row>
    <row r="336" spans="1:6" s="8" customFormat="1" x14ac:dyDescent="0.3">
      <c r="A336" s="62"/>
      <c r="F336" s="9"/>
    </row>
    <row r="337" spans="1:6" s="8" customFormat="1" x14ac:dyDescent="0.3">
      <c r="A337" s="62"/>
      <c r="F337" s="9"/>
    </row>
    <row r="338" spans="1:6" s="8" customFormat="1" x14ac:dyDescent="0.3">
      <c r="A338" s="62"/>
      <c r="F338" s="9"/>
    </row>
    <row r="339" spans="1:6" s="8" customFormat="1" x14ac:dyDescent="0.3">
      <c r="A339" s="62"/>
      <c r="F339" s="9"/>
    </row>
    <row r="340" spans="1:6" s="8" customFormat="1" x14ac:dyDescent="0.3">
      <c r="A340" s="62"/>
      <c r="F340" s="9"/>
    </row>
    <row r="341" spans="1:6" s="8" customFormat="1" x14ac:dyDescent="0.3">
      <c r="A341" s="62"/>
      <c r="F341" s="9"/>
    </row>
    <row r="342" spans="1:6" s="8" customFormat="1" x14ac:dyDescent="0.3">
      <c r="A342" s="62"/>
      <c r="F342" s="9"/>
    </row>
    <row r="343" spans="1:6" s="8" customFormat="1" x14ac:dyDescent="0.3">
      <c r="A343" s="62"/>
      <c r="F343" s="9"/>
    </row>
    <row r="344" spans="1:6" s="8" customFormat="1" x14ac:dyDescent="0.3">
      <c r="A344" s="62"/>
      <c r="F344" s="9"/>
    </row>
    <row r="345" spans="1:6" s="8" customFormat="1" x14ac:dyDescent="0.3">
      <c r="A345" s="62"/>
      <c r="F345" s="9"/>
    </row>
    <row r="346" spans="1:6" s="8" customFormat="1" x14ac:dyDescent="0.3">
      <c r="A346" s="62"/>
      <c r="F346" s="9"/>
    </row>
    <row r="347" spans="1:6" s="8" customFormat="1" x14ac:dyDescent="0.3">
      <c r="A347" s="62"/>
      <c r="F347" s="9"/>
    </row>
    <row r="348" spans="1:6" s="8" customFormat="1" x14ac:dyDescent="0.3">
      <c r="A348" s="62"/>
      <c r="F348" s="9"/>
    </row>
    <row r="349" spans="1:6" s="8" customFormat="1" x14ac:dyDescent="0.3">
      <c r="A349" s="62"/>
      <c r="F349" s="9"/>
    </row>
    <row r="350" spans="1:6" s="8" customFormat="1" x14ac:dyDescent="0.3">
      <c r="A350" s="62"/>
      <c r="F350" s="9"/>
    </row>
    <row r="351" spans="1:6" s="8" customFormat="1" x14ac:dyDescent="0.3">
      <c r="A351" s="62"/>
      <c r="F351" s="9"/>
    </row>
    <row r="352" spans="1:6" s="8" customFormat="1" x14ac:dyDescent="0.3">
      <c r="A352" s="62"/>
      <c r="F352" s="9"/>
    </row>
    <row r="353" spans="1:6" s="8" customFormat="1" x14ac:dyDescent="0.3">
      <c r="A353" s="62"/>
      <c r="F353" s="9"/>
    </row>
    <row r="354" spans="1:6" s="8" customFormat="1" x14ac:dyDescent="0.3">
      <c r="A354" s="62"/>
      <c r="F354" s="9"/>
    </row>
    <row r="355" spans="1:6" s="8" customFormat="1" x14ac:dyDescent="0.3">
      <c r="A355" s="62"/>
      <c r="F355" s="9"/>
    </row>
    <row r="356" spans="1:6" s="8" customFormat="1" x14ac:dyDescent="0.3">
      <c r="A356" s="62"/>
      <c r="F356" s="9"/>
    </row>
    <row r="357" spans="1:6" s="8" customFormat="1" x14ac:dyDescent="0.3">
      <c r="A357" s="62"/>
      <c r="F357" s="9"/>
    </row>
    <row r="358" spans="1:6" s="8" customFormat="1" x14ac:dyDescent="0.3">
      <c r="A358" s="62"/>
      <c r="F358" s="9"/>
    </row>
    <row r="359" spans="1:6" s="8" customFormat="1" x14ac:dyDescent="0.3">
      <c r="A359" s="62"/>
      <c r="F359" s="9"/>
    </row>
    <row r="360" spans="1:6" s="8" customFormat="1" x14ac:dyDescent="0.3">
      <c r="A360" s="62"/>
      <c r="F360" s="9"/>
    </row>
    <row r="361" spans="1:6" s="8" customFormat="1" x14ac:dyDescent="0.3">
      <c r="A361" s="62"/>
      <c r="F361" s="9"/>
    </row>
    <row r="362" spans="1:6" s="8" customFormat="1" x14ac:dyDescent="0.3">
      <c r="A362" s="62"/>
      <c r="F362" s="9"/>
    </row>
    <row r="363" spans="1:6" s="8" customFormat="1" x14ac:dyDescent="0.3">
      <c r="A363" s="62"/>
      <c r="F363" s="9"/>
    </row>
    <row r="364" spans="1:6" s="8" customFormat="1" x14ac:dyDescent="0.3">
      <c r="A364" s="62"/>
      <c r="F364" s="9"/>
    </row>
    <row r="365" spans="1:6" s="8" customFormat="1" x14ac:dyDescent="0.3">
      <c r="A365" s="62"/>
      <c r="F365" s="9"/>
    </row>
    <row r="366" spans="1:6" s="8" customFormat="1" x14ac:dyDescent="0.3">
      <c r="A366" s="62"/>
      <c r="F366" s="9"/>
    </row>
    <row r="367" spans="1:6" s="8" customFormat="1" x14ac:dyDescent="0.3">
      <c r="A367" s="62"/>
      <c r="F367" s="9"/>
    </row>
    <row r="368" spans="1:6" s="8" customFormat="1" x14ac:dyDescent="0.3">
      <c r="A368" s="62"/>
      <c r="F368" s="9"/>
    </row>
    <row r="369" spans="1:6" s="8" customFormat="1" x14ac:dyDescent="0.3">
      <c r="A369" s="62"/>
      <c r="F369" s="9"/>
    </row>
    <row r="370" spans="1:6" s="8" customFormat="1" x14ac:dyDescent="0.3">
      <c r="A370" s="62"/>
      <c r="F370" s="9"/>
    </row>
    <row r="371" spans="1:6" s="8" customFormat="1" x14ac:dyDescent="0.3">
      <c r="A371" s="62"/>
      <c r="F371" s="9"/>
    </row>
    <row r="372" spans="1:6" s="8" customFormat="1" x14ac:dyDescent="0.3">
      <c r="A372" s="62"/>
      <c r="F372" s="9"/>
    </row>
    <row r="373" spans="1:6" s="8" customFormat="1" x14ac:dyDescent="0.3">
      <c r="A373" s="62"/>
      <c r="F373" s="9"/>
    </row>
    <row r="374" spans="1:6" s="8" customFormat="1" x14ac:dyDescent="0.3">
      <c r="A374" s="62"/>
      <c r="F374" s="9"/>
    </row>
    <row r="375" spans="1:6" s="8" customFormat="1" x14ac:dyDescent="0.3">
      <c r="A375" s="62"/>
      <c r="F375" s="9"/>
    </row>
    <row r="376" spans="1:6" s="8" customFormat="1" x14ac:dyDescent="0.3">
      <c r="A376" s="62"/>
      <c r="F376" s="9"/>
    </row>
    <row r="377" spans="1:6" s="8" customFormat="1" x14ac:dyDescent="0.3">
      <c r="A377" s="62"/>
      <c r="F377" s="9"/>
    </row>
    <row r="378" spans="1:6" s="8" customFormat="1" x14ac:dyDescent="0.3">
      <c r="A378" s="62"/>
      <c r="F378" s="9"/>
    </row>
    <row r="379" spans="1:6" s="8" customFormat="1" x14ac:dyDescent="0.3">
      <c r="A379" s="62"/>
      <c r="F379" s="9"/>
    </row>
    <row r="380" spans="1:6" s="8" customFormat="1" x14ac:dyDescent="0.3">
      <c r="A380" s="62"/>
      <c r="F380" s="9"/>
    </row>
    <row r="381" spans="1:6" s="8" customFormat="1" x14ac:dyDescent="0.3">
      <c r="A381" s="62"/>
      <c r="F381" s="9"/>
    </row>
    <row r="382" spans="1:6" s="8" customFormat="1" x14ac:dyDescent="0.3">
      <c r="A382" s="62"/>
      <c r="F382" s="9"/>
    </row>
    <row r="383" spans="1:6" s="8" customFormat="1" x14ac:dyDescent="0.3">
      <c r="A383" s="62"/>
      <c r="F383" s="9"/>
    </row>
    <row r="384" spans="1:6" s="8" customFormat="1" x14ac:dyDescent="0.3">
      <c r="A384" s="62"/>
      <c r="F384" s="9"/>
    </row>
    <row r="385" spans="1:6" s="8" customFormat="1" x14ac:dyDescent="0.3">
      <c r="A385" s="62"/>
      <c r="F385" s="9"/>
    </row>
    <row r="386" spans="1:6" s="8" customFormat="1" x14ac:dyDescent="0.3">
      <c r="A386" s="62"/>
      <c r="F386" s="9"/>
    </row>
    <row r="387" spans="1:6" s="8" customFormat="1" x14ac:dyDescent="0.3">
      <c r="A387" s="62"/>
      <c r="F387" s="9"/>
    </row>
    <row r="388" spans="1:6" s="8" customFormat="1" x14ac:dyDescent="0.3">
      <c r="A388" s="62"/>
      <c r="F388" s="9"/>
    </row>
    <row r="389" spans="1:6" s="8" customFormat="1" x14ac:dyDescent="0.3">
      <c r="A389" s="62"/>
      <c r="F389" s="9"/>
    </row>
    <row r="390" spans="1:6" s="8" customFormat="1" x14ac:dyDescent="0.3">
      <c r="A390" s="62"/>
      <c r="F390" s="9"/>
    </row>
    <row r="391" spans="1:6" s="8" customFormat="1" x14ac:dyDescent="0.3">
      <c r="A391" s="62"/>
      <c r="F391" s="9"/>
    </row>
    <row r="392" spans="1:6" s="8" customFormat="1" x14ac:dyDescent="0.3">
      <c r="A392" s="62"/>
      <c r="F392" s="9"/>
    </row>
    <row r="393" spans="1:6" s="8" customFormat="1" x14ac:dyDescent="0.3">
      <c r="A393" s="62"/>
      <c r="F393" s="9"/>
    </row>
    <row r="394" spans="1:6" s="8" customFormat="1" x14ac:dyDescent="0.3">
      <c r="A394" s="62"/>
      <c r="F394" s="9"/>
    </row>
    <row r="395" spans="1:6" s="8" customFormat="1" x14ac:dyDescent="0.3">
      <c r="A395" s="62"/>
      <c r="F395" s="9"/>
    </row>
    <row r="396" spans="1:6" s="8" customFormat="1" x14ac:dyDescent="0.3">
      <c r="A396" s="62"/>
      <c r="F396" s="9"/>
    </row>
    <row r="397" spans="1:6" s="8" customFormat="1" x14ac:dyDescent="0.3">
      <c r="A397" s="62"/>
      <c r="F397" s="9"/>
    </row>
    <row r="398" spans="1:6" s="8" customFormat="1" x14ac:dyDescent="0.3">
      <c r="A398" s="62"/>
      <c r="F398" s="9"/>
    </row>
    <row r="399" spans="1:6" s="8" customFormat="1" x14ac:dyDescent="0.3">
      <c r="A399" s="62"/>
      <c r="F399" s="9"/>
    </row>
    <row r="400" spans="1:6" s="8" customFormat="1" x14ac:dyDescent="0.3">
      <c r="A400" s="62"/>
      <c r="F400" s="9"/>
    </row>
    <row r="401" spans="1:6" s="8" customFormat="1" x14ac:dyDescent="0.3">
      <c r="A401" s="62"/>
      <c r="F401" s="9"/>
    </row>
    <row r="402" spans="1:6" s="8" customFormat="1" x14ac:dyDescent="0.3">
      <c r="A402" s="62"/>
      <c r="F402" s="9"/>
    </row>
    <row r="403" spans="1:6" s="8" customFormat="1" x14ac:dyDescent="0.3">
      <c r="A403" s="62"/>
      <c r="F403" s="9"/>
    </row>
    <row r="404" spans="1:6" s="8" customFormat="1" x14ac:dyDescent="0.3">
      <c r="A404" s="62"/>
      <c r="F404" s="9"/>
    </row>
    <row r="405" spans="1:6" s="8" customFormat="1" x14ac:dyDescent="0.3">
      <c r="A405" s="62"/>
      <c r="F405" s="9"/>
    </row>
    <row r="406" spans="1:6" s="8" customFormat="1" x14ac:dyDescent="0.3">
      <c r="A406" s="62"/>
      <c r="F406" s="9"/>
    </row>
    <row r="407" spans="1:6" s="8" customFormat="1" x14ac:dyDescent="0.3">
      <c r="A407" s="62"/>
      <c r="F407" s="9"/>
    </row>
    <row r="408" spans="1:6" s="8" customFormat="1" x14ac:dyDescent="0.3">
      <c r="A408" s="62"/>
      <c r="F408" s="9"/>
    </row>
    <row r="409" spans="1:6" s="8" customFormat="1" x14ac:dyDescent="0.3">
      <c r="A409" s="62"/>
      <c r="F409" s="9"/>
    </row>
    <row r="410" spans="1:6" s="8" customFormat="1" x14ac:dyDescent="0.3">
      <c r="A410" s="62"/>
      <c r="F410" s="9"/>
    </row>
    <row r="411" spans="1:6" s="8" customFormat="1" x14ac:dyDescent="0.3">
      <c r="A411" s="62"/>
      <c r="F411" s="9"/>
    </row>
    <row r="412" spans="1:6" s="8" customFormat="1" x14ac:dyDescent="0.3">
      <c r="A412" s="62"/>
      <c r="F412" s="9"/>
    </row>
    <row r="413" spans="1:6" s="8" customFormat="1" x14ac:dyDescent="0.3">
      <c r="A413" s="62"/>
      <c r="F413" s="9"/>
    </row>
    <row r="414" spans="1:6" s="8" customFormat="1" x14ac:dyDescent="0.3">
      <c r="A414" s="62"/>
      <c r="F414" s="9"/>
    </row>
    <row r="415" spans="1:6" s="8" customFormat="1" x14ac:dyDescent="0.3">
      <c r="A415" s="62"/>
      <c r="F415" s="9"/>
    </row>
    <row r="416" spans="1:6" s="8" customFormat="1" x14ac:dyDescent="0.3">
      <c r="A416" s="62"/>
      <c r="F416" s="9"/>
    </row>
    <row r="417" spans="1:6" s="8" customFormat="1" x14ac:dyDescent="0.3">
      <c r="A417" s="62"/>
      <c r="F417" s="9"/>
    </row>
    <row r="418" spans="1:6" s="8" customFormat="1" x14ac:dyDescent="0.3">
      <c r="A418" s="62"/>
      <c r="F418" s="9"/>
    </row>
    <row r="419" spans="1:6" s="8" customFormat="1" x14ac:dyDescent="0.3">
      <c r="A419" s="62"/>
      <c r="F419" s="9"/>
    </row>
    <row r="420" spans="1:6" s="8" customFormat="1" x14ac:dyDescent="0.3">
      <c r="A420" s="62"/>
      <c r="F420" s="9"/>
    </row>
    <row r="421" spans="1:6" s="8" customFormat="1" x14ac:dyDescent="0.3">
      <c r="A421" s="62"/>
      <c r="F421" s="9"/>
    </row>
    <row r="422" spans="1:6" s="8" customFormat="1" x14ac:dyDescent="0.3">
      <c r="A422" s="62"/>
      <c r="F422" s="9"/>
    </row>
    <row r="423" spans="1:6" s="8" customFormat="1" x14ac:dyDescent="0.3">
      <c r="A423" s="62"/>
      <c r="F423" s="9"/>
    </row>
    <row r="424" spans="1:6" s="8" customFormat="1" x14ac:dyDescent="0.3">
      <c r="A424" s="62"/>
      <c r="F424" s="9"/>
    </row>
    <row r="425" spans="1:6" s="8" customFormat="1" x14ac:dyDescent="0.3">
      <c r="A425" s="62"/>
      <c r="F425" s="9"/>
    </row>
    <row r="426" spans="1:6" s="8" customFormat="1" x14ac:dyDescent="0.3">
      <c r="A426" s="62"/>
      <c r="F426" s="9"/>
    </row>
    <row r="427" spans="1:6" s="8" customFormat="1" x14ac:dyDescent="0.3">
      <c r="A427" s="62"/>
      <c r="F427" s="9"/>
    </row>
    <row r="428" spans="1:6" s="8" customFormat="1" x14ac:dyDescent="0.3">
      <c r="A428" s="62"/>
      <c r="F428" s="9"/>
    </row>
    <row r="429" spans="1:6" s="8" customFormat="1" x14ac:dyDescent="0.3">
      <c r="A429" s="62"/>
      <c r="F429" s="9"/>
    </row>
    <row r="430" spans="1:6" s="8" customFormat="1" x14ac:dyDescent="0.3">
      <c r="A430" s="62"/>
      <c r="F430" s="9"/>
    </row>
    <row r="431" spans="1:6" s="8" customFormat="1" x14ac:dyDescent="0.3">
      <c r="A431" s="62"/>
      <c r="F431" s="9"/>
    </row>
    <row r="432" spans="1:6" s="8" customFormat="1" x14ac:dyDescent="0.3">
      <c r="A432" s="62"/>
      <c r="F432" s="9"/>
    </row>
    <row r="433" spans="1:6" s="8" customFormat="1" x14ac:dyDescent="0.3">
      <c r="A433" s="62"/>
      <c r="F433" s="9"/>
    </row>
    <row r="434" spans="1:6" s="8" customFormat="1" x14ac:dyDescent="0.3">
      <c r="A434" s="62"/>
      <c r="F434" s="9"/>
    </row>
    <row r="435" spans="1:6" s="8" customFormat="1" x14ac:dyDescent="0.3">
      <c r="A435" s="62"/>
      <c r="F435" s="9"/>
    </row>
    <row r="436" spans="1:6" s="8" customFormat="1" x14ac:dyDescent="0.3">
      <c r="A436" s="62"/>
      <c r="F436" s="9"/>
    </row>
    <row r="437" spans="1:6" s="8" customFormat="1" x14ac:dyDescent="0.3">
      <c r="A437" s="62"/>
      <c r="F437" s="9"/>
    </row>
    <row r="438" spans="1:6" s="8" customFormat="1" x14ac:dyDescent="0.3">
      <c r="A438" s="62"/>
      <c r="F438" s="9"/>
    </row>
    <row r="439" spans="1:6" s="8" customFormat="1" x14ac:dyDescent="0.3">
      <c r="A439" s="62"/>
      <c r="F439" s="9"/>
    </row>
    <row r="440" spans="1:6" s="8" customFormat="1" x14ac:dyDescent="0.3">
      <c r="A440" s="62"/>
      <c r="F440" s="9"/>
    </row>
    <row r="441" spans="1:6" s="8" customFormat="1" x14ac:dyDescent="0.3">
      <c r="A441" s="62"/>
      <c r="F441" s="9"/>
    </row>
    <row r="442" spans="1:6" s="8" customFormat="1" x14ac:dyDescent="0.3">
      <c r="A442" s="62"/>
      <c r="F442" s="9"/>
    </row>
    <row r="443" spans="1:6" s="8" customFormat="1" x14ac:dyDescent="0.3">
      <c r="A443" s="62"/>
      <c r="F443" s="9"/>
    </row>
    <row r="444" spans="1:6" s="8" customFormat="1" x14ac:dyDescent="0.3">
      <c r="A444" s="62"/>
      <c r="F444" s="9"/>
    </row>
    <row r="445" spans="1:6" s="8" customFormat="1" x14ac:dyDescent="0.3">
      <c r="A445" s="62"/>
      <c r="F445" s="9"/>
    </row>
    <row r="446" spans="1:6" s="8" customFormat="1" x14ac:dyDescent="0.3">
      <c r="A446" s="62"/>
      <c r="F446" s="9"/>
    </row>
    <row r="447" spans="1:6" s="8" customFormat="1" x14ac:dyDescent="0.3">
      <c r="A447" s="62"/>
      <c r="F447" s="9"/>
    </row>
    <row r="448" spans="1:6" s="8" customFormat="1" x14ac:dyDescent="0.3">
      <c r="A448" s="62"/>
      <c r="F448" s="9"/>
    </row>
    <row r="449" spans="1:6" s="8" customFormat="1" x14ac:dyDescent="0.3">
      <c r="A449" s="62"/>
      <c r="F449" s="9"/>
    </row>
    <row r="450" spans="1:6" s="8" customFormat="1" x14ac:dyDescent="0.3">
      <c r="A450" s="62"/>
      <c r="F450" s="9"/>
    </row>
    <row r="451" spans="1:6" s="8" customFormat="1" x14ac:dyDescent="0.3">
      <c r="A451" s="62"/>
      <c r="F451" s="9"/>
    </row>
    <row r="452" spans="1:6" s="8" customFormat="1" x14ac:dyDescent="0.3">
      <c r="A452" s="62"/>
      <c r="F452" s="9"/>
    </row>
    <row r="453" spans="1:6" s="8" customFormat="1" x14ac:dyDescent="0.3">
      <c r="A453" s="62"/>
      <c r="F453" s="9"/>
    </row>
    <row r="454" spans="1:6" s="8" customFormat="1" x14ac:dyDescent="0.3">
      <c r="A454" s="62"/>
      <c r="F454" s="9"/>
    </row>
    <row r="455" spans="1:6" s="8" customFormat="1" x14ac:dyDescent="0.3">
      <c r="A455" s="62"/>
      <c r="F455" s="9"/>
    </row>
    <row r="456" spans="1:6" s="8" customFormat="1" x14ac:dyDescent="0.3">
      <c r="A456" s="62"/>
      <c r="F456" s="9"/>
    </row>
    <row r="457" spans="1:6" s="8" customFormat="1" x14ac:dyDescent="0.3">
      <c r="A457" s="62"/>
      <c r="F457" s="9"/>
    </row>
    <row r="458" spans="1:6" s="8" customFormat="1" x14ac:dyDescent="0.3">
      <c r="A458" s="62"/>
      <c r="F458" s="9"/>
    </row>
    <row r="459" spans="1:6" s="8" customFormat="1" x14ac:dyDescent="0.3">
      <c r="A459" s="62"/>
      <c r="F459" s="9"/>
    </row>
    <row r="460" spans="1:6" s="8" customFormat="1" x14ac:dyDescent="0.3">
      <c r="A460" s="62"/>
      <c r="F460" s="9"/>
    </row>
    <row r="461" spans="1:6" s="8" customFormat="1" x14ac:dyDescent="0.3">
      <c r="A461" s="62"/>
      <c r="F461" s="9"/>
    </row>
    <row r="462" spans="1:6" s="8" customFormat="1" x14ac:dyDescent="0.3">
      <c r="A462" s="62"/>
      <c r="F462" s="9"/>
    </row>
    <row r="463" spans="1:6" s="8" customFormat="1" x14ac:dyDescent="0.3">
      <c r="A463" s="62"/>
      <c r="F463" s="9"/>
    </row>
    <row r="464" spans="1:6" s="8" customFormat="1" x14ac:dyDescent="0.3">
      <c r="A464" s="62"/>
      <c r="F464" s="9"/>
    </row>
    <row r="465" spans="1:6" s="8" customFormat="1" x14ac:dyDescent="0.3">
      <c r="A465" s="62"/>
      <c r="F465" s="9"/>
    </row>
    <row r="466" spans="1:6" s="8" customFormat="1" x14ac:dyDescent="0.3">
      <c r="A466" s="62"/>
      <c r="F466" s="9"/>
    </row>
    <row r="467" spans="1:6" s="8" customFormat="1" x14ac:dyDescent="0.3">
      <c r="A467" s="62"/>
      <c r="F467" s="9"/>
    </row>
    <row r="468" spans="1:6" s="8" customFormat="1" x14ac:dyDescent="0.3">
      <c r="A468" s="62"/>
      <c r="F468" s="9"/>
    </row>
    <row r="469" spans="1:6" s="8" customFormat="1" x14ac:dyDescent="0.3">
      <c r="A469" s="62"/>
      <c r="F469" s="9"/>
    </row>
    <row r="470" spans="1:6" s="8" customFormat="1" x14ac:dyDescent="0.3">
      <c r="A470" s="62"/>
      <c r="F470" s="9"/>
    </row>
    <row r="471" spans="1:6" s="8" customFormat="1" x14ac:dyDescent="0.3">
      <c r="A471" s="62"/>
      <c r="F471" s="9"/>
    </row>
    <row r="472" spans="1:6" s="8" customFormat="1" x14ac:dyDescent="0.3">
      <c r="A472" s="62"/>
      <c r="F472" s="9"/>
    </row>
    <row r="473" spans="1:6" s="8" customFormat="1" x14ac:dyDescent="0.3">
      <c r="A473" s="62"/>
      <c r="F473" s="9"/>
    </row>
    <row r="474" spans="1:6" s="8" customFormat="1" x14ac:dyDescent="0.3">
      <c r="A474" s="62"/>
      <c r="F474" s="9"/>
    </row>
    <row r="475" spans="1:6" s="8" customFormat="1" x14ac:dyDescent="0.3">
      <c r="A475" s="62"/>
      <c r="F475" s="9"/>
    </row>
    <row r="476" spans="1:6" s="8" customFormat="1" x14ac:dyDescent="0.3">
      <c r="A476" s="62"/>
      <c r="F476" s="9"/>
    </row>
    <row r="477" spans="1:6" s="8" customFormat="1" x14ac:dyDescent="0.3">
      <c r="A477" s="62"/>
      <c r="F477" s="9"/>
    </row>
    <row r="478" spans="1:6" s="8" customFormat="1" x14ac:dyDescent="0.3">
      <c r="A478" s="62"/>
      <c r="F478" s="9"/>
    </row>
    <row r="479" spans="1:6" s="8" customFormat="1" x14ac:dyDescent="0.3">
      <c r="A479" s="62"/>
      <c r="F479" s="9"/>
    </row>
    <row r="480" spans="1:6" s="8" customFormat="1" x14ac:dyDescent="0.3">
      <c r="A480" s="62"/>
      <c r="F480" s="9"/>
    </row>
    <row r="481" spans="1:6" s="8" customFormat="1" x14ac:dyDescent="0.3">
      <c r="A481" s="62"/>
      <c r="F481" s="9"/>
    </row>
    <row r="482" spans="1:6" s="8" customFormat="1" x14ac:dyDescent="0.3">
      <c r="A482" s="62"/>
      <c r="F482" s="9"/>
    </row>
    <row r="483" spans="1:6" s="8" customFormat="1" x14ac:dyDescent="0.3">
      <c r="A483" s="62"/>
      <c r="F483" s="9"/>
    </row>
    <row r="484" spans="1:6" s="8" customFormat="1" x14ac:dyDescent="0.3">
      <c r="A484" s="62"/>
      <c r="F484" s="9"/>
    </row>
    <row r="485" spans="1:6" s="8" customFormat="1" x14ac:dyDescent="0.3">
      <c r="A485" s="62"/>
      <c r="F485" s="9"/>
    </row>
    <row r="486" spans="1:6" s="8" customFormat="1" x14ac:dyDescent="0.3">
      <c r="A486" s="62"/>
      <c r="F486" s="9"/>
    </row>
    <row r="487" spans="1:6" s="8" customFormat="1" x14ac:dyDescent="0.3">
      <c r="A487" s="62"/>
      <c r="F487" s="9"/>
    </row>
    <row r="488" spans="1:6" s="8" customFormat="1" x14ac:dyDescent="0.3">
      <c r="A488" s="62"/>
      <c r="F488" s="9"/>
    </row>
    <row r="489" spans="1:6" s="8" customFormat="1" x14ac:dyDescent="0.3">
      <c r="A489" s="62"/>
      <c r="F489" s="9"/>
    </row>
    <row r="490" spans="1:6" s="8" customFormat="1" x14ac:dyDescent="0.3">
      <c r="A490" s="62"/>
      <c r="F490" s="9"/>
    </row>
    <row r="491" spans="1:6" s="8" customFormat="1" x14ac:dyDescent="0.3">
      <c r="A491" s="62"/>
      <c r="F491" s="9"/>
    </row>
    <row r="492" spans="1:6" s="8" customFormat="1" x14ac:dyDescent="0.3">
      <c r="A492" s="62"/>
      <c r="F492" s="9"/>
    </row>
    <row r="493" spans="1:6" s="8" customFormat="1" x14ac:dyDescent="0.3">
      <c r="A493" s="62"/>
      <c r="F493" s="9"/>
    </row>
    <row r="494" spans="1:6" s="8" customFormat="1" x14ac:dyDescent="0.3">
      <c r="A494" s="62"/>
      <c r="F494" s="9"/>
    </row>
    <row r="495" spans="1:6" s="8" customFormat="1" x14ac:dyDescent="0.3">
      <c r="A495" s="62"/>
      <c r="F495" s="9"/>
    </row>
    <row r="496" spans="1:6" s="8" customFormat="1" x14ac:dyDescent="0.3">
      <c r="A496" s="62"/>
      <c r="F496" s="9"/>
    </row>
    <row r="497" spans="1:6" s="8" customFormat="1" x14ac:dyDescent="0.3">
      <c r="A497" s="62"/>
      <c r="F497" s="9"/>
    </row>
    <row r="498" spans="1:6" s="8" customFormat="1" x14ac:dyDescent="0.3">
      <c r="A498" s="62"/>
      <c r="F498" s="9"/>
    </row>
    <row r="499" spans="1:6" s="8" customFormat="1" x14ac:dyDescent="0.3">
      <c r="A499" s="62"/>
      <c r="F499" s="9"/>
    </row>
    <row r="500" spans="1:6" s="8" customFormat="1" x14ac:dyDescent="0.3">
      <c r="A500" s="62"/>
      <c r="F500" s="9"/>
    </row>
    <row r="501" spans="1:6" s="8" customFormat="1" x14ac:dyDescent="0.3">
      <c r="A501" s="62"/>
      <c r="F501" s="9"/>
    </row>
    <row r="502" spans="1:6" s="8" customFormat="1" x14ac:dyDescent="0.3">
      <c r="A502" s="62"/>
      <c r="F502" s="9"/>
    </row>
    <row r="503" spans="1:6" s="8" customFormat="1" x14ac:dyDescent="0.3">
      <c r="A503" s="62"/>
      <c r="F503" s="9"/>
    </row>
    <row r="504" spans="1:6" s="8" customFormat="1" x14ac:dyDescent="0.3">
      <c r="A504" s="62"/>
      <c r="F504" s="9"/>
    </row>
    <row r="505" spans="1:6" s="8" customFormat="1" x14ac:dyDescent="0.3">
      <c r="A505" s="62"/>
      <c r="F505" s="9"/>
    </row>
    <row r="506" spans="1:6" s="8" customFormat="1" x14ac:dyDescent="0.3">
      <c r="A506" s="62"/>
      <c r="F506" s="9"/>
    </row>
    <row r="507" spans="1:6" s="8" customFormat="1" x14ac:dyDescent="0.3">
      <c r="A507" s="62"/>
      <c r="F507" s="9"/>
    </row>
    <row r="508" spans="1:6" s="8" customFormat="1" x14ac:dyDescent="0.3">
      <c r="A508" s="62"/>
      <c r="F508" s="9"/>
    </row>
    <row r="509" spans="1:6" s="8" customFormat="1" x14ac:dyDescent="0.3">
      <c r="A509" s="62"/>
      <c r="F509" s="9"/>
    </row>
    <row r="510" spans="1:6" s="8" customFormat="1" x14ac:dyDescent="0.3">
      <c r="A510" s="62"/>
      <c r="F510" s="9"/>
    </row>
    <row r="511" spans="1:6" s="8" customFormat="1" x14ac:dyDescent="0.3">
      <c r="A511" s="62"/>
      <c r="F511" s="9"/>
    </row>
    <row r="512" spans="1:6" s="8" customFormat="1" x14ac:dyDescent="0.3">
      <c r="A512" s="62"/>
      <c r="F512" s="9"/>
    </row>
    <row r="513" spans="1:6" s="8" customFormat="1" x14ac:dyDescent="0.3">
      <c r="A513" s="62"/>
      <c r="F513" s="9"/>
    </row>
    <row r="514" spans="1:6" s="8" customFormat="1" x14ac:dyDescent="0.3">
      <c r="A514" s="62"/>
      <c r="F514" s="9"/>
    </row>
    <row r="515" spans="1:6" s="8" customFormat="1" x14ac:dyDescent="0.3">
      <c r="A515" s="62"/>
      <c r="F515" s="9"/>
    </row>
    <row r="516" spans="1:6" s="8" customFormat="1" x14ac:dyDescent="0.3">
      <c r="A516" s="62"/>
      <c r="F516" s="9"/>
    </row>
    <row r="517" spans="1:6" s="8" customFormat="1" x14ac:dyDescent="0.3">
      <c r="A517" s="62"/>
      <c r="F517" s="9"/>
    </row>
    <row r="518" spans="1:6" s="8" customFormat="1" x14ac:dyDescent="0.3">
      <c r="A518" s="62"/>
      <c r="F518" s="9"/>
    </row>
    <row r="519" spans="1:6" s="8" customFormat="1" x14ac:dyDescent="0.3">
      <c r="A519" s="62"/>
      <c r="F519" s="9"/>
    </row>
    <row r="520" spans="1:6" s="8" customFormat="1" x14ac:dyDescent="0.3">
      <c r="A520" s="62"/>
      <c r="F520" s="9"/>
    </row>
    <row r="521" spans="1:6" s="8" customFormat="1" x14ac:dyDescent="0.3">
      <c r="A521" s="62"/>
      <c r="F521" s="9"/>
    </row>
    <row r="522" spans="1:6" s="8" customFormat="1" x14ac:dyDescent="0.3">
      <c r="A522" s="62"/>
      <c r="F522" s="9"/>
    </row>
    <row r="523" spans="1:6" s="8" customFormat="1" x14ac:dyDescent="0.3">
      <c r="A523" s="62"/>
      <c r="F523" s="9"/>
    </row>
    <row r="524" spans="1:6" s="8" customFormat="1" x14ac:dyDescent="0.3">
      <c r="A524" s="62"/>
      <c r="F524" s="9"/>
    </row>
    <row r="525" spans="1:6" s="8" customFormat="1" x14ac:dyDescent="0.3">
      <c r="A525" s="62"/>
      <c r="F525" s="9"/>
    </row>
    <row r="526" spans="1:6" s="8" customFormat="1" x14ac:dyDescent="0.3">
      <c r="A526" s="62"/>
      <c r="F526" s="9"/>
    </row>
    <row r="527" spans="1:6" s="8" customFormat="1" x14ac:dyDescent="0.3">
      <c r="A527" s="62"/>
      <c r="F527" s="9"/>
    </row>
    <row r="528" spans="1:6" s="8" customFormat="1" x14ac:dyDescent="0.3">
      <c r="A528" s="62"/>
      <c r="F528" s="9"/>
    </row>
    <row r="529" spans="1:6" s="8" customFormat="1" x14ac:dyDescent="0.3">
      <c r="A529" s="62"/>
      <c r="F529" s="9"/>
    </row>
    <row r="530" spans="1:6" s="8" customFormat="1" x14ac:dyDescent="0.3">
      <c r="A530" s="62"/>
      <c r="F530" s="9"/>
    </row>
    <row r="531" spans="1:6" s="8" customFormat="1" x14ac:dyDescent="0.3">
      <c r="A531" s="62"/>
      <c r="F531" s="9"/>
    </row>
    <row r="532" spans="1:6" s="8" customFormat="1" x14ac:dyDescent="0.3">
      <c r="A532" s="62"/>
      <c r="F532" s="9"/>
    </row>
    <row r="533" spans="1:6" s="8" customFormat="1" x14ac:dyDescent="0.3">
      <c r="A533" s="62"/>
      <c r="F533" s="9"/>
    </row>
    <row r="534" spans="1:6" s="8" customFormat="1" x14ac:dyDescent="0.3">
      <c r="A534" s="62"/>
      <c r="F534" s="9"/>
    </row>
    <row r="535" spans="1:6" s="8" customFormat="1" x14ac:dyDescent="0.3">
      <c r="A535" s="62"/>
      <c r="F535" s="9"/>
    </row>
    <row r="536" spans="1:6" s="8" customFormat="1" x14ac:dyDescent="0.3">
      <c r="A536" s="62"/>
      <c r="F536" s="9"/>
    </row>
    <row r="537" spans="1:6" s="8" customFormat="1" x14ac:dyDescent="0.3">
      <c r="A537" s="62"/>
      <c r="F537" s="9"/>
    </row>
    <row r="538" spans="1:6" s="8" customFormat="1" x14ac:dyDescent="0.3">
      <c r="A538" s="62"/>
      <c r="F538" s="9"/>
    </row>
    <row r="539" spans="1:6" s="8" customFormat="1" x14ac:dyDescent="0.3">
      <c r="A539" s="62"/>
      <c r="F539" s="9"/>
    </row>
    <row r="540" spans="1:6" s="8" customFormat="1" x14ac:dyDescent="0.3">
      <c r="A540" s="62"/>
      <c r="F540" s="9"/>
    </row>
    <row r="541" spans="1:6" s="8" customFormat="1" x14ac:dyDescent="0.3">
      <c r="A541" s="62"/>
      <c r="F541" s="9"/>
    </row>
    <row r="542" spans="1:6" s="8" customFormat="1" x14ac:dyDescent="0.3">
      <c r="A542" s="62"/>
      <c r="F542" s="9"/>
    </row>
    <row r="543" spans="1:6" s="8" customFormat="1" x14ac:dyDescent="0.3">
      <c r="A543" s="62"/>
      <c r="F543" s="9"/>
    </row>
    <row r="544" spans="1:6" s="8" customFormat="1" x14ac:dyDescent="0.3">
      <c r="A544" s="62"/>
      <c r="F544" s="9"/>
    </row>
    <row r="545" spans="1:6" s="8" customFormat="1" x14ac:dyDescent="0.3">
      <c r="A545" s="62"/>
      <c r="F545" s="9"/>
    </row>
    <row r="546" spans="1:6" s="8" customFormat="1" x14ac:dyDescent="0.3">
      <c r="A546" s="62"/>
      <c r="F546" s="9"/>
    </row>
    <row r="547" spans="1:6" s="8" customFormat="1" x14ac:dyDescent="0.3">
      <c r="A547" s="62"/>
      <c r="F547" s="9"/>
    </row>
    <row r="548" spans="1:6" s="8" customFormat="1" x14ac:dyDescent="0.3">
      <c r="A548" s="62"/>
      <c r="F548" s="9"/>
    </row>
    <row r="549" spans="1:6" s="8" customFormat="1" x14ac:dyDescent="0.3">
      <c r="A549" s="62"/>
      <c r="F549" s="9"/>
    </row>
    <row r="550" spans="1:6" s="8" customFormat="1" x14ac:dyDescent="0.3">
      <c r="A550" s="62"/>
      <c r="F550" s="9"/>
    </row>
    <row r="551" spans="1:6" s="8" customFormat="1" x14ac:dyDescent="0.3">
      <c r="A551" s="62"/>
      <c r="F551" s="9"/>
    </row>
    <row r="552" spans="1:6" s="8" customFormat="1" x14ac:dyDescent="0.3">
      <c r="A552" s="62"/>
      <c r="F552" s="9"/>
    </row>
    <row r="553" spans="1:6" s="8" customFormat="1" x14ac:dyDescent="0.3">
      <c r="A553" s="62"/>
      <c r="F553" s="9"/>
    </row>
    <row r="554" spans="1:6" s="8" customFormat="1" x14ac:dyDescent="0.3">
      <c r="A554" s="62"/>
      <c r="F554" s="9"/>
    </row>
    <row r="555" spans="1:6" s="8" customFormat="1" x14ac:dyDescent="0.3">
      <c r="A555" s="62"/>
      <c r="F555" s="9"/>
    </row>
    <row r="556" spans="1:6" s="8" customFormat="1" x14ac:dyDescent="0.3">
      <c r="A556" s="62"/>
      <c r="F556" s="9"/>
    </row>
    <row r="557" spans="1:6" s="8" customFormat="1" x14ac:dyDescent="0.3">
      <c r="A557" s="62"/>
      <c r="F557" s="9"/>
    </row>
    <row r="558" spans="1:6" s="8" customFormat="1" x14ac:dyDescent="0.3">
      <c r="A558" s="62"/>
      <c r="F558" s="9"/>
    </row>
    <row r="559" spans="1:6" s="8" customFormat="1" x14ac:dyDescent="0.3">
      <c r="A559" s="62"/>
      <c r="F559" s="9"/>
    </row>
    <row r="560" spans="1:6" s="8" customFormat="1" x14ac:dyDescent="0.3">
      <c r="A560" s="62"/>
      <c r="F560" s="9"/>
    </row>
    <row r="561" spans="1:6" s="8" customFormat="1" x14ac:dyDescent="0.3">
      <c r="A561" s="62"/>
      <c r="F561" s="9"/>
    </row>
    <row r="562" spans="1:6" s="8" customFormat="1" x14ac:dyDescent="0.3">
      <c r="A562" s="62"/>
      <c r="F562" s="9"/>
    </row>
    <row r="563" spans="1:6" s="8" customFormat="1" x14ac:dyDescent="0.3">
      <c r="A563" s="62"/>
      <c r="F563" s="9"/>
    </row>
    <row r="564" spans="1:6" s="8" customFormat="1" x14ac:dyDescent="0.3">
      <c r="A564" s="62"/>
      <c r="F564" s="9"/>
    </row>
    <row r="565" spans="1:6" s="8" customFormat="1" x14ac:dyDescent="0.3">
      <c r="A565" s="62"/>
      <c r="F565" s="9"/>
    </row>
    <row r="566" spans="1:6" s="8" customFormat="1" x14ac:dyDescent="0.3">
      <c r="A566" s="62"/>
      <c r="F566" s="9"/>
    </row>
    <row r="567" spans="1:6" s="8" customFormat="1" x14ac:dyDescent="0.3">
      <c r="A567" s="62"/>
      <c r="F567" s="9"/>
    </row>
    <row r="568" spans="1:6" s="8" customFormat="1" x14ac:dyDescent="0.3">
      <c r="A568" s="62"/>
      <c r="F568" s="9"/>
    </row>
    <row r="569" spans="1:6" s="8" customFormat="1" x14ac:dyDescent="0.3">
      <c r="A569" s="62"/>
      <c r="F569" s="9"/>
    </row>
    <row r="570" spans="1:6" s="8" customFormat="1" x14ac:dyDescent="0.3">
      <c r="A570" s="62"/>
      <c r="F570" s="9"/>
    </row>
    <row r="571" spans="1:6" s="8" customFormat="1" x14ac:dyDescent="0.3">
      <c r="A571" s="62"/>
      <c r="F571" s="9"/>
    </row>
    <row r="572" spans="1:6" s="8" customFormat="1" x14ac:dyDescent="0.3">
      <c r="A572" s="62"/>
      <c r="F572" s="9"/>
    </row>
    <row r="573" spans="1:6" s="8" customFormat="1" x14ac:dyDescent="0.3">
      <c r="A573" s="62"/>
      <c r="F573" s="9"/>
    </row>
    <row r="574" spans="1:6" s="8" customFormat="1" x14ac:dyDescent="0.3">
      <c r="A574" s="62"/>
      <c r="F574" s="9"/>
    </row>
    <row r="575" spans="1:6" s="8" customFormat="1" x14ac:dyDescent="0.3">
      <c r="A575" s="62"/>
      <c r="F575" s="9"/>
    </row>
    <row r="576" spans="1:6" s="8" customFormat="1" x14ac:dyDescent="0.3">
      <c r="A576" s="62"/>
      <c r="F576" s="9"/>
    </row>
    <row r="577" spans="1:6" s="8" customFormat="1" x14ac:dyDescent="0.3">
      <c r="A577" s="62"/>
      <c r="F577" s="9"/>
    </row>
    <row r="578" spans="1:6" s="8" customFormat="1" x14ac:dyDescent="0.3">
      <c r="A578" s="62"/>
      <c r="F578" s="9"/>
    </row>
    <row r="579" spans="1:6" s="8" customFormat="1" x14ac:dyDescent="0.3">
      <c r="A579" s="62"/>
      <c r="F579" s="9"/>
    </row>
    <row r="580" spans="1:6" s="8" customFormat="1" x14ac:dyDescent="0.3">
      <c r="A580" s="62"/>
      <c r="F580" s="9"/>
    </row>
    <row r="581" spans="1:6" s="8" customFormat="1" x14ac:dyDescent="0.3">
      <c r="A581" s="62"/>
      <c r="F581" s="9"/>
    </row>
    <row r="582" spans="1:6" s="8" customFormat="1" x14ac:dyDescent="0.3">
      <c r="A582" s="62"/>
      <c r="F582" s="9"/>
    </row>
    <row r="583" spans="1:6" s="8" customFormat="1" x14ac:dyDescent="0.3">
      <c r="A583" s="62"/>
      <c r="F583" s="9"/>
    </row>
    <row r="584" spans="1:6" s="8" customFormat="1" x14ac:dyDescent="0.3">
      <c r="A584" s="62"/>
      <c r="F584" s="9"/>
    </row>
    <row r="585" spans="1:6" s="8" customFormat="1" x14ac:dyDescent="0.3">
      <c r="A585" s="62"/>
      <c r="F585" s="9"/>
    </row>
    <row r="586" spans="1:6" s="8" customFormat="1" x14ac:dyDescent="0.3">
      <c r="A586" s="62"/>
      <c r="F586" s="9"/>
    </row>
    <row r="587" spans="1:6" s="8" customFormat="1" x14ac:dyDescent="0.3">
      <c r="A587" s="62"/>
      <c r="F587" s="9"/>
    </row>
    <row r="588" spans="1:6" s="8" customFormat="1" x14ac:dyDescent="0.3">
      <c r="A588" s="62"/>
      <c r="F588" s="9"/>
    </row>
    <row r="589" spans="1:6" s="8" customFormat="1" x14ac:dyDescent="0.3">
      <c r="A589" s="62"/>
      <c r="F589" s="9"/>
    </row>
    <row r="590" spans="1:6" s="8" customFormat="1" x14ac:dyDescent="0.3">
      <c r="A590" s="62"/>
      <c r="F590" s="9"/>
    </row>
    <row r="591" spans="1:6" s="8" customFormat="1" x14ac:dyDescent="0.3">
      <c r="A591" s="62"/>
      <c r="F591" s="9"/>
    </row>
    <row r="592" spans="1:6" s="8" customFormat="1" x14ac:dyDescent="0.3">
      <c r="A592" s="62"/>
      <c r="F592" s="9"/>
    </row>
    <row r="593" spans="1:6" s="8" customFormat="1" x14ac:dyDescent="0.3">
      <c r="A593" s="62"/>
      <c r="F593" s="9"/>
    </row>
    <row r="594" spans="1:6" s="8" customFormat="1" x14ac:dyDescent="0.3">
      <c r="A594" s="62"/>
      <c r="F594" s="9"/>
    </row>
    <row r="595" spans="1:6" s="8" customFormat="1" x14ac:dyDescent="0.3">
      <c r="A595" s="62"/>
      <c r="F595" s="9"/>
    </row>
    <row r="596" spans="1:6" s="8" customFormat="1" x14ac:dyDescent="0.3">
      <c r="A596" s="62"/>
      <c r="F596" s="9"/>
    </row>
    <row r="597" spans="1:6" s="8" customFormat="1" x14ac:dyDescent="0.3">
      <c r="A597" s="62"/>
      <c r="F597" s="9"/>
    </row>
    <row r="598" spans="1:6" s="8" customFormat="1" x14ac:dyDescent="0.3">
      <c r="A598" s="62"/>
      <c r="F598" s="9"/>
    </row>
    <row r="599" spans="1:6" s="8" customFormat="1" x14ac:dyDescent="0.3">
      <c r="A599" s="62"/>
      <c r="F599" s="9"/>
    </row>
    <row r="600" spans="1:6" s="8" customFormat="1" x14ac:dyDescent="0.3">
      <c r="A600" s="62"/>
      <c r="F600" s="9"/>
    </row>
    <row r="601" spans="1:6" s="8" customFormat="1" x14ac:dyDescent="0.3">
      <c r="A601" s="62"/>
      <c r="F601" s="9"/>
    </row>
    <row r="602" spans="1:6" s="8" customFormat="1" x14ac:dyDescent="0.3">
      <c r="A602" s="62"/>
      <c r="F602" s="9"/>
    </row>
    <row r="603" spans="1:6" s="8" customFormat="1" x14ac:dyDescent="0.3">
      <c r="A603" s="62"/>
      <c r="F603" s="9"/>
    </row>
    <row r="604" spans="1:6" s="8" customFormat="1" x14ac:dyDescent="0.3">
      <c r="A604" s="62"/>
      <c r="F604" s="9"/>
    </row>
    <row r="605" spans="1:6" s="8" customFormat="1" x14ac:dyDescent="0.3">
      <c r="A605" s="62"/>
      <c r="F605" s="9"/>
    </row>
    <row r="606" spans="1:6" s="8" customFormat="1" x14ac:dyDescent="0.3">
      <c r="A606" s="62"/>
      <c r="F606" s="9"/>
    </row>
    <row r="607" spans="1:6" s="8" customFormat="1" x14ac:dyDescent="0.3">
      <c r="A607" s="62"/>
      <c r="F607" s="9"/>
    </row>
    <row r="608" spans="1:6" s="8" customFormat="1" x14ac:dyDescent="0.3">
      <c r="A608" s="62"/>
      <c r="F608" s="9"/>
    </row>
    <row r="609" spans="1:6" s="8" customFormat="1" x14ac:dyDescent="0.3">
      <c r="A609" s="62"/>
      <c r="F609" s="9"/>
    </row>
    <row r="610" spans="1:6" s="8" customFormat="1" x14ac:dyDescent="0.3">
      <c r="A610" s="62"/>
      <c r="F610" s="9"/>
    </row>
    <row r="611" spans="1:6" s="8" customFormat="1" x14ac:dyDescent="0.3">
      <c r="A611" s="62"/>
      <c r="F611" s="9"/>
    </row>
    <row r="612" spans="1:6" s="8" customFormat="1" x14ac:dyDescent="0.3">
      <c r="A612" s="62"/>
      <c r="F612" s="9"/>
    </row>
    <row r="613" spans="1:6" s="8" customFormat="1" x14ac:dyDescent="0.3">
      <c r="A613" s="62"/>
      <c r="F613" s="9"/>
    </row>
    <row r="614" spans="1:6" s="8" customFormat="1" x14ac:dyDescent="0.3">
      <c r="A614" s="62"/>
      <c r="F614" s="9"/>
    </row>
    <row r="615" spans="1:6" s="8" customFormat="1" x14ac:dyDescent="0.3">
      <c r="A615" s="62"/>
      <c r="F615" s="9"/>
    </row>
    <row r="616" spans="1:6" s="8" customFormat="1" x14ac:dyDescent="0.3">
      <c r="A616" s="62"/>
      <c r="F616" s="9"/>
    </row>
    <row r="617" spans="1:6" s="8" customFormat="1" x14ac:dyDescent="0.3">
      <c r="A617" s="62"/>
      <c r="F617" s="9"/>
    </row>
    <row r="618" spans="1:6" s="8" customFormat="1" x14ac:dyDescent="0.3">
      <c r="A618" s="62"/>
      <c r="F618" s="9"/>
    </row>
    <row r="619" spans="1:6" s="8" customFormat="1" x14ac:dyDescent="0.3">
      <c r="A619" s="62"/>
      <c r="F619" s="9"/>
    </row>
    <row r="620" spans="1:6" s="8" customFormat="1" x14ac:dyDescent="0.3">
      <c r="A620" s="62"/>
      <c r="F620" s="9"/>
    </row>
    <row r="621" spans="1:6" s="8" customFormat="1" x14ac:dyDescent="0.3">
      <c r="A621" s="62"/>
      <c r="F621" s="9"/>
    </row>
    <row r="622" spans="1:6" s="8" customFormat="1" x14ac:dyDescent="0.3">
      <c r="A622" s="62"/>
      <c r="F622" s="9"/>
    </row>
    <row r="623" spans="1:6" s="8" customFormat="1" x14ac:dyDescent="0.3">
      <c r="A623" s="62"/>
      <c r="F623" s="9"/>
    </row>
    <row r="624" spans="1:6" s="8" customFormat="1" x14ac:dyDescent="0.3">
      <c r="A624" s="62"/>
      <c r="F624" s="9"/>
    </row>
    <row r="625" spans="1:6" s="8" customFormat="1" x14ac:dyDescent="0.3">
      <c r="A625" s="62"/>
      <c r="F625" s="9"/>
    </row>
    <row r="626" spans="1:6" s="8" customFormat="1" x14ac:dyDescent="0.3">
      <c r="A626" s="62"/>
      <c r="F626" s="9"/>
    </row>
    <row r="627" spans="1:6" s="8" customFormat="1" x14ac:dyDescent="0.3">
      <c r="A627" s="62"/>
      <c r="F627" s="9"/>
    </row>
    <row r="628" spans="1:6" s="8" customFormat="1" x14ac:dyDescent="0.3">
      <c r="A628" s="62"/>
      <c r="F628" s="9"/>
    </row>
    <row r="629" spans="1:6" s="8" customFormat="1" x14ac:dyDescent="0.3">
      <c r="A629" s="62"/>
      <c r="F629" s="9"/>
    </row>
    <row r="630" spans="1:6" s="8" customFormat="1" x14ac:dyDescent="0.3">
      <c r="A630" s="62"/>
      <c r="F630" s="9"/>
    </row>
    <row r="631" spans="1:6" s="8" customFormat="1" x14ac:dyDescent="0.3">
      <c r="A631" s="62"/>
      <c r="F631" s="9"/>
    </row>
    <row r="632" spans="1:6" s="8" customFormat="1" x14ac:dyDescent="0.3">
      <c r="A632" s="62"/>
      <c r="F632" s="9"/>
    </row>
    <row r="633" spans="1:6" s="8" customFormat="1" x14ac:dyDescent="0.3">
      <c r="A633" s="62"/>
      <c r="F633" s="9"/>
    </row>
    <row r="634" spans="1:6" s="8" customFormat="1" x14ac:dyDescent="0.3">
      <c r="A634" s="62"/>
      <c r="F634" s="9"/>
    </row>
    <row r="635" spans="1:6" s="8" customFormat="1" x14ac:dyDescent="0.3">
      <c r="A635" s="62"/>
      <c r="F635" s="9"/>
    </row>
    <row r="636" spans="1:6" s="8" customFormat="1" x14ac:dyDescent="0.3">
      <c r="A636" s="62"/>
      <c r="F636" s="9"/>
    </row>
    <row r="637" spans="1:6" s="8" customFormat="1" x14ac:dyDescent="0.3">
      <c r="A637" s="62"/>
      <c r="F637" s="9"/>
    </row>
    <row r="638" spans="1:6" s="8" customFormat="1" x14ac:dyDescent="0.3">
      <c r="A638" s="62"/>
      <c r="F638" s="9"/>
    </row>
    <row r="639" spans="1:6" s="8" customFormat="1" x14ac:dyDescent="0.3">
      <c r="A639" s="62"/>
      <c r="F639" s="9"/>
    </row>
    <row r="640" spans="1:6" s="8" customFormat="1" x14ac:dyDescent="0.3">
      <c r="A640" s="62"/>
      <c r="F640" s="9"/>
    </row>
    <row r="641" spans="1:6" s="8" customFormat="1" x14ac:dyDescent="0.3">
      <c r="A641" s="62"/>
      <c r="F641" s="9"/>
    </row>
    <row r="642" spans="1:6" s="8" customFormat="1" x14ac:dyDescent="0.3">
      <c r="A642" s="62"/>
      <c r="F642" s="9"/>
    </row>
    <row r="643" spans="1:6" s="8" customFormat="1" x14ac:dyDescent="0.3">
      <c r="A643" s="62"/>
      <c r="F643" s="9"/>
    </row>
    <row r="644" spans="1:6" s="8" customFormat="1" x14ac:dyDescent="0.3">
      <c r="A644" s="62"/>
      <c r="F644" s="9"/>
    </row>
    <row r="645" spans="1:6" s="8" customFormat="1" x14ac:dyDescent="0.3">
      <c r="A645" s="62"/>
      <c r="F645" s="9"/>
    </row>
    <row r="646" spans="1:6" s="8" customFormat="1" x14ac:dyDescent="0.3">
      <c r="A646" s="62"/>
      <c r="F646" s="9"/>
    </row>
    <row r="647" spans="1:6" s="8" customFormat="1" x14ac:dyDescent="0.3">
      <c r="A647" s="62"/>
      <c r="F647" s="9"/>
    </row>
    <row r="648" spans="1:6" s="8" customFormat="1" x14ac:dyDescent="0.3">
      <c r="A648" s="62"/>
      <c r="F648" s="9"/>
    </row>
    <row r="649" spans="1:6" s="8" customFormat="1" x14ac:dyDescent="0.3">
      <c r="A649" s="62"/>
      <c r="F649" s="9"/>
    </row>
    <row r="650" spans="1:6" s="8" customFormat="1" x14ac:dyDescent="0.3">
      <c r="A650" s="62"/>
      <c r="F650" s="9"/>
    </row>
    <row r="651" spans="1:6" s="8" customFormat="1" x14ac:dyDescent="0.3">
      <c r="A651" s="62"/>
      <c r="F651" s="9"/>
    </row>
    <row r="652" spans="1:6" s="8" customFormat="1" x14ac:dyDescent="0.3">
      <c r="A652" s="62"/>
      <c r="F652" s="9"/>
    </row>
    <row r="653" spans="1:6" s="8" customFormat="1" x14ac:dyDescent="0.3">
      <c r="A653" s="62"/>
      <c r="F653" s="9"/>
    </row>
    <row r="654" spans="1:6" s="8" customFormat="1" x14ac:dyDescent="0.3">
      <c r="A654" s="62"/>
      <c r="F654" s="9"/>
    </row>
    <row r="655" spans="1:6" s="8" customFormat="1" x14ac:dyDescent="0.3">
      <c r="A655" s="62"/>
      <c r="F655" s="9"/>
    </row>
    <row r="656" spans="1:6" s="8" customFormat="1" x14ac:dyDescent="0.3">
      <c r="A656" s="62"/>
      <c r="F656" s="9"/>
    </row>
    <row r="657" spans="1:6" s="8" customFormat="1" x14ac:dyDescent="0.3">
      <c r="A657" s="62"/>
      <c r="F657" s="9"/>
    </row>
    <row r="658" spans="1:6" s="8" customFormat="1" x14ac:dyDescent="0.3">
      <c r="A658" s="62"/>
      <c r="F658" s="9"/>
    </row>
    <row r="659" spans="1:6" s="8" customFormat="1" x14ac:dyDescent="0.3">
      <c r="A659" s="62"/>
      <c r="F659" s="9"/>
    </row>
    <row r="660" spans="1:6" s="8" customFormat="1" x14ac:dyDescent="0.3">
      <c r="A660" s="62"/>
      <c r="F660" s="9"/>
    </row>
    <row r="661" spans="1:6" s="8" customFormat="1" x14ac:dyDescent="0.3">
      <c r="A661" s="62"/>
      <c r="F661" s="9"/>
    </row>
    <row r="662" spans="1:6" s="8" customFormat="1" x14ac:dyDescent="0.3">
      <c r="A662" s="62"/>
      <c r="F662" s="9"/>
    </row>
    <row r="663" spans="1:6" s="8" customFormat="1" x14ac:dyDescent="0.3">
      <c r="A663" s="62"/>
      <c r="F663" s="9"/>
    </row>
    <row r="664" spans="1:6" s="8" customFormat="1" x14ac:dyDescent="0.3">
      <c r="A664" s="62"/>
      <c r="F664" s="9"/>
    </row>
    <row r="665" spans="1:6" s="8" customFormat="1" x14ac:dyDescent="0.3">
      <c r="A665" s="62"/>
      <c r="F665" s="9"/>
    </row>
    <row r="666" spans="1:6" s="8" customFormat="1" x14ac:dyDescent="0.3">
      <c r="A666" s="62"/>
      <c r="F666" s="9"/>
    </row>
    <row r="667" spans="1:6" s="8" customFormat="1" x14ac:dyDescent="0.3">
      <c r="A667" s="62"/>
      <c r="F667" s="9"/>
    </row>
    <row r="668" spans="1:6" s="8" customFormat="1" x14ac:dyDescent="0.3">
      <c r="A668" s="62"/>
      <c r="F668" s="9"/>
    </row>
    <row r="669" spans="1:6" s="8" customFormat="1" x14ac:dyDescent="0.3">
      <c r="A669" s="62"/>
      <c r="F669" s="9"/>
    </row>
    <row r="670" spans="1:6" s="8" customFormat="1" x14ac:dyDescent="0.3">
      <c r="A670" s="62"/>
      <c r="F670" s="9"/>
    </row>
    <row r="671" spans="1:6" s="8" customFormat="1" x14ac:dyDescent="0.3">
      <c r="A671" s="62"/>
      <c r="F671" s="9"/>
    </row>
    <row r="672" spans="1:6" s="8" customFormat="1" x14ac:dyDescent="0.3">
      <c r="A672" s="62"/>
      <c r="F672" s="9"/>
    </row>
    <row r="673" spans="1:6" s="8" customFormat="1" x14ac:dyDescent="0.3">
      <c r="A673" s="62"/>
      <c r="F673" s="9"/>
    </row>
    <row r="674" spans="1:6" s="8" customFormat="1" x14ac:dyDescent="0.3">
      <c r="A674" s="62"/>
      <c r="F674" s="9"/>
    </row>
    <row r="675" spans="1:6" s="8" customFormat="1" x14ac:dyDescent="0.3">
      <c r="A675" s="62"/>
      <c r="F675" s="9"/>
    </row>
    <row r="676" spans="1:6" s="8" customFormat="1" x14ac:dyDescent="0.3">
      <c r="A676" s="62"/>
      <c r="F676" s="9"/>
    </row>
    <row r="677" spans="1:6" s="8" customFormat="1" x14ac:dyDescent="0.3">
      <c r="A677" s="62"/>
      <c r="F677" s="9"/>
    </row>
    <row r="678" spans="1:6" s="8" customFormat="1" x14ac:dyDescent="0.3">
      <c r="A678" s="62"/>
      <c r="F678" s="9"/>
    </row>
    <row r="679" spans="1:6" s="8" customFormat="1" x14ac:dyDescent="0.3">
      <c r="A679" s="62"/>
      <c r="F679" s="9"/>
    </row>
    <row r="680" spans="1:6" s="8" customFormat="1" x14ac:dyDescent="0.3">
      <c r="A680" s="62"/>
      <c r="F680" s="9"/>
    </row>
    <row r="681" spans="1:6" s="8" customFormat="1" x14ac:dyDescent="0.3">
      <c r="A681" s="62"/>
      <c r="F681" s="9"/>
    </row>
    <row r="682" spans="1:6" s="8" customFormat="1" x14ac:dyDescent="0.3">
      <c r="A682" s="62"/>
      <c r="F682" s="9"/>
    </row>
    <row r="683" spans="1:6" s="8" customFormat="1" x14ac:dyDescent="0.3">
      <c r="A683" s="62"/>
      <c r="F683" s="9"/>
    </row>
    <row r="684" spans="1:6" s="8" customFormat="1" x14ac:dyDescent="0.3">
      <c r="A684" s="62"/>
      <c r="F684" s="9"/>
    </row>
    <row r="685" spans="1:6" s="8" customFormat="1" x14ac:dyDescent="0.3">
      <c r="A685" s="62"/>
      <c r="F685" s="9"/>
    </row>
    <row r="686" spans="1:6" s="8" customFormat="1" x14ac:dyDescent="0.3">
      <c r="A686" s="62"/>
      <c r="F686" s="9"/>
    </row>
    <row r="687" spans="1:6" s="8" customFormat="1" x14ac:dyDescent="0.3">
      <c r="A687" s="62"/>
      <c r="F687" s="9"/>
    </row>
    <row r="688" spans="1:6" s="8" customFormat="1" x14ac:dyDescent="0.3">
      <c r="A688" s="62"/>
      <c r="F688" s="9"/>
    </row>
    <row r="689" spans="1:6" s="8" customFormat="1" x14ac:dyDescent="0.3">
      <c r="A689" s="62"/>
      <c r="F689" s="9"/>
    </row>
    <row r="690" spans="1:6" s="8" customFormat="1" x14ac:dyDescent="0.3">
      <c r="A690" s="62"/>
      <c r="F690" s="9"/>
    </row>
    <row r="691" spans="1:6" s="8" customFormat="1" x14ac:dyDescent="0.3">
      <c r="A691" s="62"/>
      <c r="F691" s="9"/>
    </row>
    <row r="692" spans="1:6" s="8" customFormat="1" x14ac:dyDescent="0.3">
      <c r="A692" s="62"/>
      <c r="F692" s="9"/>
    </row>
    <row r="693" spans="1:6" s="8" customFormat="1" x14ac:dyDescent="0.3">
      <c r="A693" s="62"/>
      <c r="F693" s="9"/>
    </row>
    <row r="694" spans="1:6" s="8" customFormat="1" x14ac:dyDescent="0.3">
      <c r="A694" s="62"/>
      <c r="F694" s="9"/>
    </row>
    <row r="695" spans="1:6" s="8" customFormat="1" x14ac:dyDescent="0.3">
      <c r="A695" s="62"/>
      <c r="F695" s="9"/>
    </row>
    <row r="696" spans="1:6" s="8" customFormat="1" x14ac:dyDescent="0.3">
      <c r="A696" s="62"/>
      <c r="F696" s="9"/>
    </row>
    <row r="697" spans="1:6" s="8" customFormat="1" x14ac:dyDescent="0.3">
      <c r="A697" s="62"/>
      <c r="F697" s="9"/>
    </row>
    <row r="698" spans="1:6" s="8" customFormat="1" x14ac:dyDescent="0.3">
      <c r="A698" s="62"/>
      <c r="F698" s="9"/>
    </row>
    <row r="699" spans="1:6" s="8" customFormat="1" x14ac:dyDescent="0.3">
      <c r="A699" s="62"/>
      <c r="F699" s="9"/>
    </row>
    <row r="700" spans="1:6" s="8" customFormat="1" x14ac:dyDescent="0.3">
      <c r="A700" s="62"/>
      <c r="F700" s="9"/>
    </row>
    <row r="701" spans="1:6" s="8" customFormat="1" x14ac:dyDescent="0.3">
      <c r="A701" s="62"/>
      <c r="F701" s="9"/>
    </row>
    <row r="702" spans="1:6" s="8" customFormat="1" x14ac:dyDescent="0.3">
      <c r="A702" s="62"/>
      <c r="F702" s="9"/>
    </row>
    <row r="703" spans="1:6" s="8" customFormat="1" x14ac:dyDescent="0.3">
      <c r="A703" s="62"/>
      <c r="F703" s="9"/>
    </row>
    <row r="704" spans="1:6" s="8" customFormat="1" x14ac:dyDescent="0.3">
      <c r="A704" s="62"/>
      <c r="F704" s="9"/>
    </row>
    <row r="705" spans="1:6" s="8" customFormat="1" x14ac:dyDescent="0.3">
      <c r="A705" s="62"/>
      <c r="F705" s="9"/>
    </row>
    <row r="706" spans="1:6" s="8" customFormat="1" x14ac:dyDescent="0.3">
      <c r="A706" s="62"/>
      <c r="F706" s="9"/>
    </row>
    <row r="707" spans="1:6" s="8" customFormat="1" x14ac:dyDescent="0.3">
      <c r="A707" s="62"/>
      <c r="F707" s="9"/>
    </row>
    <row r="708" spans="1:6" s="8" customFormat="1" x14ac:dyDescent="0.3">
      <c r="A708" s="62"/>
      <c r="F708" s="9"/>
    </row>
    <row r="709" spans="1:6" s="8" customFormat="1" x14ac:dyDescent="0.3">
      <c r="A709" s="62"/>
      <c r="F709" s="9"/>
    </row>
    <row r="710" spans="1:6" s="8" customFormat="1" x14ac:dyDescent="0.3">
      <c r="A710" s="62"/>
      <c r="F710" s="9"/>
    </row>
    <row r="711" spans="1:6" s="8" customFormat="1" x14ac:dyDescent="0.3">
      <c r="A711" s="62"/>
      <c r="F711" s="9"/>
    </row>
    <row r="712" spans="1:6" s="8" customFormat="1" x14ac:dyDescent="0.3">
      <c r="A712" s="62"/>
      <c r="F712" s="9"/>
    </row>
    <row r="713" spans="1:6" s="8" customFormat="1" x14ac:dyDescent="0.3">
      <c r="A713" s="62"/>
      <c r="F713" s="9"/>
    </row>
    <row r="714" spans="1:6" s="8" customFormat="1" x14ac:dyDescent="0.3">
      <c r="A714" s="62"/>
      <c r="F714" s="9"/>
    </row>
    <row r="715" spans="1:6" s="8" customFormat="1" x14ac:dyDescent="0.3">
      <c r="A715" s="62"/>
      <c r="F715" s="9"/>
    </row>
    <row r="716" spans="1:6" s="8" customFormat="1" x14ac:dyDescent="0.3">
      <c r="A716" s="62"/>
      <c r="F716" s="9"/>
    </row>
    <row r="717" spans="1:6" s="8" customFormat="1" x14ac:dyDescent="0.3">
      <c r="A717" s="62"/>
      <c r="F717" s="9"/>
    </row>
    <row r="718" spans="1:6" s="8" customFormat="1" x14ac:dyDescent="0.3">
      <c r="A718" s="62"/>
      <c r="F718" s="9"/>
    </row>
    <row r="719" spans="1:6" s="8" customFormat="1" x14ac:dyDescent="0.3">
      <c r="A719" s="62"/>
      <c r="F719" s="9"/>
    </row>
    <row r="720" spans="1:6" s="8" customFormat="1" x14ac:dyDescent="0.3">
      <c r="A720" s="62"/>
      <c r="F720" s="9"/>
    </row>
    <row r="721" spans="1:6" s="8" customFormat="1" x14ac:dyDescent="0.3">
      <c r="A721" s="62"/>
      <c r="F721" s="9"/>
    </row>
    <row r="722" spans="1:6" s="8" customFormat="1" x14ac:dyDescent="0.3">
      <c r="A722" s="62"/>
      <c r="F722" s="9"/>
    </row>
    <row r="723" spans="1:6" s="8" customFormat="1" x14ac:dyDescent="0.3">
      <c r="A723" s="62"/>
      <c r="F723" s="9"/>
    </row>
    <row r="724" spans="1:6" s="8" customFormat="1" x14ac:dyDescent="0.3">
      <c r="A724" s="62"/>
      <c r="F724" s="9"/>
    </row>
    <row r="725" spans="1:6" s="8" customFormat="1" x14ac:dyDescent="0.3">
      <c r="A725" s="62"/>
      <c r="F725" s="9"/>
    </row>
    <row r="726" spans="1:6" s="8" customFormat="1" x14ac:dyDescent="0.3">
      <c r="A726" s="62"/>
      <c r="F726" s="9"/>
    </row>
    <row r="727" spans="1:6" s="8" customFormat="1" x14ac:dyDescent="0.3">
      <c r="A727" s="62"/>
      <c r="F727" s="9"/>
    </row>
    <row r="728" spans="1:6" s="8" customFormat="1" x14ac:dyDescent="0.3">
      <c r="A728" s="62"/>
      <c r="F728" s="9"/>
    </row>
    <row r="729" spans="1:6" s="8" customFormat="1" x14ac:dyDescent="0.3">
      <c r="A729" s="62"/>
      <c r="F729" s="9"/>
    </row>
    <row r="730" spans="1:6" s="8" customFormat="1" x14ac:dyDescent="0.3">
      <c r="A730" s="62"/>
      <c r="F730" s="9"/>
    </row>
    <row r="731" spans="1:6" s="8" customFormat="1" x14ac:dyDescent="0.3">
      <c r="A731" s="62"/>
      <c r="F731" s="9"/>
    </row>
    <row r="732" spans="1:6" s="8" customFormat="1" x14ac:dyDescent="0.3">
      <c r="A732" s="62"/>
      <c r="F732" s="9"/>
    </row>
    <row r="733" spans="1:6" s="8" customFormat="1" x14ac:dyDescent="0.3">
      <c r="A733" s="62"/>
      <c r="F733" s="9"/>
    </row>
    <row r="734" spans="1:6" s="8" customFormat="1" x14ac:dyDescent="0.3">
      <c r="A734" s="62"/>
      <c r="F734" s="9"/>
    </row>
    <row r="735" spans="1:6" s="8" customFormat="1" x14ac:dyDescent="0.3">
      <c r="A735" s="62"/>
      <c r="F735" s="9"/>
    </row>
    <row r="736" spans="1:6" s="8" customFormat="1" x14ac:dyDescent="0.3">
      <c r="A736" s="62"/>
      <c r="F736" s="9"/>
    </row>
    <row r="737" spans="1:6" s="8" customFormat="1" x14ac:dyDescent="0.3">
      <c r="A737" s="62"/>
      <c r="F737" s="9"/>
    </row>
    <row r="738" spans="1:6" s="8" customFormat="1" x14ac:dyDescent="0.3">
      <c r="A738" s="62"/>
      <c r="F738" s="9"/>
    </row>
    <row r="739" spans="1:6" s="8" customFormat="1" x14ac:dyDescent="0.3">
      <c r="A739" s="62"/>
      <c r="F739" s="9"/>
    </row>
    <row r="740" spans="1:6" s="8" customFormat="1" x14ac:dyDescent="0.3">
      <c r="A740" s="62"/>
      <c r="F740" s="9"/>
    </row>
    <row r="741" spans="1:6" s="8" customFormat="1" x14ac:dyDescent="0.3">
      <c r="A741" s="62"/>
      <c r="F741" s="9"/>
    </row>
    <row r="742" spans="1:6" s="8" customFormat="1" x14ac:dyDescent="0.3">
      <c r="A742" s="62"/>
      <c r="F742" s="9"/>
    </row>
    <row r="743" spans="1:6" s="8" customFormat="1" x14ac:dyDescent="0.3">
      <c r="A743" s="62"/>
      <c r="F743" s="9"/>
    </row>
    <row r="744" spans="1:6" s="8" customFormat="1" x14ac:dyDescent="0.3">
      <c r="A744" s="62"/>
      <c r="F744" s="9"/>
    </row>
    <row r="745" spans="1:6" s="8" customFormat="1" x14ac:dyDescent="0.3">
      <c r="A745" s="62"/>
      <c r="F745" s="9"/>
    </row>
    <row r="746" spans="1:6" s="8" customFormat="1" x14ac:dyDescent="0.3">
      <c r="A746" s="62"/>
      <c r="F746" s="9"/>
    </row>
    <row r="747" spans="1:6" s="8" customFormat="1" x14ac:dyDescent="0.3">
      <c r="A747" s="62"/>
      <c r="F747" s="9"/>
    </row>
    <row r="748" spans="1:6" s="8" customFormat="1" x14ac:dyDescent="0.3">
      <c r="A748" s="62"/>
      <c r="F748" s="9"/>
    </row>
    <row r="749" spans="1:6" s="8" customFormat="1" x14ac:dyDescent="0.3">
      <c r="A749" s="62"/>
      <c r="F749" s="9"/>
    </row>
    <row r="750" spans="1:6" s="8" customFormat="1" x14ac:dyDescent="0.3">
      <c r="A750" s="62"/>
      <c r="F750" s="9"/>
    </row>
    <row r="751" spans="1:6" s="8" customFormat="1" x14ac:dyDescent="0.3">
      <c r="A751" s="62"/>
      <c r="F751" s="9"/>
    </row>
    <row r="752" spans="1:6" s="8" customFormat="1" x14ac:dyDescent="0.3">
      <c r="A752" s="62"/>
      <c r="F752" s="9"/>
    </row>
    <row r="753" spans="1:6" s="8" customFormat="1" x14ac:dyDescent="0.3">
      <c r="A753" s="62"/>
      <c r="F753" s="9"/>
    </row>
    <row r="754" spans="1:6" s="8" customFormat="1" x14ac:dyDescent="0.3">
      <c r="A754" s="62"/>
      <c r="F754" s="9"/>
    </row>
    <row r="755" spans="1:6" s="8" customFormat="1" x14ac:dyDescent="0.3">
      <c r="A755" s="62"/>
      <c r="F755" s="9"/>
    </row>
    <row r="756" spans="1:6" s="8" customFormat="1" x14ac:dyDescent="0.3">
      <c r="A756" s="62"/>
      <c r="F756" s="9"/>
    </row>
    <row r="757" spans="1:6" s="8" customFormat="1" x14ac:dyDescent="0.3">
      <c r="A757" s="62"/>
      <c r="F757" s="9"/>
    </row>
    <row r="758" spans="1:6" s="8" customFormat="1" x14ac:dyDescent="0.3">
      <c r="A758" s="62"/>
      <c r="F758" s="9"/>
    </row>
    <row r="759" spans="1:6" s="8" customFormat="1" x14ac:dyDescent="0.3">
      <c r="A759" s="62"/>
      <c r="F759" s="9"/>
    </row>
    <row r="760" spans="1:6" s="8" customFormat="1" x14ac:dyDescent="0.3">
      <c r="A760" s="62"/>
      <c r="F760" s="9"/>
    </row>
    <row r="761" spans="1:6" s="8" customFormat="1" x14ac:dyDescent="0.3">
      <c r="A761" s="62"/>
      <c r="F761" s="9"/>
    </row>
    <row r="762" spans="1:6" s="8" customFormat="1" x14ac:dyDescent="0.3">
      <c r="A762" s="62"/>
      <c r="F762" s="9"/>
    </row>
    <row r="763" spans="1:6" s="8" customFormat="1" x14ac:dyDescent="0.3">
      <c r="A763" s="62"/>
      <c r="F763" s="9"/>
    </row>
    <row r="764" spans="1:6" s="8" customFormat="1" x14ac:dyDescent="0.3">
      <c r="A764" s="62"/>
      <c r="F764" s="9"/>
    </row>
    <row r="765" spans="1:6" s="8" customFormat="1" x14ac:dyDescent="0.3">
      <c r="A765" s="62"/>
      <c r="F765" s="9"/>
    </row>
    <row r="766" spans="1:6" s="8" customFormat="1" x14ac:dyDescent="0.3">
      <c r="A766" s="62"/>
      <c r="F766" s="9"/>
    </row>
    <row r="767" spans="1:6" s="8" customFormat="1" x14ac:dyDescent="0.3">
      <c r="A767" s="62"/>
      <c r="F767" s="9"/>
    </row>
    <row r="768" spans="1:6" s="8" customFormat="1" x14ac:dyDescent="0.3">
      <c r="A768" s="62"/>
      <c r="F768" s="9"/>
    </row>
    <row r="769" spans="1:6" s="8" customFormat="1" x14ac:dyDescent="0.3">
      <c r="A769" s="62"/>
      <c r="F769" s="9"/>
    </row>
    <row r="770" spans="1:6" s="8" customFormat="1" x14ac:dyDescent="0.3">
      <c r="A770" s="62"/>
      <c r="F770" s="9"/>
    </row>
    <row r="771" spans="1:6" s="8" customFormat="1" x14ac:dyDescent="0.3">
      <c r="A771" s="62"/>
      <c r="F771" s="9"/>
    </row>
    <row r="772" spans="1:6" s="8" customFormat="1" x14ac:dyDescent="0.3">
      <c r="A772" s="62"/>
      <c r="F772" s="9"/>
    </row>
    <row r="773" spans="1:6" s="8" customFormat="1" x14ac:dyDescent="0.3">
      <c r="A773" s="62"/>
      <c r="F773" s="9"/>
    </row>
    <row r="774" spans="1:6" s="8" customFormat="1" x14ac:dyDescent="0.3">
      <c r="A774" s="62"/>
      <c r="F774" s="9"/>
    </row>
    <row r="775" spans="1:6" s="8" customFormat="1" x14ac:dyDescent="0.3">
      <c r="A775" s="62"/>
      <c r="F775" s="9"/>
    </row>
    <row r="776" spans="1:6" s="8" customFormat="1" x14ac:dyDescent="0.3">
      <c r="A776" s="62"/>
      <c r="F776" s="9"/>
    </row>
    <row r="777" spans="1:6" s="8" customFormat="1" x14ac:dyDescent="0.3">
      <c r="A777" s="62"/>
      <c r="F777" s="9"/>
    </row>
    <row r="778" spans="1:6" s="8" customFormat="1" x14ac:dyDescent="0.3">
      <c r="A778" s="62"/>
      <c r="F778" s="9"/>
    </row>
    <row r="779" spans="1:6" s="8" customFormat="1" x14ac:dyDescent="0.3">
      <c r="A779" s="62"/>
      <c r="F779" s="9"/>
    </row>
    <row r="780" spans="1:6" s="8" customFormat="1" x14ac:dyDescent="0.3">
      <c r="A780" s="62"/>
      <c r="F780" s="9"/>
    </row>
    <row r="781" spans="1:6" s="8" customFormat="1" x14ac:dyDescent="0.3">
      <c r="A781" s="62"/>
      <c r="F781" s="9"/>
    </row>
    <row r="782" spans="1:6" s="8" customFormat="1" x14ac:dyDescent="0.3">
      <c r="A782" s="62"/>
      <c r="F782" s="9"/>
    </row>
    <row r="783" spans="1:6" s="8" customFormat="1" x14ac:dyDescent="0.3">
      <c r="A783" s="62"/>
      <c r="F783" s="9"/>
    </row>
    <row r="784" spans="1:6" s="8" customFormat="1" x14ac:dyDescent="0.3">
      <c r="A784" s="62"/>
      <c r="F784" s="9"/>
    </row>
    <row r="785" spans="1:6" s="8" customFormat="1" x14ac:dyDescent="0.3">
      <c r="A785" s="62"/>
      <c r="F785" s="9"/>
    </row>
    <row r="786" spans="1:6" s="8" customFormat="1" x14ac:dyDescent="0.3">
      <c r="A786" s="62"/>
      <c r="F786" s="9"/>
    </row>
    <row r="787" spans="1:6" s="8" customFormat="1" x14ac:dyDescent="0.3">
      <c r="A787" s="62"/>
      <c r="F787" s="9"/>
    </row>
    <row r="788" spans="1:6" s="8" customFormat="1" x14ac:dyDescent="0.3">
      <c r="A788" s="62"/>
      <c r="F788" s="9"/>
    </row>
    <row r="789" spans="1:6" s="8" customFormat="1" x14ac:dyDescent="0.3">
      <c r="A789" s="62"/>
      <c r="F789" s="9"/>
    </row>
    <row r="790" spans="1:6" s="8" customFormat="1" x14ac:dyDescent="0.3">
      <c r="A790" s="62"/>
      <c r="F790" s="9"/>
    </row>
    <row r="791" spans="1:6" s="8" customFormat="1" x14ac:dyDescent="0.3">
      <c r="A791" s="62"/>
      <c r="F791" s="9"/>
    </row>
    <row r="792" spans="1:6" s="8" customFormat="1" x14ac:dyDescent="0.3">
      <c r="A792" s="62"/>
      <c r="F792" s="9"/>
    </row>
    <row r="793" spans="1:6" s="8" customFormat="1" x14ac:dyDescent="0.3">
      <c r="A793" s="62"/>
      <c r="F793" s="9"/>
    </row>
    <row r="794" spans="1:6" s="8" customFormat="1" x14ac:dyDescent="0.3">
      <c r="A794" s="62"/>
      <c r="F794" s="9"/>
    </row>
    <row r="795" spans="1:6" s="8" customFormat="1" x14ac:dyDescent="0.3">
      <c r="A795" s="62"/>
      <c r="F795" s="9"/>
    </row>
    <row r="796" spans="1:6" s="8" customFormat="1" x14ac:dyDescent="0.3">
      <c r="A796" s="62"/>
      <c r="F796" s="9"/>
    </row>
    <row r="797" spans="1:6" s="8" customFormat="1" x14ac:dyDescent="0.3">
      <c r="A797" s="62"/>
      <c r="F797" s="9"/>
    </row>
    <row r="798" spans="1:6" s="8" customFormat="1" x14ac:dyDescent="0.3">
      <c r="A798" s="62"/>
      <c r="F798" s="9"/>
    </row>
    <row r="799" spans="1:6" s="8" customFormat="1" x14ac:dyDescent="0.3">
      <c r="A799" s="62"/>
      <c r="F799" s="9"/>
    </row>
    <row r="800" spans="1:6" s="8" customFormat="1" x14ac:dyDescent="0.3">
      <c r="A800" s="62"/>
      <c r="F800" s="9"/>
    </row>
    <row r="801" spans="1:6" s="8" customFormat="1" x14ac:dyDescent="0.3">
      <c r="A801" s="62"/>
      <c r="F801" s="9"/>
    </row>
    <row r="802" spans="1:6" s="8" customFormat="1" x14ac:dyDescent="0.3">
      <c r="A802" s="62"/>
      <c r="F802" s="9"/>
    </row>
    <row r="803" spans="1:6" s="8" customFormat="1" x14ac:dyDescent="0.3">
      <c r="A803" s="62"/>
      <c r="F803" s="9"/>
    </row>
    <row r="804" spans="1:6" s="8" customFormat="1" x14ac:dyDescent="0.3">
      <c r="A804" s="62"/>
      <c r="F804" s="9"/>
    </row>
    <row r="805" spans="1:6" s="8" customFormat="1" x14ac:dyDescent="0.3">
      <c r="A805" s="62"/>
      <c r="F805" s="9"/>
    </row>
    <row r="806" spans="1:6" s="8" customFormat="1" x14ac:dyDescent="0.3">
      <c r="A806" s="62"/>
      <c r="F806" s="9"/>
    </row>
    <row r="807" spans="1:6" s="8" customFormat="1" x14ac:dyDescent="0.3">
      <c r="A807" s="62"/>
      <c r="F807" s="9"/>
    </row>
    <row r="808" spans="1:6" s="8" customFormat="1" x14ac:dyDescent="0.3">
      <c r="A808" s="62"/>
      <c r="F808" s="9"/>
    </row>
    <row r="809" spans="1:6" s="8" customFormat="1" x14ac:dyDescent="0.3">
      <c r="A809" s="62"/>
      <c r="F809" s="9"/>
    </row>
    <row r="810" spans="1:6" s="8" customFormat="1" x14ac:dyDescent="0.3">
      <c r="A810" s="62"/>
      <c r="F810" s="9"/>
    </row>
    <row r="811" spans="1:6" s="8" customFormat="1" x14ac:dyDescent="0.3">
      <c r="A811" s="62"/>
      <c r="F811" s="9"/>
    </row>
    <row r="812" spans="1:6" s="8" customFormat="1" x14ac:dyDescent="0.3">
      <c r="A812" s="62"/>
      <c r="F812" s="9"/>
    </row>
    <row r="813" spans="1:6" s="8" customFormat="1" x14ac:dyDescent="0.3">
      <c r="A813" s="62"/>
      <c r="F813" s="9"/>
    </row>
    <row r="814" spans="1:6" s="8" customFormat="1" x14ac:dyDescent="0.3">
      <c r="A814" s="62"/>
      <c r="F814" s="9"/>
    </row>
    <row r="815" spans="1:6" s="8" customFormat="1" x14ac:dyDescent="0.3">
      <c r="A815" s="62"/>
      <c r="F815" s="9"/>
    </row>
    <row r="816" spans="1:6" s="8" customFormat="1" x14ac:dyDescent="0.3">
      <c r="A816" s="62"/>
      <c r="F816" s="9"/>
    </row>
    <row r="817" spans="1:6" s="8" customFormat="1" x14ac:dyDescent="0.3">
      <c r="A817" s="62"/>
      <c r="F817" s="9"/>
    </row>
    <row r="818" spans="1:6" s="8" customFormat="1" x14ac:dyDescent="0.3">
      <c r="A818" s="62"/>
      <c r="F818" s="9"/>
    </row>
    <row r="819" spans="1:6" s="8" customFormat="1" x14ac:dyDescent="0.3">
      <c r="A819" s="62"/>
      <c r="F819" s="9"/>
    </row>
    <row r="820" spans="1:6" s="8" customFormat="1" x14ac:dyDescent="0.3">
      <c r="A820" s="62"/>
      <c r="F820" s="9"/>
    </row>
    <row r="821" spans="1:6" s="8" customFormat="1" x14ac:dyDescent="0.3">
      <c r="A821" s="62"/>
      <c r="F821" s="9"/>
    </row>
    <row r="822" spans="1:6" s="8" customFormat="1" x14ac:dyDescent="0.3">
      <c r="A822" s="62"/>
      <c r="F822" s="9"/>
    </row>
    <row r="823" spans="1:6" s="8" customFormat="1" x14ac:dyDescent="0.3">
      <c r="A823" s="62"/>
      <c r="F823" s="9"/>
    </row>
    <row r="824" spans="1:6" s="8" customFormat="1" x14ac:dyDescent="0.3">
      <c r="A824" s="62"/>
      <c r="F824" s="9"/>
    </row>
    <row r="825" spans="1:6" s="8" customFormat="1" x14ac:dyDescent="0.3">
      <c r="A825" s="62"/>
      <c r="F825" s="9"/>
    </row>
    <row r="826" spans="1:6" s="8" customFormat="1" x14ac:dyDescent="0.3">
      <c r="A826" s="62"/>
      <c r="F826" s="9"/>
    </row>
    <row r="827" spans="1:6" s="8" customFormat="1" x14ac:dyDescent="0.3">
      <c r="A827" s="62"/>
      <c r="F827" s="9"/>
    </row>
    <row r="828" spans="1:6" s="8" customFormat="1" x14ac:dyDescent="0.3">
      <c r="A828" s="62"/>
      <c r="F828" s="9"/>
    </row>
    <row r="829" spans="1:6" s="8" customFormat="1" x14ac:dyDescent="0.3">
      <c r="A829" s="62"/>
      <c r="F829" s="9"/>
    </row>
    <row r="830" spans="1:6" s="8" customFormat="1" x14ac:dyDescent="0.3">
      <c r="A830" s="62"/>
      <c r="F830" s="9"/>
    </row>
    <row r="831" spans="1:6" s="8" customFormat="1" x14ac:dyDescent="0.3">
      <c r="A831" s="62"/>
      <c r="F831" s="9"/>
    </row>
    <row r="832" spans="1:6" s="8" customFormat="1" x14ac:dyDescent="0.3">
      <c r="A832" s="62"/>
      <c r="F832" s="9"/>
    </row>
    <row r="833" spans="1:6" s="8" customFormat="1" x14ac:dyDescent="0.3">
      <c r="A833" s="62"/>
      <c r="F833" s="9"/>
    </row>
    <row r="834" spans="1:6" s="8" customFormat="1" x14ac:dyDescent="0.3">
      <c r="A834" s="62"/>
      <c r="F834" s="9"/>
    </row>
    <row r="835" spans="1:6" s="8" customFormat="1" x14ac:dyDescent="0.3">
      <c r="A835" s="62"/>
      <c r="F835" s="9"/>
    </row>
    <row r="836" spans="1:6" s="8" customFormat="1" x14ac:dyDescent="0.3">
      <c r="A836" s="62"/>
      <c r="F836" s="9"/>
    </row>
    <row r="837" spans="1:6" s="8" customFormat="1" x14ac:dyDescent="0.3">
      <c r="A837" s="62"/>
      <c r="F837" s="9"/>
    </row>
    <row r="838" spans="1:6" s="8" customFormat="1" x14ac:dyDescent="0.3">
      <c r="A838" s="62"/>
      <c r="F838" s="9"/>
    </row>
    <row r="839" spans="1:6" s="8" customFormat="1" x14ac:dyDescent="0.3">
      <c r="A839" s="62"/>
      <c r="F839" s="9"/>
    </row>
    <row r="840" spans="1:6" s="8" customFormat="1" x14ac:dyDescent="0.3">
      <c r="A840" s="62"/>
      <c r="F840" s="9"/>
    </row>
    <row r="841" spans="1:6" s="8" customFormat="1" x14ac:dyDescent="0.3">
      <c r="A841" s="62"/>
      <c r="F841" s="9"/>
    </row>
    <row r="842" spans="1:6" s="8" customFormat="1" x14ac:dyDescent="0.3">
      <c r="A842" s="62"/>
      <c r="F842" s="9"/>
    </row>
    <row r="843" spans="1:6" s="8" customFormat="1" x14ac:dyDescent="0.3">
      <c r="A843" s="62"/>
      <c r="F843" s="9"/>
    </row>
    <row r="844" spans="1:6" s="8" customFormat="1" x14ac:dyDescent="0.3">
      <c r="A844" s="62"/>
      <c r="F844" s="9"/>
    </row>
    <row r="845" spans="1:6" s="8" customFormat="1" x14ac:dyDescent="0.3">
      <c r="A845" s="62"/>
      <c r="F845" s="9"/>
    </row>
    <row r="846" spans="1:6" s="8" customFormat="1" x14ac:dyDescent="0.3">
      <c r="A846" s="62"/>
      <c r="F846" s="9"/>
    </row>
    <row r="847" spans="1:6" s="8" customFormat="1" x14ac:dyDescent="0.3">
      <c r="A847" s="62"/>
      <c r="F847" s="9"/>
    </row>
    <row r="848" spans="1:6" s="8" customFormat="1" x14ac:dyDescent="0.3">
      <c r="A848" s="62"/>
      <c r="F848" s="9"/>
    </row>
    <row r="849" spans="1:6" s="8" customFormat="1" x14ac:dyDescent="0.3">
      <c r="A849" s="62"/>
      <c r="F849" s="9"/>
    </row>
    <row r="850" spans="1:6" s="8" customFormat="1" x14ac:dyDescent="0.3">
      <c r="A850" s="62"/>
      <c r="F850" s="9"/>
    </row>
    <row r="851" spans="1:6" s="8" customFormat="1" x14ac:dyDescent="0.3">
      <c r="A851" s="62"/>
      <c r="F851" s="9"/>
    </row>
    <row r="852" spans="1:6" s="8" customFormat="1" x14ac:dyDescent="0.3">
      <c r="A852" s="62"/>
      <c r="F852" s="9"/>
    </row>
    <row r="853" spans="1:6" s="8" customFormat="1" x14ac:dyDescent="0.3">
      <c r="A853" s="62"/>
      <c r="F853" s="9"/>
    </row>
    <row r="854" spans="1:6" s="8" customFormat="1" x14ac:dyDescent="0.3">
      <c r="A854" s="62"/>
      <c r="F854" s="9"/>
    </row>
    <row r="855" spans="1:6" s="8" customFormat="1" x14ac:dyDescent="0.3">
      <c r="A855" s="62"/>
      <c r="F855" s="9"/>
    </row>
    <row r="856" spans="1:6" s="8" customFormat="1" x14ac:dyDescent="0.3">
      <c r="A856" s="62"/>
      <c r="F856" s="9"/>
    </row>
    <row r="857" spans="1:6" s="8" customFormat="1" x14ac:dyDescent="0.3">
      <c r="A857" s="62"/>
      <c r="F857" s="9"/>
    </row>
    <row r="858" spans="1:6" s="8" customFormat="1" x14ac:dyDescent="0.3">
      <c r="A858" s="62"/>
      <c r="F858" s="9"/>
    </row>
    <row r="859" spans="1:6" s="8" customFormat="1" x14ac:dyDescent="0.3">
      <c r="A859" s="62"/>
      <c r="F859" s="9"/>
    </row>
    <row r="860" spans="1:6" s="8" customFormat="1" x14ac:dyDescent="0.3">
      <c r="A860" s="62"/>
      <c r="F860" s="9"/>
    </row>
    <row r="861" spans="1:6" s="8" customFormat="1" x14ac:dyDescent="0.3">
      <c r="A861" s="62"/>
      <c r="F861" s="9"/>
    </row>
    <row r="862" spans="1:6" s="8" customFormat="1" x14ac:dyDescent="0.3">
      <c r="A862" s="62"/>
      <c r="F862" s="9"/>
    </row>
    <row r="863" spans="1:6" s="8" customFormat="1" x14ac:dyDescent="0.3">
      <c r="A863" s="62"/>
      <c r="F863" s="9"/>
    </row>
    <row r="864" spans="1:6" s="8" customFormat="1" x14ac:dyDescent="0.3">
      <c r="A864" s="62"/>
      <c r="F864" s="9"/>
    </row>
    <row r="865" spans="1:6" s="8" customFormat="1" x14ac:dyDescent="0.3">
      <c r="A865" s="62"/>
      <c r="F865" s="9"/>
    </row>
    <row r="866" spans="1:6" s="8" customFormat="1" x14ac:dyDescent="0.3">
      <c r="A866" s="62"/>
      <c r="F866" s="9"/>
    </row>
    <row r="867" spans="1:6" s="8" customFormat="1" x14ac:dyDescent="0.3">
      <c r="A867" s="62"/>
      <c r="F867" s="9"/>
    </row>
    <row r="868" spans="1:6" s="8" customFormat="1" x14ac:dyDescent="0.3">
      <c r="A868" s="62"/>
      <c r="F868" s="9"/>
    </row>
    <row r="869" spans="1:6" s="8" customFormat="1" x14ac:dyDescent="0.3">
      <c r="A869" s="62"/>
      <c r="F869" s="9"/>
    </row>
    <row r="870" spans="1:6" s="8" customFormat="1" x14ac:dyDescent="0.3">
      <c r="A870" s="62"/>
      <c r="F870" s="9"/>
    </row>
    <row r="871" spans="1:6" s="8" customFormat="1" x14ac:dyDescent="0.3">
      <c r="A871" s="62"/>
      <c r="F871" s="9"/>
    </row>
    <row r="872" spans="1:6" s="8" customFormat="1" x14ac:dyDescent="0.3">
      <c r="A872" s="62"/>
      <c r="F872" s="9"/>
    </row>
    <row r="873" spans="1:6" s="8" customFormat="1" x14ac:dyDescent="0.3">
      <c r="A873" s="62"/>
      <c r="F873" s="9"/>
    </row>
    <row r="874" spans="1:6" s="8" customFormat="1" x14ac:dyDescent="0.3">
      <c r="A874" s="62"/>
      <c r="F874" s="9"/>
    </row>
    <row r="875" spans="1:6" s="8" customFormat="1" x14ac:dyDescent="0.3">
      <c r="A875" s="62"/>
      <c r="F875" s="9"/>
    </row>
    <row r="876" spans="1:6" s="8" customFormat="1" x14ac:dyDescent="0.3">
      <c r="A876" s="62"/>
      <c r="F876" s="9"/>
    </row>
    <row r="877" spans="1:6" s="8" customFormat="1" x14ac:dyDescent="0.3">
      <c r="A877" s="62"/>
      <c r="F877" s="9"/>
    </row>
    <row r="878" spans="1:6" s="8" customFormat="1" x14ac:dyDescent="0.3">
      <c r="A878" s="62"/>
      <c r="F878" s="9"/>
    </row>
    <row r="879" spans="1:6" s="8" customFormat="1" x14ac:dyDescent="0.3">
      <c r="A879" s="62"/>
      <c r="F879" s="9"/>
    </row>
    <row r="880" spans="1:6" s="8" customFormat="1" x14ac:dyDescent="0.3">
      <c r="A880" s="62"/>
      <c r="F880" s="9"/>
    </row>
    <row r="881" spans="1:6" s="8" customFormat="1" x14ac:dyDescent="0.3">
      <c r="A881" s="62"/>
      <c r="F881" s="9"/>
    </row>
    <row r="882" spans="1:6" s="8" customFormat="1" x14ac:dyDescent="0.3">
      <c r="A882" s="62"/>
      <c r="F882" s="9"/>
    </row>
    <row r="883" spans="1:6" s="8" customFormat="1" x14ac:dyDescent="0.3">
      <c r="A883" s="62"/>
      <c r="F883" s="9"/>
    </row>
    <row r="884" spans="1:6" s="8" customFormat="1" x14ac:dyDescent="0.3">
      <c r="A884" s="62"/>
      <c r="F884" s="9"/>
    </row>
    <row r="885" spans="1:6" s="8" customFormat="1" x14ac:dyDescent="0.3">
      <c r="A885" s="62"/>
      <c r="F885" s="9"/>
    </row>
    <row r="886" spans="1:6" s="8" customFormat="1" x14ac:dyDescent="0.3">
      <c r="A886" s="62"/>
      <c r="F886" s="9"/>
    </row>
    <row r="887" spans="1:6" s="8" customFormat="1" x14ac:dyDescent="0.3">
      <c r="A887" s="62"/>
      <c r="F887" s="9"/>
    </row>
    <row r="888" spans="1:6" s="8" customFormat="1" x14ac:dyDescent="0.3">
      <c r="A888" s="62"/>
      <c r="F888" s="9"/>
    </row>
    <row r="889" spans="1:6" s="8" customFormat="1" x14ac:dyDescent="0.3">
      <c r="A889" s="62"/>
      <c r="F889" s="9"/>
    </row>
    <row r="890" spans="1:6" s="8" customFormat="1" x14ac:dyDescent="0.3">
      <c r="A890" s="62"/>
      <c r="F890" s="9"/>
    </row>
    <row r="891" spans="1:6" s="8" customFormat="1" x14ac:dyDescent="0.3">
      <c r="A891" s="62"/>
      <c r="F891" s="9"/>
    </row>
    <row r="892" spans="1:6" s="8" customFormat="1" x14ac:dyDescent="0.3">
      <c r="A892" s="62"/>
      <c r="F892" s="9"/>
    </row>
    <row r="893" spans="1:6" s="8" customFormat="1" x14ac:dyDescent="0.3">
      <c r="A893" s="62"/>
      <c r="F893" s="9"/>
    </row>
    <row r="894" spans="1:6" s="8" customFormat="1" x14ac:dyDescent="0.3">
      <c r="A894" s="62"/>
      <c r="F894" s="9"/>
    </row>
    <row r="895" spans="1:6" s="8" customFormat="1" x14ac:dyDescent="0.3">
      <c r="A895" s="62"/>
      <c r="F895" s="9"/>
    </row>
    <row r="896" spans="1:6" s="8" customFormat="1" x14ac:dyDescent="0.3">
      <c r="A896" s="62"/>
      <c r="F896" s="9"/>
    </row>
    <row r="897" spans="1:6" s="8" customFormat="1" x14ac:dyDescent="0.3">
      <c r="A897" s="62"/>
      <c r="F897" s="9"/>
    </row>
    <row r="898" spans="1:6" s="8" customFormat="1" x14ac:dyDescent="0.3">
      <c r="A898" s="62"/>
      <c r="F898" s="9"/>
    </row>
    <row r="899" spans="1:6" s="8" customFormat="1" x14ac:dyDescent="0.3">
      <c r="A899" s="62"/>
      <c r="F899" s="9"/>
    </row>
    <row r="900" spans="1:6" s="8" customFormat="1" x14ac:dyDescent="0.3">
      <c r="A900" s="62"/>
      <c r="F900" s="9"/>
    </row>
    <row r="901" spans="1:6" s="8" customFormat="1" x14ac:dyDescent="0.3">
      <c r="A901" s="62"/>
      <c r="F901" s="9"/>
    </row>
    <row r="902" spans="1:6" s="8" customFormat="1" x14ac:dyDescent="0.3">
      <c r="A902" s="62"/>
      <c r="F902" s="9"/>
    </row>
    <row r="903" spans="1:6" s="8" customFormat="1" x14ac:dyDescent="0.3">
      <c r="A903" s="62"/>
      <c r="F903" s="9"/>
    </row>
    <row r="904" spans="1:6" s="8" customFormat="1" x14ac:dyDescent="0.3">
      <c r="A904" s="62"/>
      <c r="F904" s="9"/>
    </row>
    <row r="905" spans="1:6" s="8" customFormat="1" x14ac:dyDescent="0.3">
      <c r="A905" s="62"/>
      <c r="F905" s="9"/>
    </row>
    <row r="906" spans="1:6" s="8" customFormat="1" x14ac:dyDescent="0.3">
      <c r="A906" s="62"/>
      <c r="F906" s="9"/>
    </row>
    <row r="907" spans="1:6" s="8" customFormat="1" x14ac:dyDescent="0.3">
      <c r="A907" s="62"/>
      <c r="F907" s="9"/>
    </row>
    <row r="908" spans="1:6" s="8" customFormat="1" x14ac:dyDescent="0.3">
      <c r="A908" s="62"/>
      <c r="F908" s="9"/>
    </row>
    <row r="909" spans="1:6" s="8" customFormat="1" x14ac:dyDescent="0.3">
      <c r="A909" s="62"/>
      <c r="F909" s="9"/>
    </row>
    <row r="910" spans="1:6" s="8" customFormat="1" x14ac:dyDescent="0.3">
      <c r="A910" s="62"/>
      <c r="F910" s="9"/>
    </row>
    <row r="911" spans="1:6" s="8" customFormat="1" x14ac:dyDescent="0.3">
      <c r="A911" s="62"/>
      <c r="F911" s="9"/>
    </row>
    <row r="912" spans="1:6" s="8" customFormat="1" x14ac:dyDescent="0.3">
      <c r="A912" s="62"/>
      <c r="F912" s="9"/>
    </row>
    <row r="913" spans="1:6" s="8" customFormat="1" x14ac:dyDescent="0.3">
      <c r="A913" s="62"/>
      <c r="F913" s="9"/>
    </row>
    <row r="914" spans="1:6" s="8" customFormat="1" x14ac:dyDescent="0.3">
      <c r="A914" s="62"/>
      <c r="F914" s="9"/>
    </row>
    <row r="915" spans="1:6" s="8" customFormat="1" x14ac:dyDescent="0.3">
      <c r="A915" s="62"/>
      <c r="F915" s="9"/>
    </row>
    <row r="916" spans="1:6" s="8" customFormat="1" x14ac:dyDescent="0.3">
      <c r="A916" s="62"/>
      <c r="F916" s="9"/>
    </row>
    <row r="917" spans="1:6" s="8" customFormat="1" x14ac:dyDescent="0.3">
      <c r="A917" s="62"/>
      <c r="F917" s="9"/>
    </row>
    <row r="918" spans="1:6" s="8" customFormat="1" x14ac:dyDescent="0.3">
      <c r="A918" s="62"/>
      <c r="F918" s="9"/>
    </row>
    <row r="919" spans="1:6" s="8" customFormat="1" x14ac:dyDescent="0.3">
      <c r="A919" s="62"/>
      <c r="F919" s="9"/>
    </row>
    <row r="920" spans="1:6" s="8" customFormat="1" x14ac:dyDescent="0.3">
      <c r="A920" s="62"/>
      <c r="F920" s="9"/>
    </row>
    <row r="921" spans="1:6" s="8" customFormat="1" x14ac:dyDescent="0.3">
      <c r="A921" s="62"/>
      <c r="F921" s="9"/>
    </row>
    <row r="922" spans="1:6" s="8" customFormat="1" x14ac:dyDescent="0.3">
      <c r="A922" s="62"/>
      <c r="F922" s="9"/>
    </row>
    <row r="923" spans="1:6" s="8" customFormat="1" x14ac:dyDescent="0.3">
      <c r="A923" s="62"/>
      <c r="F923" s="9"/>
    </row>
    <row r="924" spans="1:6" s="8" customFormat="1" x14ac:dyDescent="0.3">
      <c r="A924" s="62"/>
      <c r="F924" s="9"/>
    </row>
    <row r="925" spans="1:6" s="8" customFormat="1" x14ac:dyDescent="0.3">
      <c r="A925" s="62"/>
      <c r="F925" s="9"/>
    </row>
    <row r="926" spans="1:6" s="8" customFormat="1" x14ac:dyDescent="0.3">
      <c r="A926" s="62"/>
      <c r="F926" s="9"/>
    </row>
    <row r="927" spans="1:6" s="8" customFormat="1" x14ac:dyDescent="0.3">
      <c r="A927" s="62"/>
      <c r="F927" s="9"/>
    </row>
    <row r="928" spans="1:6" s="8" customFormat="1" x14ac:dyDescent="0.3">
      <c r="A928" s="62"/>
      <c r="F928" s="9"/>
    </row>
    <row r="929" spans="1:6" s="8" customFormat="1" x14ac:dyDescent="0.3">
      <c r="A929" s="62"/>
      <c r="F929" s="9"/>
    </row>
    <row r="930" spans="1:6" s="8" customFormat="1" x14ac:dyDescent="0.3">
      <c r="A930" s="62"/>
      <c r="F930" s="9"/>
    </row>
    <row r="931" spans="1:6" s="8" customFormat="1" x14ac:dyDescent="0.3">
      <c r="A931" s="62"/>
      <c r="F931" s="9"/>
    </row>
    <row r="932" spans="1:6" s="8" customFormat="1" x14ac:dyDescent="0.3">
      <c r="A932" s="62"/>
      <c r="F932" s="9"/>
    </row>
    <row r="933" spans="1:6" s="8" customFormat="1" x14ac:dyDescent="0.3">
      <c r="A933" s="62"/>
      <c r="F933" s="9"/>
    </row>
    <row r="934" spans="1:6" s="8" customFormat="1" x14ac:dyDescent="0.3">
      <c r="A934" s="62"/>
      <c r="F934" s="9"/>
    </row>
    <row r="935" spans="1:6" s="8" customFormat="1" x14ac:dyDescent="0.3">
      <c r="A935" s="62"/>
      <c r="F935" s="9"/>
    </row>
    <row r="936" spans="1:6" s="8" customFormat="1" x14ac:dyDescent="0.3">
      <c r="A936" s="62"/>
      <c r="F936" s="9"/>
    </row>
    <row r="937" spans="1:6" s="8" customFormat="1" x14ac:dyDescent="0.3">
      <c r="A937" s="62"/>
      <c r="F937" s="9"/>
    </row>
    <row r="938" spans="1:6" s="8" customFormat="1" x14ac:dyDescent="0.3">
      <c r="A938" s="62"/>
      <c r="F938" s="9"/>
    </row>
    <row r="939" spans="1:6" s="8" customFormat="1" x14ac:dyDescent="0.3">
      <c r="A939" s="62"/>
      <c r="F939" s="9"/>
    </row>
    <row r="940" spans="1:6" s="8" customFormat="1" x14ac:dyDescent="0.3">
      <c r="A940" s="62"/>
      <c r="F940" s="9"/>
    </row>
    <row r="941" spans="1:6" s="8" customFormat="1" x14ac:dyDescent="0.3">
      <c r="A941" s="62"/>
      <c r="F941" s="9"/>
    </row>
    <row r="942" spans="1:6" s="8" customFormat="1" x14ac:dyDescent="0.3">
      <c r="A942" s="62"/>
      <c r="F942" s="9"/>
    </row>
    <row r="943" spans="1:6" s="8" customFormat="1" x14ac:dyDescent="0.3">
      <c r="A943" s="62"/>
      <c r="F943" s="9"/>
    </row>
    <row r="944" spans="1:6" s="8" customFormat="1" x14ac:dyDescent="0.3">
      <c r="A944" s="62"/>
      <c r="F944" s="9"/>
    </row>
    <row r="945" spans="1:6" s="8" customFormat="1" x14ac:dyDescent="0.3">
      <c r="A945" s="62"/>
      <c r="F945" s="9"/>
    </row>
    <row r="946" spans="1:6" s="8" customFormat="1" x14ac:dyDescent="0.3">
      <c r="A946" s="62"/>
      <c r="F946" s="9"/>
    </row>
    <row r="947" spans="1:6" s="8" customFormat="1" x14ac:dyDescent="0.3">
      <c r="A947" s="62"/>
      <c r="F947" s="9"/>
    </row>
    <row r="948" spans="1:6" s="8" customFormat="1" x14ac:dyDescent="0.3">
      <c r="A948" s="62"/>
      <c r="F948" s="9"/>
    </row>
    <row r="949" spans="1:6" s="8" customFormat="1" x14ac:dyDescent="0.3">
      <c r="A949" s="62"/>
      <c r="F949" s="9"/>
    </row>
    <row r="950" spans="1:6" s="8" customFormat="1" x14ac:dyDescent="0.3">
      <c r="A950" s="62"/>
      <c r="F950" s="9"/>
    </row>
    <row r="951" spans="1:6" s="8" customFormat="1" x14ac:dyDescent="0.3">
      <c r="A951" s="62"/>
      <c r="F951" s="9"/>
    </row>
    <row r="952" spans="1:6" s="8" customFormat="1" x14ac:dyDescent="0.3">
      <c r="A952" s="62"/>
      <c r="F952" s="9"/>
    </row>
    <row r="953" spans="1:6" s="8" customFormat="1" x14ac:dyDescent="0.3">
      <c r="A953" s="62"/>
      <c r="F953" s="9"/>
    </row>
    <row r="954" spans="1:6" s="8" customFormat="1" x14ac:dyDescent="0.3">
      <c r="A954" s="62"/>
      <c r="F954" s="9"/>
    </row>
    <row r="955" spans="1:6" s="8" customFormat="1" x14ac:dyDescent="0.3">
      <c r="A955" s="62"/>
      <c r="F955" s="9"/>
    </row>
    <row r="956" spans="1:6" s="8" customFormat="1" x14ac:dyDescent="0.3">
      <c r="A956" s="62"/>
      <c r="F956" s="9"/>
    </row>
    <row r="957" spans="1:6" s="8" customFormat="1" x14ac:dyDescent="0.3">
      <c r="A957" s="62"/>
      <c r="F957" s="9"/>
    </row>
    <row r="958" spans="1:6" s="8" customFormat="1" x14ac:dyDescent="0.3">
      <c r="A958" s="62"/>
      <c r="F958" s="9"/>
    </row>
    <row r="959" spans="1:6" s="8" customFormat="1" x14ac:dyDescent="0.3">
      <c r="A959" s="62"/>
      <c r="F959" s="9"/>
    </row>
    <row r="960" spans="1:6" s="8" customFormat="1" x14ac:dyDescent="0.3">
      <c r="A960" s="62"/>
      <c r="F960" s="9"/>
    </row>
    <row r="961" spans="1:6" s="8" customFormat="1" x14ac:dyDescent="0.3">
      <c r="A961" s="62"/>
      <c r="F961" s="9"/>
    </row>
    <row r="962" spans="1:6" s="8" customFormat="1" x14ac:dyDescent="0.3">
      <c r="A962" s="62"/>
      <c r="F962" s="9"/>
    </row>
    <row r="963" spans="1:6" s="8" customFormat="1" x14ac:dyDescent="0.3">
      <c r="A963" s="62"/>
      <c r="F963" s="9"/>
    </row>
    <row r="964" spans="1:6" s="8" customFormat="1" x14ac:dyDescent="0.3">
      <c r="A964" s="62"/>
      <c r="F964" s="9"/>
    </row>
    <row r="965" spans="1:6" s="8" customFormat="1" x14ac:dyDescent="0.3">
      <c r="A965" s="62"/>
      <c r="F965" s="9"/>
    </row>
    <row r="966" spans="1:6" s="8" customFormat="1" x14ac:dyDescent="0.3">
      <c r="A966" s="62"/>
      <c r="F966" s="9"/>
    </row>
    <row r="967" spans="1:6" s="8" customFormat="1" x14ac:dyDescent="0.3">
      <c r="A967" s="62"/>
      <c r="F967" s="9"/>
    </row>
    <row r="968" spans="1:6" s="8" customFormat="1" x14ac:dyDescent="0.3">
      <c r="A968" s="62"/>
      <c r="F968" s="9"/>
    </row>
    <row r="969" spans="1:6" s="8" customFormat="1" x14ac:dyDescent="0.3">
      <c r="A969" s="62"/>
      <c r="F969" s="9"/>
    </row>
    <row r="970" spans="1:6" s="8" customFormat="1" x14ac:dyDescent="0.3">
      <c r="A970" s="62"/>
      <c r="F970" s="9"/>
    </row>
    <row r="971" spans="1:6" s="8" customFormat="1" x14ac:dyDescent="0.3">
      <c r="A971" s="62"/>
      <c r="F971" s="9"/>
    </row>
    <row r="972" spans="1:6" s="8" customFormat="1" x14ac:dyDescent="0.3">
      <c r="A972" s="62"/>
      <c r="F972" s="9"/>
    </row>
    <row r="973" spans="1:6" s="8" customFormat="1" x14ac:dyDescent="0.3">
      <c r="A973" s="62"/>
      <c r="F973" s="9"/>
    </row>
    <row r="974" spans="1:6" s="8" customFormat="1" x14ac:dyDescent="0.3">
      <c r="A974" s="62"/>
      <c r="F974" s="9"/>
    </row>
    <row r="975" spans="1:6" s="8" customFormat="1" x14ac:dyDescent="0.3">
      <c r="A975" s="62"/>
      <c r="F975" s="9"/>
    </row>
    <row r="976" spans="1:6" s="8" customFormat="1" x14ac:dyDescent="0.3">
      <c r="A976" s="62"/>
      <c r="F976" s="9"/>
    </row>
    <row r="977" spans="1:6" s="8" customFormat="1" x14ac:dyDescent="0.3">
      <c r="A977" s="62"/>
      <c r="F977" s="9"/>
    </row>
    <row r="978" spans="1:6" s="8" customFormat="1" x14ac:dyDescent="0.3">
      <c r="A978" s="62"/>
      <c r="F978" s="9"/>
    </row>
    <row r="979" spans="1:6" s="8" customFormat="1" x14ac:dyDescent="0.3">
      <c r="A979" s="62"/>
      <c r="F979" s="9"/>
    </row>
    <row r="980" spans="1:6" s="8" customFormat="1" x14ac:dyDescent="0.3">
      <c r="A980" s="62"/>
      <c r="F980" s="9"/>
    </row>
    <row r="981" spans="1:6" s="8" customFormat="1" x14ac:dyDescent="0.3">
      <c r="A981" s="62"/>
      <c r="F981" s="9"/>
    </row>
    <row r="982" spans="1:6" s="8" customFormat="1" x14ac:dyDescent="0.3">
      <c r="A982" s="62"/>
      <c r="F982" s="9"/>
    </row>
    <row r="983" spans="1:6" s="8" customFormat="1" x14ac:dyDescent="0.3">
      <c r="A983" s="62"/>
      <c r="F983" s="9"/>
    </row>
    <row r="984" spans="1:6" s="8" customFormat="1" x14ac:dyDescent="0.3">
      <c r="A984" s="62"/>
      <c r="F984" s="9"/>
    </row>
    <row r="985" spans="1:6" s="8" customFormat="1" x14ac:dyDescent="0.3">
      <c r="A985" s="62"/>
      <c r="F985" s="9"/>
    </row>
    <row r="986" spans="1:6" s="8" customFormat="1" x14ac:dyDescent="0.3">
      <c r="A986" s="62"/>
      <c r="F986" s="9"/>
    </row>
    <row r="987" spans="1:6" s="8" customFormat="1" x14ac:dyDescent="0.3">
      <c r="A987" s="62"/>
      <c r="F987" s="9"/>
    </row>
    <row r="988" spans="1:6" s="8" customFormat="1" x14ac:dyDescent="0.3">
      <c r="A988" s="62"/>
      <c r="F988" s="9"/>
    </row>
    <row r="989" spans="1:6" s="8" customFormat="1" x14ac:dyDescent="0.3">
      <c r="A989" s="62"/>
      <c r="F989" s="9"/>
    </row>
    <row r="990" spans="1:6" s="8" customFormat="1" x14ac:dyDescent="0.3">
      <c r="A990" s="62"/>
      <c r="F990" s="9"/>
    </row>
    <row r="991" spans="1:6" s="8" customFormat="1" x14ac:dyDescent="0.3">
      <c r="A991" s="62"/>
      <c r="F991" s="9"/>
    </row>
    <row r="992" spans="1:6" s="8" customFormat="1" x14ac:dyDescent="0.3">
      <c r="A992" s="62"/>
      <c r="F992" s="9"/>
    </row>
    <row r="993" spans="1:6" s="8" customFormat="1" x14ac:dyDescent="0.3">
      <c r="A993" s="62"/>
      <c r="F993" s="9"/>
    </row>
    <row r="994" spans="1:6" s="8" customFormat="1" x14ac:dyDescent="0.3">
      <c r="A994" s="62"/>
      <c r="F994" s="9"/>
    </row>
    <row r="995" spans="1:6" s="8" customFormat="1" x14ac:dyDescent="0.3">
      <c r="A995" s="62"/>
      <c r="F995" s="9"/>
    </row>
    <row r="996" spans="1:6" s="8" customFormat="1" x14ac:dyDescent="0.3">
      <c r="A996" s="62"/>
      <c r="F996" s="9"/>
    </row>
    <row r="997" spans="1:6" s="8" customFormat="1" x14ac:dyDescent="0.3">
      <c r="A997" s="62"/>
      <c r="F997" s="9"/>
    </row>
    <row r="998" spans="1:6" s="8" customFormat="1" x14ac:dyDescent="0.3">
      <c r="A998" s="62"/>
      <c r="F998" s="9"/>
    </row>
    <row r="999" spans="1:6" s="8" customFormat="1" x14ac:dyDescent="0.3">
      <c r="A999" s="62"/>
      <c r="F999" s="9"/>
    </row>
    <row r="1000" spans="1:6" s="8" customFormat="1" x14ac:dyDescent="0.3">
      <c r="A1000" s="62"/>
      <c r="F1000" s="9"/>
    </row>
    <row r="1001" spans="1:6" s="8" customFormat="1" x14ac:dyDescent="0.3">
      <c r="A1001" s="62"/>
      <c r="F1001" s="9"/>
    </row>
    <row r="1002" spans="1:6" s="8" customFormat="1" x14ac:dyDescent="0.3">
      <c r="A1002" s="62"/>
      <c r="F1002" s="9"/>
    </row>
    <row r="1003" spans="1:6" s="8" customFormat="1" x14ac:dyDescent="0.3">
      <c r="A1003" s="62"/>
      <c r="F1003" s="9"/>
    </row>
    <row r="1004" spans="1:6" s="8" customFormat="1" x14ac:dyDescent="0.3">
      <c r="A1004" s="62"/>
      <c r="F1004" s="9"/>
    </row>
    <row r="1005" spans="1:6" s="8" customFormat="1" x14ac:dyDescent="0.3">
      <c r="A1005" s="62"/>
      <c r="F1005" s="9"/>
    </row>
    <row r="1006" spans="1:6" s="8" customFormat="1" x14ac:dyDescent="0.3">
      <c r="A1006" s="62"/>
      <c r="F1006" s="9"/>
    </row>
    <row r="1007" spans="1:6" s="8" customFormat="1" x14ac:dyDescent="0.3">
      <c r="A1007" s="62"/>
      <c r="F1007" s="9"/>
    </row>
    <row r="1008" spans="1:6" s="8" customFormat="1" x14ac:dyDescent="0.3">
      <c r="A1008" s="62"/>
      <c r="F1008" s="9"/>
    </row>
    <row r="1009" spans="1:6" s="8" customFormat="1" x14ac:dyDescent="0.3">
      <c r="A1009" s="62"/>
      <c r="F1009" s="9"/>
    </row>
    <row r="1010" spans="1:6" s="8" customFormat="1" x14ac:dyDescent="0.3">
      <c r="A1010" s="62"/>
      <c r="F1010" s="9"/>
    </row>
    <row r="1011" spans="1:6" s="8" customFormat="1" x14ac:dyDescent="0.3">
      <c r="A1011" s="62"/>
      <c r="F1011" s="9"/>
    </row>
  </sheetData>
  <mergeCells count="14">
    <mergeCell ref="C9:C11"/>
    <mergeCell ref="C22:C24"/>
    <mergeCell ref="C39:C41"/>
    <mergeCell ref="C145:C147"/>
    <mergeCell ref="C181:C183"/>
    <mergeCell ref="C163:C165"/>
    <mergeCell ref="C109:C111"/>
    <mergeCell ref="C127:C129"/>
    <mergeCell ref="S22:S24"/>
    <mergeCell ref="S57:S59"/>
    <mergeCell ref="S92:S94"/>
    <mergeCell ref="C57:C59"/>
    <mergeCell ref="C74:C76"/>
    <mergeCell ref="C92:C9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AD34-87B8-48D8-847D-7573F2FFBB8E}">
  <dimension ref="A1:P228"/>
  <sheetViews>
    <sheetView zoomScale="85" zoomScaleNormal="85" workbookViewId="0">
      <selection activeCell="B2" sqref="B2:P4"/>
    </sheetView>
  </sheetViews>
  <sheetFormatPr defaultRowHeight="14.4" x14ac:dyDescent="0.3"/>
  <cols>
    <col min="5" max="5" width="8.88671875" style="183"/>
    <col min="14" max="14" width="10.6640625" bestFit="1" customWidth="1"/>
  </cols>
  <sheetData>
    <row r="1" spans="1:16" ht="15" thickBot="1" x14ac:dyDescent="0.35">
      <c r="A1" s="170"/>
      <c r="B1" s="93"/>
      <c r="C1" s="93"/>
      <c r="D1" s="93"/>
      <c r="E1" s="94"/>
      <c r="F1" s="95"/>
      <c r="G1" s="93"/>
      <c r="H1" s="93"/>
      <c r="I1" s="93"/>
      <c r="J1" s="93"/>
      <c r="K1" s="93"/>
      <c r="L1" s="93"/>
      <c r="M1" s="93"/>
      <c r="N1" s="93"/>
      <c r="O1" s="93"/>
    </row>
    <row r="2" spans="1:16" ht="15" thickBot="1" x14ac:dyDescent="0.35">
      <c r="A2" s="171"/>
      <c r="B2" s="96"/>
      <c r="C2" s="97" t="s">
        <v>0</v>
      </c>
      <c r="D2" s="98" t="s">
        <v>17</v>
      </c>
      <c r="E2" s="178" t="s">
        <v>16</v>
      </c>
      <c r="F2" s="100">
        <v>1</v>
      </c>
      <c r="G2" s="98">
        <v>2</v>
      </c>
      <c r="H2" s="98">
        <v>3</v>
      </c>
      <c r="I2" s="98">
        <v>4</v>
      </c>
      <c r="J2" s="101">
        <v>5</v>
      </c>
      <c r="K2" s="101">
        <v>6</v>
      </c>
      <c r="L2" s="184">
        <v>7</v>
      </c>
      <c r="M2" s="185">
        <v>8</v>
      </c>
      <c r="N2" s="212" t="s">
        <v>59</v>
      </c>
      <c r="O2" s="185">
        <v>9</v>
      </c>
      <c r="P2" s="186">
        <v>10</v>
      </c>
    </row>
    <row r="3" spans="1:16" ht="15" thickTop="1" x14ac:dyDescent="0.3">
      <c r="A3" s="171"/>
      <c r="B3" s="103" t="s">
        <v>2</v>
      </c>
      <c r="C3" s="104" t="s">
        <v>1</v>
      </c>
      <c r="D3" s="105"/>
      <c r="E3" s="135"/>
      <c r="F3" s="107"/>
      <c r="G3" s="105"/>
      <c r="H3" s="105"/>
      <c r="I3" s="105"/>
      <c r="J3" s="108"/>
      <c r="K3" s="108"/>
      <c r="L3" s="50"/>
      <c r="M3" s="8"/>
      <c r="N3" s="208"/>
      <c r="O3" s="8"/>
      <c r="P3" s="187"/>
    </row>
    <row r="4" spans="1:16" x14ac:dyDescent="0.3">
      <c r="A4" s="172">
        <v>1</v>
      </c>
      <c r="B4" s="110" t="s">
        <v>19</v>
      </c>
      <c r="C4" s="111"/>
      <c r="D4" s="23">
        <f t="shared" ref="D4:E12" si="0">E4/1.3</f>
        <v>5.9171597633136086</v>
      </c>
      <c r="E4" s="179">
        <f t="shared" si="0"/>
        <v>7.6923076923076916</v>
      </c>
      <c r="F4" s="24">
        <v>10</v>
      </c>
      <c r="G4" s="23">
        <f t="shared" ref="G4:I10" si="1">F4*1.3</f>
        <v>13</v>
      </c>
      <c r="H4" s="23">
        <f t="shared" si="1"/>
        <v>16.900000000000002</v>
      </c>
      <c r="I4" s="23">
        <f t="shared" si="1"/>
        <v>21.970000000000002</v>
      </c>
      <c r="J4" s="112">
        <f t="shared" ref="J4:J10" si="2">I4*1.3</f>
        <v>28.561000000000003</v>
      </c>
      <c r="K4" s="113">
        <f t="shared" ref="K4:K10" si="3">J4*1.35</f>
        <v>38.557350000000007</v>
      </c>
      <c r="L4" s="51">
        <f t="shared" ref="L4:L10" si="4">K4*1.4</f>
        <v>53.980290000000004</v>
      </c>
      <c r="M4" s="25">
        <f t="shared" ref="M4:M10" si="5">L4*1.45</f>
        <v>78.271420500000005</v>
      </c>
      <c r="N4" s="199">
        <f t="shared" ref="N4:N11" si="6">M4*1.45</f>
        <v>113.493559725</v>
      </c>
      <c r="O4" s="25">
        <f t="shared" ref="O4:O11" si="7">N4*1.5</f>
        <v>170.24033958749999</v>
      </c>
      <c r="P4" s="188">
        <f t="shared" ref="P4:P10" si="8">O4*1.55</f>
        <v>263.87252636062499</v>
      </c>
    </row>
    <row r="5" spans="1:16" x14ac:dyDescent="0.3">
      <c r="A5" s="173">
        <v>1</v>
      </c>
      <c r="B5" s="106" t="s">
        <v>4</v>
      </c>
      <c r="C5" s="105"/>
      <c r="D5" s="115">
        <f t="shared" si="0"/>
        <v>2.2189349112426036</v>
      </c>
      <c r="E5" s="113">
        <f t="shared" si="0"/>
        <v>2.8846153846153846</v>
      </c>
      <c r="F5" s="116">
        <f>F4*0.375</f>
        <v>3.75</v>
      </c>
      <c r="G5" s="115">
        <f t="shared" si="1"/>
        <v>4.875</v>
      </c>
      <c r="H5" s="115">
        <f t="shared" si="1"/>
        <v>6.3375000000000004</v>
      </c>
      <c r="I5" s="115">
        <f t="shared" si="1"/>
        <v>8.2387500000000014</v>
      </c>
      <c r="J5" s="117">
        <f t="shared" si="2"/>
        <v>10.710375000000003</v>
      </c>
      <c r="K5" s="117">
        <f t="shared" si="3"/>
        <v>14.459006250000005</v>
      </c>
      <c r="L5" s="52">
        <f t="shared" si="4"/>
        <v>20.242608750000006</v>
      </c>
      <c r="M5" s="28">
        <f t="shared" si="5"/>
        <v>29.351782687500009</v>
      </c>
      <c r="N5" s="200">
        <f t="shared" si="6"/>
        <v>42.560084896875011</v>
      </c>
      <c r="O5" s="28">
        <f t="shared" si="7"/>
        <v>63.840127345312517</v>
      </c>
      <c r="P5" s="118">
        <f t="shared" si="8"/>
        <v>98.952197385234399</v>
      </c>
    </row>
    <row r="6" spans="1:16" x14ac:dyDescent="0.3">
      <c r="A6" s="173">
        <v>1</v>
      </c>
      <c r="B6" s="119" t="s">
        <v>5</v>
      </c>
      <c r="C6" s="120"/>
      <c r="D6" s="120">
        <f t="shared" si="0"/>
        <v>0.27736686390532544</v>
      </c>
      <c r="E6" s="123">
        <f t="shared" si="0"/>
        <v>0.36057692307692307</v>
      </c>
      <c r="F6" s="121">
        <f>F4*0.375/8</f>
        <v>0.46875</v>
      </c>
      <c r="G6" s="120">
        <f t="shared" si="1"/>
        <v>0.609375</v>
      </c>
      <c r="H6" s="120">
        <f t="shared" si="1"/>
        <v>0.79218750000000004</v>
      </c>
      <c r="I6" s="120">
        <f t="shared" si="1"/>
        <v>1.0298437500000002</v>
      </c>
      <c r="J6" s="122">
        <f t="shared" si="2"/>
        <v>1.3387968750000003</v>
      </c>
      <c r="K6" s="123">
        <f t="shared" si="3"/>
        <v>1.8073757812500006</v>
      </c>
      <c r="L6" s="53">
        <f t="shared" si="4"/>
        <v>2.5303260937500007</v>
      </c>
      <c r="M6" s="1">
        <f t="shared" si="5"/>
        <v>3.6689728359375011</v>
      </c>
      <c r="N6" s="201">
        <f t="shared" si="6"/>
        <v>5.3200106121093764</v>
      </c>
      <c r="O6" s="1">
        <f t="shared" si="7"/>
        <v>7.9800159181640646</v>
      </c>
      <c r="P6" s="36">
        <f t="shared" si="8"/>
        <v>12.3690246731543</v>
      </c>
    </row>
    <row r="7" spans="1:16" x14ac:dyDescent="0.3">
      <c r="A7" s="173">
        <v>1</v>
      </c>
      <c r="B7" s="119" t="s">
        <v>6</v>
      </c>
      <c r="C7" s="120"/>
      <c r="D7" s="120">
        <f t="shared" si="0"/>
        <v>0.13868343195266272</v>
      </c>
      <c r="E7" s="123">
        <f t="shared" si="0"/>
        <v>0.18028846153846154</v>
      </c>
      <c r="F7" s="121">
        <f>F4*0.375/16</f>
        <v>0.234375</v>
      </c>
      <c r="G7" s="120">
        <f t="shared" si="1"/>
        <v>0.3046875</v>
      </c>
      <c r="H7" s="120">
        <f t="shared" si="1"/>
        <v>0.39609375000000002</v>
      </c>
      <c r="I7" s="120">
        <f t="shared" si="1"/>
        <v>0.51492187500000008</v>
      </c>
      <c r="J7" s="123">
        <f t="shared" si="2"/>
        <v>0.66939843750000017</v>
      </c>
      <c r="K7" s="124">
        <f t="shared" si="3"/>
        <v>0.90368789062500032</v>
      </c>
      <c r="L7" s="53">
        <f t="shared" si="4"/>
        <v>1.2651630468750004</v>
      </c>
      <c r="M7" s="1">
        <f t="shared" si="5"/>
        <v>1.8344864179687506</v>
      </c>
      <c r="N7" s="201">
        <f t="shared" si="6"/>
        <v>2.6600053060546882</v>
      </c>
      <c r="O7" s="1">
        <f t="shared" si="7"/>
        <v>3.9900079590820323</v>
      </c>
      <c r="P7" s="36">
        <f t="shared" si="8"/>
        <v>6.1845123365771499</v>
      </c>
    </row>
    <row r="8" spans="1:16" x14ac:dyDescent="0.3">
      <c r="A8" s="173">
        <v>1</v>
      </c>
      <c r="B8" s="119" t="s">
        <v>7</v>
      </c>
      <c r="C8" s="120"/>
      <c r="D8" s="120">
        <f t="shared" si="0"/>
        <v>4.6227810650887567E-2</v>
      </c>
      <c r="E8" s="123">
        <f t="shared" si="0"/>
        <v>6.0096153846153841E-2</v>
      </c>
      <c r="F8" s="121">
        <f>F4*0.375/48</f>
        <v>7.8125E-2</v>
      </c>
      <c r="G8" s="120">
        <f t="shared" si="1"/>
        <v>0.1015625</v>
      </c>
      <c r="H8" s="120">
        <f t="shared" si="1"/>
        <v>0.13203125000000002</v>
      </c>
      <c r="I8" s="120">
        <f t="shared" si="1"/>
        <v>0.17164062500000002</v>
      </c>
      <c r="J8" s="123">
        <f t="shared" si="2"/>
        <v>0.22313281250000003</v>
      </c>
      <c r="K8" s="123">
        <f t="shared" si="3"/>
        <v>0.30122929687500005</v>
      </c>
      <c r="L8" s="54">
        <f t="shared" si="4"/>
        <v>0.42172101562500003</v>
      </c>
      <c r="M8" s="39">
        <f t="shared" si="5"/>
        <v>0.61149547265625004</v>
      </c>
      <c r="N8" s="202">
        <f t="shared" si="6"/>
        <v>0.88666843535156248</v>
      </c>
      <c r="O8" s="1">
        <f t="shared" si="7"/>
        <v>1.3300026530273437</v>
      </c>
      <c r="P8" s="36">
        <f t="shared" si="8"/>
        <v>2.0615041121923827</v>
      </c>
    </row>
    <row r="9" spans="1:16" ht="15" thickBot="1" x14ac:dyDescent="0.35">
      <c r="A9" s="173">
        <v>1</v>
      </c>
      <c r="B9" s="119" t="s">
        <v>8</v>
      </c>
      <c r="C9" s="120"/>
      <c r="D9" s="120">
        <f t="shared" si="0"/>
        <v>2.3113905325443784E-2</v>
      </c>
      <c r="E9" s="123">
        <f t="shared" si="0"/>
        <v>3.004807692307692E-2</v>
      </c>
      <c r="F9" s="121">
        <f>F4*0.375/96</f>
        <v>3.90625E-2</v>
      </c>
      <c r="G9" s="120">
        <f t="shared" si="1"/>
        <v>5.078125E-2</v>
      </c>
      <c r="H9" s="120">
        <f t="shared" si="1"/>
        <v>6.6015625000000008E-2</v>
      </c>
      <c r="I9" s="120">
        <f t="shared" si="1"/>
        <v>8.5820312500000009E-2</v>
      </c>
      <c r="J9" s="123">
        <f t="shared" si="2"/>
        <v>0.11156640625000001</v>
      </c>
      <c r="K9" s="123">
        <f t="shared" si="3"/>
        <v>0.15061464843750003</v>
      </c>
      <c r="L9" s="53">
        <f t="shared" si="4"/>
        <v>0.21086050781250001</v>
      </c>
      <c r="M9" s="1">
        <f t="shared" si="5"/>
        <v>0.30574773632812502</v>
      </c>
      <c r="N9" s="201">
        <f t="shared" si="6"/>
        <v>0.44333421767578124</v>
      </c>
      <c r="O9" s="40">
        <f t="shared" si="7"/>
        <v>0.66500132651367183</v>
      </c>
      <c r="P9" s="125">
        <f t="shared" si="8"/>
        <v>1.0307520560961914</v>
      </c>
    </row>
    <row r="10" spans="1:16" x14ac:dyDescent="0.3">
      <c r="A10" s="173">
        <v>1</v>
      </c>
      <c r="B10" s="126" t="s">
        <v>18</v>
      </c>
      <c r="C10" s="127" t="s">
        <v>30</v>
      </c>
      <c r="D10" s="128">
        <f t="shared" si="0"/>
        <v>47.337278106508869</v>
      </c>
      <c r="E10" s="130">
        <f t="shared" si="0"/>
        <v>61.538461538461533</v>
      </c>
      <c r="F10" s="129">
        <v>80</v>
      </c>
      <c r="G10" s="128">
        <f t="shared" si="1"/>
        <v>104</v>
      </c>
      <c r="H10" s="128">
        <f t="shared" si="1"/>
        <v>135.20000000000002</v>
      </c>
      <c r="I10" s="128">
        <f t="shared" si="1"/>
        <v>175.76000000000002</v>
      </c>
      <c r="J10" s="130">
        <f t="shared" si="2"/>
        <v>228.48800000000003</v>
      </c>
      <c r="K10" s="130">
        <f t="shared" si="3"/>
        <v>308.45880000000005</v>
      </c>
      <c r="L10" s="55">
        <f t="shared" si="4"/>
        <v>431.84232000000003</v>
      </c>
      <c r="M10" s="29">
        <f t="shared" si="5"/>
        <v>626.17136400000004</v>
      </c>
      <c r="N10" s="203">
        <f t="shared" si="6"/>
        <v>907.94847779999998</v>
      </c>
      <c r="O10" s="29">
        <f t="shared" si="7"/>
        <v>1361.9227166999999</v>
      </c>
      <c r="P10" s="31">
        <f t="shared" si="8"/>
        <v>2110.9802108849999</v>
      </c>
    </row>
    <row r="11" spans="1:16" x14ac:dyDescent="0.3">
      <c r="A11" s="173">
        <v>1</v>
      </c>
      <c r="B11" s="126" t="s">
        <v>20</v>
      </c>
      <c r="C11" s="131"/>
      <c r="D11" s="120">
        <f t="shared" si="0"/>
        <v>1.4792899408284025E-2</v>
      </c>
      <c r="E11" s="123">
        <f>F12/1.3</f>
        <v>1.9230769230769232E-2</v>
      </c>
      <c r="F11" s="215">
        <f>0.025*A12</f>
        <v>2.5000000000000001E-2</v>
      </c>
      <c r="G11" s="216">
        <f t="shared" ref="G11" si="9">F11*1.3</f>
        <v>3.2500000000000001E-2</v>
      </c>
      <c r="H11" s="216">
        <f t="shared" ref="H11" si="10">G11*1.3</f>
        <v>4.2250000000000003E-2</v>
      </c>
      <c r="I11" s="216">
        <f t="shared" ref="I11" si="11">H11*1.3</f>
        <v>5.4925000000000009E-2</v>
      </c>
      <c r="J11" s="217">
        <f t="shared" ref="J11" si="12">I11*1.3</f>
        <v>7.1402500000000008E-2</v>
      </c>
      <c r="K11" s="217">
        <f t="shared" ref="K11" si="13">J11*1.35</f>
        <v>9.6393375000000017E-2</v>
      </c>
      <c r="L11" s="91">
        <f t="shared" ref="L11" si="14">K11*1.4</f>
        <v>0.13495072500000002</v>
      </c>
      <c r="M11" s="90">
        <f t="shared" ref="M11" si="15">L11*1.45</f>
        <v>0.19567855125000003</v>
      </c>
      <c r="N11" s="205">
        <f t="shared" si="6"/>
        <v>0.28373389931250004</v>
      </c>
      <c r="O11" s="90">
        <f t="shared" si="7"/>
        <v>0.42560084896875006</v>
      </c>
      <c r="P11" s="189">
        <f t="shared" ref="P11" si="16">O11*1.55</f>
        <v>0.65968131590156265</v>
      </c>
    </row>
    <row r="12" spans="1:16" ht="15" thickBot="1" x14ac:dyDescent="0.35">
      <c r="A12" s="173">
        <v>1</v>
      </c>
      <c r="B12" s="126" t="s">
        <v>3</v>
      </c>
      <c r="C12" s="134"/>
      <c r="D12" s="120">
        <f t="shared" si="0"/>
        <v>1.4792899408284025E-2</v>
      </c>
      <c r="E12" s="123">
        <f>F11/1.3</f>
        <v>1.9230769230769232E-2</v>
      </c>
      <c r="F12" s="213">
        <f>0.025*A11</f>
        <v>2.5000000000000001E-2</v>
      </c>
      <c r="G12" s="214">
        <f>F12*1.3</f>
        <v>3.2500000000000001E-2</v>
      </c>
      <c r="H12" s="214">
        <f>G12*1.3</f>
        <v>4.2250000000000003E-2</v>
      </c>
      <c r="I12" s="214">
        <f>H12*1.3</f>
        <v>5.4925000000000009E-2</v>
      </c>
      <c r="J12" s="132">
        <f>I12*1.3</f>
        <v>7.1402500000000008E-2</v>
      </c>
      <c r="K12" s="132">
        <f>J12*1.25</f>
        <v>8.9253125000000016E-2</v>
      </c>
      <c r="L12" s="56">
        <f>K12*1.2</f>
        <v>0.10710375000000001</v>
      </c>
      <c r="M12" s="5">
        <f>L12*1.15</f>
        <v>0.1231693125</v>
      </c>
      <c r="N12" s="204">
        <f>M12*1.15</f>
        <v>0.14164470937499998</v>
      </c>
      <c r="O12" s="5">
        <f>N12*1.1</f>
        <v>0.15580918031249999</v>
      </c>
      <c r="P12" s="133">
        <f>O12*1.05</f>
        <v>0.16359963932812499</v>
      </c>
    </row>
    <row r="13" spans="1:16" x14ac:dyDescent="0.3">
      <c r="A13" s="173">
        <v>1</v>
      </c>
      <c r="B13" s="119" t="s">
        <v>9</v>
      </c>
      <c r="C13" s="120" t="s">
        <v>15</v>
      </c>
      <c r="D13" s="136">
        <f t="shared" ref="D13:E28" si="17">E13/1.3</f>
        <v>5.9171597633136098E-2</v>
      </c>
      <c r="E13" s="138">
        <f t="shared" si="17"/>
        <v>7.6923076923076927E-2</v>
      </c>
      <c r="F13" s="137">
        <f>F4/100</f>
        <v>0.1</v>
      </c>
      <c r="G13" s="136">
        <f t="shared" ref="G13:I28" si="18">F13*1.3</f>
        <v>0.13</v>
      </c>
      <c r="H13" s="136">
        <f t="shared" si="18"/>
        <v>0.16900000000000001</v>
      </c>
      <c r="I13" s="136">
        <f t="shared" si="18"/>
        <v>0.21970000000000003</v>
      </c>
      <c r="J13" s="138">
        <f t="shared" ref="J13:J25" si="19">I13*1.3</f>
        <v>0.28561000000000003</v>
      </c>
      <c r="K13" s="138">
        <f t="shared" ref="K13:K25" si="20">J13*1.35</f>
        <v>0.38557350000000007</v>
      </c>
      <c r="L13" s="57">
        <f t="shared" ref="L13:L25" si="21">K13*1.4</f>
        <v>0.53980290000000009</v>
      </c>
      <c r="M13" s="41">
        <f t="shared" ref="M13:M25" si="22">L13*1.45</f>
        <v>0.78271420500000011</v>
      </c>
      <c r="N13" s="206">
        <f t="shared" ref="N13:N26" si="23">M13*1.45</f>
        <v>1.1349355972500001</v>
      </c>
      <c r="O13" s="41">
        <f t="shared" ref="O13:O26" si="24">N13*1.5</f>
        <v>1.7024033958750002</v>
      </c>
      <c r="P13" s="43">
        <f t="shared" ref="P13:P25" si="25">O13*1.55</f>
        <v>2.6387252636062506</v>
      </c>
    </row>
    <row r="14" spans="1:16" x14ac:dyDescent="0.3">
      <c r="A14" s="173">
        <v>1</v>
      </c>
      <c r="B14" s="139" t="s">
        <v>10</v>
      </c>
      <c r="C14" s="140"/>
      <c r="D14" s="141">
        <f t="shared" si="17"/>
        <v>1.1834319526627219E-2</v>
      </c>
      <c r="E14" s="180">
        <f t="shared" si="17"/>
        <v>1.5384615384615384E-2</v>
      </c>
      <c r="F14" s="142">
        <f>F4/500</f>
        <v>0.02</v>
      </c>
      <c r="G14" s="141">
        <f t="shared" si="18"/>
        <v>2.6000000000000002E-2</v>
      </c>
      <c r="H14" s="141">
        <f t="shared" si="18"/>
        <v>3.3800000000000004E-2</v>
      </c>
      <c r="I14" s="141">
        <f t="shared" si="18"/>
        <v>4.3940000000000007E-2</v>
      </c>
      <c r="J14" s="143">
        <f t="shared" si="19"/>
        <v>5.7122000000000013E-2</v>
      </c>
      <c r="K14" s="143">
        <f t="shared" si="20"/>
        <v>7.7114700000000022E-2</v>
      </c>
      <c r="L14" s="58">
        <f t="shared" si="21"/>
        <v>0.10796058000000003</v>
      </c>
      <c r="M14" s="44">
        <f t="shared" si="22"/>
        <v>0.15654284100000004</v>
      </c>
      <c r="N14" s="207">
        <f t="shared" si="23"/>
        <v>0.22698711945000005</v>
      </c>
      <c r="O14" s="44">
        <f t="shared" si="24"/>
        <v>0.34048067917500008</v>
      </c>
      <c r="P14" s="190">
        <f t="shared" si="25"/>
        <v>0.52774505272125016</v>
      </c>
    </row>
    <row r="15" spans="1:16" x14ac:dyDescent="0.3">
      <c r="A15" s="173">
        <v>1</v>
      </c>
      <c r="B15" s="106" t="s">
        <v>11</v>
      </c>
      <c r="C15" s="105"/>
      <c r="D15" s="105">
        <f t="shared" si="17"/>
        <v>1.4792899408284023E-3</v>
      </c>
      <c r="E15" s="135">
        <f t="shared" si="17"/>
        <v>1.923076923076923E-3</v>
      </c>
      <c r="F15" s="107">
        <f>F4/500/8</f>
        <v>2.5000000000000001E-3</v>
      </c>
      <c r="G15" s="105">
        <f t="shared" si="18"/>
        <v>3.2500000000000003E-3</v>
      </c>
      <c r="H15" s="105">
        <f t="shared" si="18"/>
        <v>4.2250000000000005E-3</v>
      </c>
      <c r="I15" s="105">
        <f t="shared" si="18"/>
        <v>5.4925000000000009E-3</v>
      </c>
      <c r="J15" s="144">
        <f t="shared" si="19"/>
        <v>7.1402500000000016E-3</v>
      </c>
      <c r="K15" s="135">
        <f t="shared" si="20"/>
        <v>9.6393375000000028E-3</v>
      </c>
      <c r="L15" s="50">
        <f t="shared" si="21"/>
        <v>1.3495072500000004E-2</v>
      </c>
      <c r="M15" s="8">
        <f t="shared" si="22"/>
        <v>1.9567855125000005E-2</v>
      </c>
      <c r="N15" s="208">
        <f t="shared" si="23"/>
        <v>2.8373389931250007E-2</v>
      </c>
      <c r="O15" s="8">
        <f t="shared" si="24"/>
        <v>4.256008489687501E-2</v>
      </c>
      <c r="P15" s="12">
        <f t="shared" si="25"/>
        <v>6.596813159015627E-2</v>
      </c>
    </row>
    <row r="16" spans="1:16" x14ac:dyDescent="0.3">
      <c r="A16" s="173">
        <v>1</v>
      </c>
      <c r="B16" s="106" t="s">
        <v>12</v>
      </c>
      <c r="C16" s="105"/>
      <c r="D16" s="105">
        <f t="shared" si="17"/>
        <v>7.3964497041420117E-4</v>
      </c>
      <c r="E16" s="135">
        <f t="shared" si="17"/>
        <v>9.6153846153846148E-4</v>
      </c>
      <c r="F16" s="107">
        <f>F4/500/16</f>
        <v>1.25E-3</v>
      </c>
      <c r="G16" s="105">
        <f t="shared" si="18"/>
        <v>1.6250000000000001E-3</v>
      </c>
      <c r="H16" s="105">
        <f t="shared" si="18"/>
        <v>2.1125000000000002E-3</v>
      </c>
      <c r="I16" s="105">
        <f t="shared" si="18"/>
        <v>2.7462500000000004E-3</v>
      </c>
      <c r="J16" s="135">
        <f t="shared" si="19"/>
        <v>3.5701250000000008E-3</v>
      </c>
      <c r="K16" s="145">
        <f t="shared" si="20"/>
        <v>4.8196687500000014E-3</v>
      </c>
      <c r="L16" s="50">
        <f t="shared" si="21"/>
        <v>6.7475362500000018E-3</v>
      </c>
      <c r="M16" s="8">
        <f t="shared" si="22"/>
        <v>9.7839275625000027E-3</v>
      </c>
      <c r="N16" s="208">
        <f t="shared" si="23"/>
        <v>1.4186694965625003E-2</v>
      </c>
      <c r="O16" s="8">
        <f t="shared" si="24"/>
        <v>2.1280042448437505E-2</v>
      </c>
      <c r="P16" s="12">
        <f t="shared" si="25"/>
        <v>3.2984065795078135E-2</v>
      </c>
    </row>
    <row r="17" spans="1:16" x14ac:dyDescent="0.3">
      <c r="A17" s="173">
        <v>1</v>
      </c>
      <c r="B17" s="106" t="s">
        <v>13</v>
      </c>
      <c r="C17" s="105"/>
      <c r="D17" s="105">
        <f t="shared" si="17"/>
        <v>2.4654832347140041E-4</v>
      </c>
      <c r="E17" s="135">
        <f t="shared" si="17"/>
        <v>3.2051282051282051E-4</v>
      </c>
      <c r="F17" s="107">
        <f>F4/500/48</f>
        <v>4.1666666666666669E-4</v>
      </c>
      <c r="G17" s="105">
        <f t="shared" si="18"/>
        <v>5.4166666666666675E-4</v>
      </c>
      <c r="H17" s="105">
        <f t="shared" si="18"/>
        <v>7.0416666666666685E-4</v>
      </c>
      <c r="I17" s="105">
        <f t="shared" si="18"/>
        <v>9.1541666666666692E-4</v>
      </c>
      <c r="J17" s="135">
        <f t="shared" si="19"/>
        <v>1.1900416666666669E-3</v>
      </c>
      <c r="K17" s="135">
        <f t="shared" si="20"/>
        <v>1.6065562500000004E-3</v>
      </c>
      <c r="L17" s="59">
        <f t="shared" si="21"/>
        <v>2.2491787500000006E-3</v>
      </c>
      <c r="M17" s="15">
        <f t="shared" si="22"/>
        <v>3.2613091875000008E-3</v>
      </c>
      <c r="N17" s="209">
        <f t="shared" si="23"/>
        <v>4.7288983218750011E-3</v>
      </c>
      <c r="O17" s="8">
        <f t="shared" si="24"/>
        <v>7.0933474828125016E-3</v>
      </c>
      <c r="P17" s="12">
        <f t="shared" si="25"/>
        <v>1.0994688598359378E-2</v>
      </c>
    </row>
    <row r="18" spans="1:16" ht="15" thickBot="1" x14ac:dyDescent="0.35">
      <c r="A18" s="173">
        <v>1</v>
      </c>
      <c r="B18" s="106" t="s">
        <v>14</v>
      </c>
      <c r="C18" s="105"/>
      <c r="D18" s="105">
        <f t="shared" si="17"/>
        <v>1.232741617357002E-4</v>
      </c>
      <c r="E18" s="135">
        <f t="shared" si="17"/>
        <v>1.6025641025641026E-4</v>
      </c>
      <c r="F18" s="107">
        <f>F4/500/96</f>
        <v>2.0833333333333335E-4</v>
      </c>
      <c r="G18" s="105">
        <f t="shared" si="18"/>
        <v>2.7083333333333338E-4</v>
      </c>
      <c r="H18" s="105">
        <f t="shared" si="18"/>
        <v>3.5208333333333343E-4</v>
      </c>
      <c r="I18" s="105">
        <f t="shared" si="18"/>
        <v>4.5770833333333346E-4</v>
      </c>
      <c r="J18" s="146">
        <f t="shared" si="19"/>
        <v>5.9502083333333347E-4</v>
      </c>
      <c r="K18" s="146">
        <f t="shared" si="20"/>
        <v>8.0327812500000019E-4</v>
      </c>
      <c r="L18" s="191">
        <f t="shared" si="21"/>
        <v>1.1245893750000003E-3</v>
      </c>
      <c r="M18" s="192">
        <f t="shared" si="22"/>
        <v>1.6306545937500004E-3</v>
      </c>
      <c r="N18" s="210">
        <f t="shared" si="23"/>
        <v>2.3644491609375005E-3</v>
      </c>
      <c r="O18" s="193">
        <f t="shared" si="24"/>
        <v>3.5466737414062508E-3</v>
      </c>
      <c r="P18" s="194">
        <f t="shared" si="25"/>
        <v>5.4973442991796892E-3</v>
      </c>
    </row>
    <row r="19" spans="1:16" x14ac:dyDescent="0.3">
      <c r="A19" s="174">
        <v>2</v>
      </c>
      <c r="B19" s="147" t="s">
        <v>19</v>
      </c>
      <c r="C19" s="148"/>
      <c r="D19" s="149">
        <f t="shared" si="17"/>
        <v>11.834319526627217</v>
      </c>
      <c r="E19" s="181">
        <f t="shared" si="17"/>
        <v>15.384615384615383</v>
      </c>
      <c r="F19" s="151">
        <f t="shared" ref="F19:F24" si="26">F4*A19</f>
        <v>20</v>
      </c>
      <c r="G19" s="149">
        <f t="shared" si="18"/>
        <v>26</v>
      </c>
      <c r="H19" s="149">
        <f>G19*1.3</f>
        <v>33.800000000000004</v>
      </c>
      <c r="I19" s="23">
        <f t="shared" si="18"/>
        <v>43.940000000000005</v>
      </c>
      <c r="J19" s="112">
        <f t="shared" si="19"/>
        <v>57.122000000000007</v>
      </c>
      <c r="K19" s="113">
        <f t="shared" si="20"/>
        <v>77.114700000000013</v>
      </c>
      <c r="L19" s="51">
        <f t="shared" si="21"/>
        <v>107.96058000000001</v>
      </c>
      <c r="M19" s="25">
        <f t="shared" si="22"/>
        <v>156.54284100000001</v>
      </c>
      <c r="N19" s="199">
        <f t="shared" si="23"/>
        <v>226.98711944999999</v>
      </c>
      <c r="O19" s="25">
        <f t="shared" si="24"/>
        <v>340.48067917499998</v>
      </c>
      <c r="P19" s="188">
        <f t="shared" si="25"/>
        <v>527.74505272124998</v>
      </c>
    </row>
    <row r="20" spans="1:16" x14ac:dyDescent="0.3">
      <c r="A20" s="175">
        <v>2</v>
      </c>
      <c r="B20" s="152" t="s">
        <v>4</v>
      </c>
      <c r="C20" s="153"/>
      <c r="D20" s="154">
        <f t="shared" si="17"/>
        <v>4.4378698224852071</v>
      </c>
      <c r="E20" s="182">
        <f t="shared" si="17"/>
        <v>5.7692307692307692</v>
      </c>
      <c r="F20" s="156">
        <f t="shared" si="26"/>
        <v>7.5</v>
      </c>
      <c r="G20" s="154">
        <f t="shared" si="18"/>
        <v>9.75</v>
      </c>
      <c r="H20" s="154">
        <f t="shared" si="18"/>
        <v>12.675000000000001</v>
      </c>
      <c r="I20" s="115">
        <f t="shared" si="18"/>
        <v>16.477500000000003</v>
      </c>
      <c r="J20" s="117">
        <f t="shared" si="19"/>
        <v>21.420750000000005</v>
      </c>
      <c r="K20" s="117">
        <f t="shared" si="20"/>
        <v>28.91801250000001</v>
      </c>
      <c r="L20" s="52">
        <f t="shared" si="21"/>
        <v>40.485217500000012</v>
      </c>
      <c r="M20" s="28">
        <f t="shared" si="22"/>
        <v>58.703565375000018</v>
      </c>
      <c r="N20" s="200">
        <f t="shared" si="23"/>
        <v>85.120169793750023</v>
      </c>
      <c r="O20" s="28">
        <f t="shared" si="24"/>
        <v>127.68025469062503</v>
      </c>
      <c r="P20" s="118">
        <f t="shared" si="25"/>
        <v>197.9043947704688</v>
      </c>
    </row>
    <row r="21" spans="1:16" x14ac:dyDescent="0.3">
      <c r="A21" s="171">
        <v>2</v>
      </c>
      <c r="B21" s="119" t="s">
        <v>5</v>
      </c>
      <c r="C21" s="120"/>
      <c r="D21" s="120">
        <f t="shared" si="17"/>
        <v>0.55473372781065089</v>
      </c>
      <c r="E21" s="123">
        <f t="shared" si="17"/>
        <v>0.72115384615384615</v>
      </c>
      <c r="F21" s="121">
        <f t="shared" si="26"/>
        <v>0.9375</v>
      </c>
      <c r="G21" s="120">
        <f t="shared" si="18"/>
        <v>1.21875</v>
      </c>
      <c r="H21" s="120">
        <f t="shared" si="18"/>
        <v>1.5843750000000001</v>
      </c>
      <c r="I21" s="120">
        <f t="shared" si="18"/>
        <v>2.0596875000000003</v>
      </c>
      <c r="J21" s="122">
        <f t="shared" si="19"/>
        <v>2.6775937500000007</v>
      </c>
      <c r="K21" s="123">
        <f t="shared" si="20"/>
        <v>3.6147515625000013</v>
      </c>
      <c r="L21" s="53">
        <f t="shared" si="21"/>
        <v>5.0606521875000015</v>
      </c>
      <c r="M21" s="1">
        <f t="shared" si="22"/>
        <v>7.3379456718750022</v>
      </c>
      <c r="N21" s="201">
        <f t="shared" si="23"/>
        <v>10.640021224218753</v>
      </c>
      <c r="O21" s="1">
        <f t="shared" si="24"/>
        <v>15.960031836328129</v>
      </c>
      <c r="P21" s="36">
        <f t="shared" si="25"/>
        <v>24.7380493463086</v>
      </c>
    </row>
    <row r="22" spans="1:16" x14ac:dyDescent="0.3">
      <c r="A22" s="171">
        <v>2</v>
      </c>
      <c r="B22" s="119" t="s">
        <v>6</v>
      </c>
      <c r="C22" s="120"/>
      <c r="D22" s="120">
        <f t="shared" si="17"/>
        <v>0.27736686390532544</v>
      </c>
      <c r="E22" s="123">
        <f t="shared" si="17"/>
        <v>0.36057692307692307</v>
      </c>
      <c r="F22" s="121">
        <f t="shared" si="26"/>
        <v>0.46875</v>
      </c>
      <c r="G22" s="120">
        <f t="shared" si="18"/>
        <v>0.609375</v>
      </c>
      <c r="H22" s="120">
        <f t="shared" si="18"/>
        <v>0.79218750000000004</v>
      </c>
      <c r="I22" s="120">
        <f t="shared" si="18"/>
        <v>1.0298437500000002</v>
      </c>
      <c r="J22" s="123">
        <f t="shared" si="19"/>
        <v>1.3387968750000003</v>
      </c>
      <c r="K22" s="124">
        <f t="shared" si="20"/>
        <v>1.8073757812500006</v>
      </c>
      <c r="L22" s="53">
        <f t="shared" si="21"/>
        <v>2.5303260937500007</v>
      </c>
      <c r="M22" s="1">
        <f t="shared" si="22"/>
        <v>3.6689728359375011</v>
      </c>
      <c r="N22" s="201">
        <f t="shared" si="23"/>
        <v>5.3200106121093764</v>
      </c>
      <c r="O22" s="1">
        <f t="shared" si="24"/>
        <v>7.9800159181640646</v>
      </c>
      <c r="P22" s="36">
        <f t="shared" si="25"/>
        <v>12.3690246731543</v>
      </c>
    </row>
    <row r="23" spans="1:16" x14ac:dyDescent="0.3">
      <c r="A23" s="171">
        <v>2</v>
      </c>
      <c r="B23" s="119" t="s">
        <v>7</v>
      </c>
      <c r="C23" s="120"/>
      <c r="D23" s="120">
        <f t="shared" si="17"/>
        <v>9.2455621301775134E-2</v>
      </c>
      <c r="E23" s="123">
        <f t="shared" si="17"/>
        <v>0.12019230769230768</v>
      </c>
      <c r="F23" s="121">
        <f t="shared" si="26"/>
        <v>0.15625</v>
      </c>
      <c r="G23" s="120">
        <f t="shared" si="18"/>
        <v>0.203125</v>
      </c>
      <c r="H23" s="120">
        <f t="shared" si="18"/>
        <v>0.26406250000000003</v>
      </c>
      <c r="I23" s="120">
        <f t="shared" si="18"/>
        <v>0.34328125000000004</v>
      </c>
      <c r="J23" s="123">
        <f t="shared" si="19"/>
        <v>0.44626562500000005</v>
      </c>
      <c r="K23" s="123">
        <f t="shared" si="20"/>
        <v>0.6024585937500001</v>
      </c>
      <c r="L23" s="54">
        <f t="shared" si="21"/>
        <v>0.84344203125000006</v>
      </c>
      <c r="M23" s="39">
        <f t="shared" si="22"/>
        <v>1.2229909453125001</v>
      </c>
      <c r="N23" s="202">
        <f t="shared" si="23"/>
        <v>1.773336870703125</v>
      </c>
      <c r="O23" s="1">
        <f t="shared" si="24"/>
        <v>2.6600053060546873</v>
      </c>
      <c r="P23" s="36">
        <f t="shared" si="25"/>
        <v>4.1230082243847654</v>
      </c>
    </row>
    <row r="24" spans="1:16" ht="15" thickBot="1" x14ac:dyDescent="0.35">
      <c r="A24" s="171">
        <v>2</v>
      </c>
      <c r="B24" s="119" t="s">
        <v>8</v>
      </c>
      <c r="C24" s="120"/>
      <c r="D24" s="120">
        <f t="shared" si="17"/>
        <v>4.6227810650887567E-2</v>
      </c>
      <c r="E24" s="123">
        <f t="shared" si="17"/>
        <v>6.0096153846153841E-2</v>
      </c>
      <c r="F24" s="121">
        <f t="shared" si="26"/>
        <v>7.8125E-2</v>
      </c>
      <c r="G24" s="120">
        <f t="shared" si="18"/>
        <v>0.1015625</v>
      </c>
      <c r="H24" s="120">
        <f t="shared" si="18"/>
        <v>0.13203125000000002</v>
      </c>
      <c r="I24" s="120">
        <f t="shared" si="18"/>
        <v>0.17164062500000002</v>
      </c>
      <c r="J24" s="123">
        <f t="shared" si="19"/>
        <v>0.22313281250000003</v>
      </c>
      <c r="K24" s="123">
        <f t="shared" si="20"/>
        <v>0.30122929687500005</v>
      </c>
      <c r="L24" s="53">
        <f t="shared" si="21"/>
        <v>0.42172101562500003</v>
      </c>
      <c r="M24" s="1">
        <f t="shared" si="22"/>
        <v>0.61149547265625004</v>
      </c>
      <c r="N24" s="201">
        <f t="shared" si="23"/>
        <v>0.88666843535156248</v>
      </c>
      <c r="O24" s="40">
        <f t="shared" si="24"/>
        <v>1.3300026530273437</v>
      </c>
      <c r="P24" s="125">
        <f t="shared" si="25"/>
        <v>2.0615041121923827</v>
      </c>
    </row>
    <row r="25" spans="1:16" x14ac:dyDescent="0.3">
      <c r="A25" s="171">
        <v>2</v>
      </c>
      <c r="B25" s="126" t="s">
        <v>18</v>
      </c>
      <c r="C25" s="127" t="s">
        <v>31</v>
      </c>
      <c r="D25" s="128">
        <f t="shared" si="17"/>
        <v>85.798816568047329</v>
      </c>
      <c r="E25" s="130">
        <f t="shared" si="17"/>
        <v>111.53846153846153</v>
      </c>
      <c r="F25" s="129">
        <v>145</v>
      </c>
      <c r="G25" s="128">
        <f t="shared" si="18"/>
        <v>188.5</v>
      </c>
      <c r="H25" s="128">
        <f t="shared" si="18"/>
        <v>245.05</v>
      </c>
      <c r="I25" s="128">
        <f t="shared" si="18"/>
        <v>318.565</v>
      </c>
      <c r="J25" s="130">
        <f t="shared" si="19"/>
        <v>414.1345</v>
      </c>
      <c r="K25" s="130">
        <f t="shared" si="20"/>
        <v>559.08157500000004</v>
      </c>
      <c r="L25" s="55">
        <f t="shared" si="21"/>
        <v>782.71420499999999</v>
      </c>
      <c r="M25" s="29">
        <f t="shared" si="22"/>
        <v>1134.93559725</v>
      </c>
      <c r="N25" s="203">
        <f t="shared" si="23"/>
        <v>1645.6566160124999</v>
      </c>
      <c r="O25" s="29">
        <f t="shared" si="24"/>
        <v>2468.4849240187496</v>
      </c>
      <c r="P25" s="31">
        <f t="shared" si="25"/>
        <v>3826.1516322290618</v>
      </c>
    </row>
    <row r="26" spans="1:16" x14ac:dyDescent="0.3">
      <c r="A26" s="171">
        <v>2</v>
      </c>
      <c r="B26" s="126" t="s">
        <v>3</v>
      </c>
      <c r="C26" s="131"/>
      <c r="D26" s="120">
        <f t="shared" si="17"/>
        <v>2.9585798816568049E-2</v>
      </c>
      <c r="E26" s="123">
        <f>F27/1.3</f>
        <v>3.8461538461538464E-2</v>
      </c>
      <c r="F26" s="215">
        <f>0.025*A27</f>
        <v>0.05</v>
      </c>
      <c r="G26" s="216">
        <f t="shared" ref="G26:J27" si="27">F26*1.3</f>
        <v>6.5000000000000002E-2</v>
      </c>
      <c r="H26" s="216">
        <f t="shared" si="27"/>
        <v>8.4500000000000006E-2</v>
      </c>
      <c r="I26" s="216">
        <f t="shared" si="27"/>
        <v>0.10985000000000002</v>
      </c>
      <c r="J26" s="217">
        <f t="shared" si="27"/>
        <v>0.14280500000000002</v>
      </c>
      <c r="K26" s="217">
        <f t="shared" ref="K26" si="28">J26*1.35</f>
        <v>0.19278675000000003</v>
      </c>
      <c r="L26" s="91">
        <f t="shared" ref="L26" si="29">K26*1.4</f>
        <v>0.26990145000000004</v>
      </c>
      <c r="M26" s="90">
        <f t="shared" ref="M26" si="30">L26*1.45</f>
        <v>0.39135710250000005</v>
      </c>
      <c r="N26" s="205">
        <f t="shared" si="23"/>
        <v>0.56746779862500007</v>
      </c>
      <c r="O26" s="90">
        <f t="shared" si="24"/>
        <v>0.85120169793750011</v>
      </c>
      <c r="P26" s="189">
        <f t="shared" ref="P26" si="31">O26*1.55</f>
        <v>1.3193626318031253</v>
      </c>
    </row>
    <row r="27" spans="1:16" ht="15" thickBot="1" x14ac:dyDescent="0.35">
      <c r="A27" s="171">
        <v>2</v>
      </c>
      <c r="B27" s="126" t="s">
        <v>3</v>
      </c>
      <c r="C27" s="134"/>
      <c r="D27" s="120">
        <f t="shared" si="17"/>
        <v>2.9585798816568049E-2</v>
      </c>
      <c r="E27" s="123">
        <f>F26/1.3</f>
        <v>3.8461538461538464E-2</v>
      </c>
      <c r="F27" s="213">
        <f>0.025*A26</f>
        <v>0.05</v>
      </c>
      <c r="G27" s="214">
        <f t="shared" si="27"/>
        <v>6.5000000000000002E-2</v>
      </c>
      <c r="H27" s="214">
        <f t="shared" si="27"/>
        <v>8.4500000000000006E-2</v>
      </c>
      <c r="I27" s="214">
        <f t="shared" si="27"/>
        <v>0.10985000000000002</v>
      </c>
      <c r="J27" s="132">
        <f t="shared" si="27"/>
        <v>0.14280500000000002</v>
      </c>
      <c r="K27" s="132">
        <f>J27*1.25</f>
        <v>0.17850625000000003</v>
      </c>
      <c r="L27" s="56">
        <f>K27*1.2</f>
        <v>0.21420750000000002</v>
      </c>
      <c r="M27" s="5">
        <f>L27*1.15</f>
        <v>0.24633862500000001</v>
      </c>
      <c r="N27" s="204">
        <f>M27*1.15</f>
        <v>0.28328941874999997</v>
      </c>
      <c r="O27" s="5">
        <f>N27*1.1</f>
        <v>0.31161836062499998</v>
      </c>
      <c r="P27" s="133">
        <f>O27*1.05</f>
        <v>0.32719927865624998</v>
      </c>
    </row>
    <row r="28" spans="1:16" x14ac:dyDescent="0.3">
      <c r="A28" s="171">
        <v>2</v>
      </c>
      <c r="B28" s="119" t="s">
        <v>9</v>
      </c>
      <c r="C28" s="120" t="s">
        <v>32</v>
      </c>
      <c r="D28" s="136">
        <f t="shared" si="17"/>
        <v>0.1183431952662722</v>
      </c>
      <c r="E28" s="138">
        <f t="shared" si="17"/>
        <v>0.15384615384615385</v>
      </c>
      <c r="F28" s="137">
        <f t="shared" ref="F28:F33" si="32">F13*A28</f>
        <v>0.2</v>
      </c>
      <c r="G28" s="136">
        <f t="shared" si="18"/>
        <v>0.26</v>
      </c>
      <c r="H28" s="136">
        <f t="shared" si="18"/>
        <v>0.33800000000000002</v>
      </c>
      <c r="I28" s="136">
        <f t="shared" si="18"/>
        <v>0.43940000000000007</v>
      </c>
      <c r="J28" s="138">
        <f t="shared" ref="J28:J40" si="33">I28*1.3</f>
        <v>0.57122000000000006</v>
      </c>
      <c r="K28" s="138">
        <f t="shared" ref="K28:K41" si="34">J28*1.35</f>
        <v>0.77114700000000014</v>
      </c>
      <c r="L28" s="57">
        <f t="shared" ref="L28:L41" si="35">K28*1.4</f>
        <v>1.0796058000000002</v>
      </c>
      <c r="M28" s="41">
        <f t="shared" ref="M28:M41" si="36">L28*1.45</f>
        <v>1.5654284100000002</v>
      </c>
      <c r="N28" s="206">
        <f t="shared" ref="N28:N41" si="37">M28*1.45</f>
        <v>2.2698711945000003</v>
      </c>
      <c r="O28" s="41">
        <f t="shared" ref="O28:O41" si="38">N28*1.5</f>
        <v>3.4048067917500004</v>
      </c>
      <c r="P28" s="43">
        <f t="shared" ref="P28:P41" si="39">O28*1.55</f>
        <v>5.2774505272125012</v>
      </c>
    </row>
    <row r="29" spans="1:16" x14ac:dyDescent="0.3">
      <c r="A29" s="171">
        <v>2</v>
      </c>
      <c r="B29" s="139" t="s">
        <v>10</v>
      </c>
      <c r="C29" s="140"/>
      <c r="D29" s="141">
        <f t="shared" ref="D29:E33" si="40">E29/1.3</f>
        <v>2.3668639053254437E-2</v>
      </c>
      <c r="E29" s="180">
        <f t="shared" si="40"/>
        <v>3.0769230769230767E-2</v>
      </c>
      <c r="F29" s="142">
        <f t="shared" si="32"/>
        <v>0.04</v>
      </c>
      <c r="G29" s="141">
        <f t="shared" ref="G29:I44" si="41">F29*1.3</f>
        <v>5.2000000000000005E-2</v>
      </c>
      <c r="H29" s="141">
        <f t="shared" si="41"/>
        <v>6.7600000000000007E-2</v>
      </c>
      <c r="I29" s="141">
        <f t="shared" si="41"/>
        <v>8.7880000000000014E-2</v>
      </c>
      <c r="J29" s="143">
        <f t="shared" si="33"/>
        <v>0.11424400000000003</v>
      </c>
      <c r="K29" s="143">
        <f t="shared" si="34"/>
        <v>0.15422940000000004</v>
      </c>
      <c r="L29" s="58">
        <f t="shared" si="35"/>
        <v>0.21592116000000006</v>
      </c>
      <c r="M29" s="44">
        <f t="shared" si="36"/>
        <v>0.31308568200000009</v>
      </c>
      <c r="N29" s="207">
        <f t="shared" si="37"/>
        <v>0.4539742389000001</v>
      </c>
      <c r="O29" s="44">
        <f t="shared" si="38"/>
        <v>0.68096135835000016</v>
      </c>
      <c r="P29" s="190">
        <f t="shared" si="39"/>
        <v>1.0554901054425003</v>
      </c>
    </row>
    <row r="30" spans="1:16" x14ac:dyDescent="0.3">
      <c r="A30" s="171">
        <v>2</v>
      </c>
      <c r="B30" s="106" t="s">
        <v>11</v>
      </c>
      <c r="C30" s="105"/>
      <c r="D30" s="105">
        <f t="shared" si="40"/>
        <v>2.9585798816568047E-3</v>
      </c>
      <c r="E30" s="135">
        <f t="shared" si="40"/>
        <v>3.8461538461538459E-3</v>
      </c>
      <c r="F30" s="107">
        <f t="shared" si="32"/>
        <v>5.0000000000000001E-3</v>
      </c>
      <c r="G30" s="105">
        <f t="shared" si="41"/>
        <v>6.5000000000000006E-3</v>
      </c>
      <c r="H30" s="105">
        <f t="shared" si="41"/>
        <v>8.4500000000000009E-3</v>
      </c>
      <c r="I30" s="105">
        <f t="shared" si="41"/>
        <v>1.0985000000000002E-2</v>
      </c>
      <c r="J30" s="144">
        <f t="shared" si="33"/>
        <v>1.4280500000000003E-2</v>
      </c>
      <c r="K30" s="135">
        <f t="shared" si="34"/>
        <v>1.9278675000000006E-2</v>
      </c>
      <c r="L30" s="50">
        <f t="shared" si="35"/>
        <v>2.6990145000000007E-2</v>
      </c>
      <c r="M30" s="8">
        <f t="shared" si="36"/>
        <v>3.9135710250000011E-2</v>
      </c>
      <c r="N30" s="208">
        <f t="shared" si="37"/>
        <v>5.6746779862500013E-2</v>
      </c>
      <c r="O30" s="8">
        <f t="shared" si="38"/>
        <v>8.512016979375002E-2</v>
      </c>
      <c r="P30" s="12">
        <f t="shared" si="39"/>
        <v>0.13193626318031254</v>
      </c>
    </row>
    <row r="31" spans="1:16" x14ac:dyDescent="0.3">
      <c r="A31" s="171">
        <v>2</v>
      </c>
      <c r="B31" s="106" t="s">
        <v>12</v>
      </c>
      <c r="C31" s="105"/>
      <c r="D31" s="105">
        <f t="shared" si="40"/>
        <v>1.4792899408284023E-3</v>
      </c>
      <c r="E31" s="135">
        <f t="shared" si="40"/>
        <v>1.923076923076923E-3</v>
      </c>
      <c r="F31" s="107">
        <f t="shared" si="32"/>
        <v>2.5000000000000001E-3</v>
      </c>
      <c r="G31" s="105">
        <f t="shared" si="41"/>
        <v>3.2500000000000003E-3</v>
      </c>
      <c r="H31" s="105">
        <f t="shared" si="41"/>
        <v>4.2250000000000005E-3</v>
      </c>
      <c r="I31" s="105">
        <f t="shared" si="41"/>
        <v>5.4925000000000009E-3</v>
      </c>
      <c r="J31" s="135">
        <f t="shared" si="33"/>
        <v>7.1402500000000016E-3</v>
      </c>
      <c r="K31" s="145">
        <f t="shared" si="34"/>
        <v>9.6393375000000028E-3</v>
      </c>
      <c r="L31" s="50">
        <f t="shared" si="35"/>
        <v>1.3495072500000004E-2</v>
      </c>
      <c r="M31" s="8">
        <f t="shared" si="36"/>
        <v>1.9567855125000005E-2</v>
      </c>
      <c r="N31" s="208">
        <f t="shared" si="37"/>
        <v>2.8373389931250007E-2</v>
      </c>
      <c r="O31" s="8">
        <f t="shared" si="38"/>
        <v>4.256008489687501E-2</v>
      </c>
      <c r="P31" s="12">
        <f t="shared" si="39"/>
        <v>6.596813159015627E-2</v>
      </c>
    </row>
    <row r="32" spans="1:16" x14ac:dyDescent="0.3">
      <c r="A32" s="171">
        <v>2</v>
      </c>
      <c r="B32" s="106" t="s">
        <v>13</v>
      </c>
      <c r="C32" s="105"/>
      <c r="D32" s="105">
        <f t="shared" si="40"/>
        <v>4.9309664694280081E-4</v>
      </c>
      <c r="E32" s="135">
        <f t="shared" si="40"/>
        <v>6.4102564102564103E-4</v>
      </c>
      <c r="F32" s="107">
        <f t="shared" si="32"/>
        <v>8.3333333333333339E-4</v>
      </c>
      <c r="G32" s="105">
        <f t="shared" si="41"/>
        <v>1.0833333333333335E-3</v>
      </c>
      <c r="H32" s="105">
        <f t="shared" si="41"/>
        <v>1.4083333333333337E-3</v>
      </c>
      <c r="I32" s="105">
        <f t="shared" si="41"/>
        <v>1.8308333333333338E-3</v>
      </c>
      <c r="J32" s="135">
        <f t="shared" si="33"/>
        <v>2.3800833333333339E-3</v>
      </c>
      <c r="K32" s="135">
        <f t="shared" si="34"/>
        <v>3.2131125000000008E-3</v>
      </c>
      <c r="L32" s="59">
        <f t="shared" si="35"/>
        <v>4.4983575000000012E-3</v>
      </c>
      <c r="M32" s="15">
        <f t="shared" si="36"/>
        <v>6.5226183750000015E-3</v>
      </c>
      <c r="N32" s="209">
        <f t="shared" si="37"/>
        <v>9.4577966437500022E-3</v>
      </c>
      <c r="O32" s="8">
        <f t="shared" si="38"/>
        <v>1.4186694965625003E-2</v>
      </c>
      <c r="P32" s="12">
        <f t="shared" si="39"/>
        <v>2.1989377196718757E-2</v>
      </c>
    </row>
    <row r="33" spans="1:16" ht="15" thickBot="1" x14ac:dyDescent="0.35">
      <c r="A33" s="176">
        <v>2</v>
      </c>
      <c r="B33" s="157" t="s">
        <v>14</v>
      </c>
      <c r="C33" s="158"/>
      <c r="D33" s="158">
        <f t="shared" si="40"/>
        <v>2.4654832347140041E-4</v>
      </c>
      <c r="E33" s="169">
        <f t="shared" si="40"/>
        <v>3.2051282051282051E-4</v>
      </c>
      <c r="F33" s="159">
        <f t="shared" si="32"/>
        <v>4.1666666666666669E-4</v>
      </c>
      <c r="G33" s="158">
        <f t="shared" si="41"/>
        <v>5.4166666666666675E-4</v>
      </c>
      <c r="H33" s="158">
        <f t="shared" si="41"/>
        <v>7.0416666666666685E-4</v>
      </c>
      <c r="I33" s="105">
        <f t="shared" si="41"/>
        <v>9.1541666666666692E-4</v>
      </c>
      <c r="J33" s="146">
        <f t="shared" si="33"/>
        <v>1.1900416666666669E-3</v>
      </c>
      <c r="K33" s="146">
        <f t="shared" si="34"/>
        <v>1.6065562500000004E-3</v>
      </c>
      <c r="L33" s="191">
        <f t="shared" si="35"/>
        <v>2.2491787500000006E-3</v>
      </c>
      <c r="M33" s="192">
        <f t="shared" si="36"/>
        <v>3.2613091875000008E-3</v>
      </c>
      <c r="N33" s="210">
        <f t="shared" si="37"/>
        <v>4.7288983218750011E-3</v>
      </c>
      <c r="O33" s="193">
        <f t="shared" si="38"/>
        <v>7.0933474828125016E-3</v>
      </c>
      <c r="P33" s="194">
        <f t="shared" si="39"/>
        <v>1.0994688598359378E-2</v>
      </c>
    </row>
    <row r="34" spans="1:16" x14ac:dyDescent="0.3">
      <c r="A34" s="177">
        <v>2</v>
      </c>
      <c r="B34" s="135" t="s">
        <v>19</v>
      </c>
      <c r="C34" s="105"/>
      <c r="D34" s="160">
        <f>E34/1.3</f>
        <v>11.834319526627217</v>
      </c>
      <c r="E34" s="117">
        <f>F34/1.3</f>
        <v>15.384615384615383</v>
      </c>
      <c r="F34" s="161">
        <f t="shared" ref="F34:F39" si="42">F4*A34</f>
        <v>20</v>
      </c>
      <c r="G34" s="160">
        <f t="shared" si="41"/>
        <v>26</v>
      </c>
      <c r="H34" s="160">
        <f t="shared" si="41"/>
        <v>33.800000000000004</v>
      </c>
      <c r="I34" s="23">
        <f t="shared" si="41"/>
        <v>43.940000000000005</v>
      </c>
      <c r="J34" s="112">
        <f t="shared" si="33"/>
        <v>57.122000000000007</v>
      </c>
      <c r="K34" s="113">
        <f t="shared" si="34"/>
        <v>77.114700000000013</v>
      </c>
      <c r="L34" s="51">
        <f t="shared" si="35"/>
        <v>107.96058000000001</v>
      </c>
      <c r="M34" s="25">
        <f t="shared" si="36"/>
        <v>156.54284100000001</v>
      </c>
      <c r="N34" s="199">
        <f t="shared" si="37"/>
        <v>226.98711944999999</v>
      </c>
      <c r="O34" s="25">
        <f t="shared" si="38"/>
        <v>340.48067917499998</v>
      </c>
      <c r="P34" s="188">
        <f t="shared" si="39"/>
        <v>527.74505272124998</v>
      </c>
    </row>
    <row r="35" spans="1:16" x14ac:dyDescent="0.3">
      <c r="A35" s="175">
        <v>2</v>
      </c>
      <c r="B35" s="152" t="s">
        <v>4</v>
      </c>
      <c r="C35" s="153"/>
      <c r="D35" s="154">
        <f t="shared" ref="D35:E48" si="43">E35/1.3</f>
        <v>4.4378698224852071</v>
      </c>
      <c r="E35" s="182">
        <f t="shared" si="43"/>
        <v>5.7692307692307692</v>
      </c>
      <c r="F35" s="156">
        <f t="shared" si="42"/>
        <v>7.5</v>
      </c>
      <c r="G35" s="154">
        <f t="shared" si="41"/>
        <v>9.75</v>
      </c>
      <c r="H35" s="154">
        <f t="shared" si="41"/>
        <v>12.675000000000001</v>
      </c>
      <c r="I35" s="115">
        <f t="shared" si="41"/>
        <v>16.477500000000003</v>
      </c>
      <c r="J35" s="117">
        <f t="shared" si="33"/>
        <v>21.420750000000005</v>
      </c>
      <c r="K35" s="117">
        <f t="shared" si="34"/>
        <v>28.91801250000001</v>
      </c>
      <c r="L35" s="52">
        <f t="shared" si="35"/>
        <v>40.485217500000012</v>
      </c>
      <c r="M35" s="28">
        <f t="shared" si="36"/>
        <v>58.703565375000018</v>
      </c>
      <c r="N35" s="200">
        <f t="shared" si="37"/>
        <v>85.120169793750023</v>
      </c>
      <c r="O35" s="28">
        <f t="shared" si="38"/>
        <v>127.68025469062503</v>
      </c>
      <c r="P35" s="118">
        <f t="shared" si="39"/>
        <v>197.9043947704688</v>
      </c>
    </row>
    <row r="36" spans="1:16" x14ac:dyDescent="0.3">
      <c r="A36" s="171">
        <v>2</v>
      </c>
      <c r="B36" s="119" t="s">
        <v>5</v>
      </c>
      <c r="C36" s="120"/>
      <c r="D36" s="120">
        <f t="shared" si="43"/>
        <v>0.55473372781065089</v>
      </c>
      <c r="E36" s="123">
        <f t="shared" si="43"/>
        <v>0.72115384615384615</v>
      </c>
      <c r="F36" s="121">
        <f t="shared" si="42"/>
        <v>0.9375</v>
      </c>
      <c r="G36" s="120">
        <f t="shared" si="41"/>
        <v>1.21875</v>
      </c>
      <c r="H36" s="120">
        <f t="shared" si="41"/>
        <v>1.5843750000000001</v>
      </c>
      <c r="I36" s="120">
        <f t="shared" si="41"/>
        <v>2.0596875000000003</v>
      </c>
      <c r="J36" s="122">
        <f t="shared" si="33"/>
        <v>2.6775937500000007</v>
      </c>
      <c r="K36" s="123">
        <f t="shared" si="34"/>
        <v>3.6147515625000013</v>
      </c>
      <c r="L36" s="53">
        <f t="shared" si="35"/>
        <v>5.0606521875000015</v>
      </c>
      <c r="M36" s="1">
        <f t="shared" si="36"/>
        <v>7.3379456718750022</v>
      </c>
      <c r="N36" s="201">
        <f t="shared" si="37"/>
        <v>10.640021224218753</v>
      </c>
      <c r="O36" s="1">
        <f t="shared" si="38"/>
        <v>15.960031836328129</v>
      </c>
      <c r="P36" s="36">
        <f t="shared" si="39"/>
        <v>24.7380493463086</v>
      </c>
    </row>
    <row r="37" spans="1:16" x14ac:dyDescent="0.3">
      <c r="A37" s="171">
        <v>2</v>
      </c>
      <c r="B37" s="119" t="s">
        <v>6</v>
      </c>
      <c r="C37" s="120"/>
      <c r="D37" s="120">
        <f t="shared" si="43"/>
        <v>0.27736686390532544</v>
      </c>
      <c r="E37" s="123">
        <f t="shared" si="43"/>
        <v>0.36057692307692307</v>
      </c>
      <c r="F37" s="121">
        <f t="shared" si="42"/>
        <v>0.46875</v>
      </c>
      <c r="G37" s="120">
        <f t="shared" si="41"/>
        <v>0.609375</v>
      </c>
      <c r="H37" s="120">
        <f t="shared" si="41"/>
        <v>0.79218750000000004</v>
      </c>
      <c r="I37" s="120">
        <f t="shared" si="41"/>
        <v>1.0298437500000002</v>
      </c>
      <c r="J37" s="123">
        <f t="shared" si="33"/>
        <v>1.3387968750000003</v>
      </c>
      <c r="K37" s="124">
        <f t="shared" si="34"/>
        <v>1.8073757812500006</v>
      </c>
      <c r="L37" s="53">
        <f t="shared" si="35"/>
        <v>2.5303260937500007</v>
      </c>
      <c r="M37" s="1">
        <f t="shared" si="36"/>
        <v>3.6689728359375011</v>
      </c>
      <c r="N37" s="201">
        <f t="shared" si="37"/>
        <v>5.3200106121093764</v>
      </c>
      <c r="O37" s="1">
        <f t="shared" si="38"/>
        <v>7.9800159181640646</v>
      </c>
      <c r="P37" s="36">
        <f t="shared" si="39"/>
        <v>12.3690246731543</v>
      </c>
    </row>
    <row r="38" spans="1:16" x14ac:dyDescent="0.3">
      <c r="A38" s="171">
        <v>2</v>
      </c>
      <c r="B38" s="119" t="s">
        <v>7</v>
      </c>
      <c r="C38" s="120"/>
      <c r="D38" s="120">
        <f t="shared" si="43"/>
        <v>9.2455621301775134E-2</v>
      </c>
      <c r="E38" s="123">
        <f t="shared" si="43"/>
        <v>0.12019230769230768</v>
      </c>
      <c r="F38" s="121">
        <f t="shared" si="42"/>
        <v>0.15625</v>
      </c>
      <c r="G38" s="120">
        <f t="shared" si="41"/>
        <v>0.203125</v>
      </c>
      <c r="H38" s="120">
        <f t="shared" si="41"/>
        <v>0.26406250000000003</v>
      </c>
      <c r="I38" s="120">
        <f t="shared" si="41"/>
        <v>0.34328125000000004</v>
      </c>
      <c r="J38" s="123">
        <f t="shared" si="33"/>
        <v>0.44626562500000005</v>
      </c>
      <c r="K38" s="123">
        <f t="shared" si="34"/>
        <v>0.6024585937500001</v>
      </c>
      <c r="L38" s="54">
        <f t="shared" si="35"/>
        <v>0.84344203125000006</v>
      </c>
      <c r="M38" s="39">
        <f t="shared" si="36"/>
        <v>1.2229909453125001</v>
      </c>
      <c r="N38" s="202">
        <f t="shared" si="37"/>
        <v>1.773336870703125</v>
      </c>
      <c r="O38" s="1">
        <f t="shared" si="38"/>
        <v>2.6600053060546873</v>
      </c>
      <c r="P38" s="36">
        <f t="shared" si="39"/>
        <v>4.1230082243847654</v>
      </c>
    </row>
    <row r="39" spans="1:16" ht="15" thickBot="1" x14ac:dyDescent="0.35">
      <c r="A39" s="171">
        <v>2</v>
      </c>
      <c r="B39" s="119" t="s">
        <v>8</v>
      </c>
      <c r="C39" s="120"/>
      <c r="D39" s="120">
        <f t="shared" si="43"/>
        <v>4.6227810650887567E-2</v>
      </c>
      <c r="E39" s="123">
        <f t="shared" si="43"/>
        <v>6.0096153846153841E-2</v>
      </c>
      <c r="F39" s="121">
        <f t="shared" si="42"/>
        <v>7.8125E-2</v>
      </c>
      <c r="G39" s="120">
        <f t="shared" si="41"/>
        <v>0.1015625</v>
      </c>
      <c r="H39" s="120">
        <f t="shared" si="41"/>
        <v>0.13203125000000002</v>
      </c>
      <c r="I39" s="120">
        <f t="shared" si="41"/>
        <v>0.17164062500000002</v>
      </c>
      <c r="J39" s="123">
        <f t="shared" si="33"/>
        <v>0.22313281250000003</v>
      </c>
      <c r="K39" s="123">
        <f t="shared" si="34"/>
        <v>0.30122929687500005</v>
      </c>
      <c r="L39" s="53">
        <f t="shared" si="35"/>
        <v>0.42172101562500003</v>
      </c>
      <c r="M39" s="1">
        <f t="shared" si="36"/>
        <v>0.61149547265625004</v>
      </c>
      <c r="N39" s="201">
        <f t="shared" si="37"/>
        <v>0.88666843535156248</v>
      </c>
      <c r="O39" s="40">
        <f t="shared" si="38"/>
        <v>1.3300026530273437</v>
      </c>
      <c r="P39" s="125">
        <f t="shared" si="39"/>
        <v>2.0615041121923827</v>
      </c>
    </row>
    <row r="40" spans="1:16" x14ac:dyDescent="0.3">
      <c r="A40" s="171">
        <v>2</v>
      </c>
      <c r="B40" s="126" t="s">
        <v>18</v>
      </c>
      <c r="C40" s="127" t="s">
        <v>33</v>
      </c>
      <c r="D40" s="128">
        <f t="shared" si="43"/>
        <v>118.34319526627218</v>
      </c>
      <c r="E40" s="130">
        <f t="shared" si="43"/>
        <v>153.84615384615384</v>
      </c>
      <c r="F40" s="129">
        <v>200</v>
      </c>
      <c r="G40" s="128">
        <f t="shared" si="41"/>
        <v>260</v>
      </c>
      <c r="H40" s="128">
        <f t="shared" si="41"/>
        <v>338</v>
      </c>
      <c r="I40" s="128">
        <f t="shared" si="41"/>
        <v>439.40000000000003</v>
      </c>
      <c r="J40" s="130">
        <f t="shared" si="33"/>
        <v>571.22</v>
      </c>
      <c r="K40" s="130">
        <f t="shared" si="34"/>
        <v>771.14700000000005</v>
      </c>
      <c r="L40" s="55">
        <f t="shared" si="35"/>
        <v>1079.6058</v>
      </c>
      <c r="M40" s="29">
        <f t="shared" si="36"/>
        <v>1565.42841</v>
      </c>
      <c r="N40" s="203">
        <f t="shared" si="37"/>
        <v>2269.8711945</v>
      </c>
      <c r="O40" s="29">
        <f t="shared" si="38"/>
        <v>3404.8067917500002</v>
      </c>
      <c r="P40" s="31">
        <f t="shared" si="39"/>
        <v>5277.4505272125007</v>
      </c>
    </row>
    <row r="41" spans="1:16" x14ac:dyDescent="0.3">
      <c r="A41" s="171">
        <v>2</v>
      </c>
      <c r="B41" s="126" t="s">
        <v>3</v>
      </c>
      <c r="C41" s="131"/>
      <c r="D41" s="120">
        <f t="shared" si="43"/>
        <v>2.9585798816568049E-2</v>
      </c>
      <c r="E41" s="123">
        <f t="shared" si="43"/>
        <v>3.8461538461538464E-2</v>
      </c>
      <c r="F41" s="215">
        <f>0.025*A42</f>
        <v>0.05</v>
      </c>
      <c r="G41" s="216">
        <f t="shared" ref="G41:J42" si="44">F41*1.3</f>
        <v>6.5000000000000002E-2</v>
      </c>
      <c r="H41" s="216">
        <f t="shared" si="44"/>
        <v>8.4500000000000006E-2</v>
      </c>
      <c r="I41" s="216">
        <f t="shared" si="44"/>
        <v>0.10985000000000002</v>
      </c>
      <c r="J41" s="217">
        <f t="shared" si="44"/>
        <v>0.14280500000000002</v>
      </c>
      <c r="K41" s="217">
        <f t="shared" si="34"/>
        <v>0.19278675000000003</v>
      </c>
      <c r="L41" s="91">
        <f t="shared" si="35"/>
        <v>0.26990145000000004</v>
      </c>
      <c r="M41" s="90">
        <f t="shared" si="36"/>
        <v>0.39135710250000005</v>
      </c>
      <c r="N41" s="205">
        <f t="shared" si="37"/>
        <v>0.56746779862500007</v>
      </c>
      <c r="O41" s="90">
        <f t="shared" si="38"/>
        <v>0.85120169793750011</v>
      </c>
      <c r="P41" s="189">
        <f t="shared" si="39"/>
        <v>1.3193626318031253</v>
      </c>
    </row>
    <row r="42" spans="1:16" ht="15" thickBot="1" x14ac:dyDescent="0.35">
      <c r="A42" s="171">
        <v>2</v>
      </c>
      <c r="B42" s="126" t="s">
        <v>3</v>
      </c>
      <c r="C42" s="134"/>
      <c r="D42" s="105">
        <f t="shared" si="43"/>
        <v>2.9585798816568049E-2</v>
      </c>
      <c r="E42" s="135">
        <f t="shared" si="43"/>
        <v>3.8461538461538464E-2</v>
      </c>
      <c r="F42" s="213">
        <f>0.025*A41</f>
        <v>0.05</v>
      </c>
      <c r="G42" s="214">
        <f t="shared" si="44"/>
        <v>6.5000000000000002E-2</v>
      </c>
      <c r="H42" s="214">
        <f t="shared" si="44"/>
        <v>8.4500000000000006E-2</v>
      </c>
      <c r="I42" s="214">
        <f t="shared" si="44"/>
        <v>0.10985000000000002</v>
      </c>
      <c r="J42" s="132">
        <f t="shared" si="44"/>
        <v>0.14280500000000002</v>
      </c>
      <c r="K42" s="132">
        <f>J42*1.25</f>
        <v>0.17850625000000003</v>
      </c>
      <c r="L42" s="56">
        <f>K42*1.2</f>
        <v>0.21420750000000002</v>
      </c>
      <c r="M42" s="5">
        <f>L42*1.15</f>
        <v>0.24633862500000001</v>
      </c>
      <c r="N42" s="204">
        <f>M42*1.15</f>
        <v>0.28328941874999997</v>
      </c>
      <c r="O42" s="5">
        <f>N42*1.1</f>
        <v>0.31161836062499998</v>
      </c>
      <c r="P42" s="133">
        <f>O42*1.05</f>
        <v>0.32719927865624998</v>
      </c>
    </row>
    <row r="43" spans="1:16" x14ac:dyDescent="0.3">
      <c r="A43" s="171">
        <v>2</v>
      </c>
      <c r="B43" s="119" t="s">
        <v>9</v>
      </c>
      <c r="C43" s="120" t="s">
        <v>32</v>
      </c>
      <c r="D43" s="136">
        <f t="shared" si="43"/>
        <v>0.1183431952662722</v>
      </c>
      <c r="E43" s="138">
        <f t="shared" si="43"/>
        <v>0.15384615384615385</v>
      </c>
      <c r="F43" s="137">
        <f t="shared" ref="F43:F48" si="45">F13*A43</f>
        <v>0.2</v>
      </c>
      <c r="G43" s="136">
        <f t="shared" si="41"/>
        <v>0.26</v>
      </c>
      <c r="H43" s="136">
        <f t="shared" si="41"/>
        <v>0.33800000000000002</v>
      </c>
      <c r="I43" s="136">
        <f t="shared" si="41"/>
        <v>0.43940000000000007</v>
      </c>
      <c r="J43" s="138">
        <f t="shared" ref="J43:J55" si="46">I43*1.3</f>
        <v>0.57122000000000006</v>
      </c>
      <c r="K43" s="138">
        <f t="shared" ref="K43:K56" si="47">J43*1.35</f>
        <v>0.77114700000000014</v>
      </c>
      <c r="L43" s="57">
        <f t="shared" ref="L43:L56" si="48">K43*1.4</f>
        <v>1.0796058000000002</v>
      </c>
      <c r="M43" s="41">
        <f t="shared" ref="M43:M56" si="49">L43*1.45</f>
        <v>1.5654284100000002</v>
      </c>
      <c r="N43" s="206">
        <f t="shared" ref="N43:N56" si="50">M43*1.45</f>
        <v>2.2698711945000003</v>
      </c>
      <c r="O43" s="41">
        <f t="shared" ref="O43:O56" si="51">N43*1.5</f>
        <v>3.4048067917500004</v>
      </c>
      <c r="P43" s="43">
        <f t="shared" ref="P43:P56" si="52">O43*1.55</f>
        <v>5.2774505272125012</v>
      </c>
    </row>
    <row r="44" spans="1:16" x14ac:dyDescent="0.3">
      <c r="A44" s="171">
        <v>2</v>
      </c>
      <c r="B44" s="139" t="s">
        <v>10</v>
      </c>
      <c r="C44" s="140"/>
      <c r="D44" s="141">
        <f t="shared" si="43"/>
        <v>2.3668639053254437E-2</v>
      </c>
      <c r="E44" s="180">
        <f t="shared" si="43"/>
        <v>3.0769230769230767E-2</v>
      </c>
      <c r="F44" s="142">
        <f t="shared" si="45"/>
        <v>0.04</v>
      </c>
      <c r="G44" s="141">
        <f t="shared" si="41"/>
        <v>5.2000000000000005E-2</v>
      </c>
      <c r="H44" s="141">
        <f t="shared" si="41"/>
        <v>6.7600000000000007E-2</v>
      </c>
      <c r="I44" s="141">
        <f t="shared" si="41"/>
        <v>8.7880000000000014E-2</v>
      </c>
      <c r="J44" s="143">
        <f t="shared" si="46"/>
        <v>0.11424400000000003</v>
      </c>
      <c r="K44" s="143">
        <f t="shared" si="47"/>
        <v>0.15422940000000004</v>
      </c>
      <c r="L44" s="58">
        <f t="shared" si="48"/>
        <v>0.21592116000000006</v>
      </c>
      <c r="M44" s="44">
        <f t="shared" si="49"/>
        <v>0.31308568200000009</v>
      </c>
      <c r="N44" s="207">
        <f t="shared" si="50"/>
        <v>0.4539742389000001</v>
      </c>
      <c r="O44" s="44">
        <f t="shared" si="51"/>
        <v>0.68096135835000016</v>
      </c>
      <c r="P44" s="190">
        <f t="shared" si="52"/>
        <v>1.0554901054425003</v>
      </c>
    </row>
    <row r="45" spans="1:16" x14ac:dyDescent="0.3">
      <c r="A45" s="171">
        <v>2</v>
      </c>
      <c r="B45" s="106" t="s">
        <v>11</v>
      </c>
      <c r="C45" s="105"/>
      <c r="D45" s="105">
        <f t="shared" si="43"/>
        <v>2.9585798816568047E-3</v>
      </c>
      <c r="E45" s="135">
        <f t="shared" si="43"/>
        <v>3.8461538461538459E-3</v>
      </c>
      <c r="F45" s="107">
        <f t="shared" si="45"/>
        <v>5.0000000000000001E-3</v>
      </c>
      <c r="G45" s="105">
        <f t="shared" ref="G45:I60" si="53">F45*1.3</f>
        <v>6.5000000000000006E-3</v>
      </c>
      <c r="H45" s="105">
        <f t="shared" si="53"/>
        <v>8.4500000000000009E-3</v>
      </c>
      <c r="I45" s="105">
        <f t="shared" si="53"/>
        <v>1.0985000000000002E-2</v>
      </c>
      <c r="J45" s="144">
        <f t="shared" si="46"/>
        <v>1.4280500000000003E-2</v>
      </c>
      <c r="K45" s="135">
        <f t="shared" si="47"/>
        <v>1.9278675000000006E-2</v>
      </c>
      <c r="L45" s="50">
        <f t="shared" si="48"/>
        <v>2.6990145000000007E-2</v>
      </c>
      <c r="M45" s="8">
        <f t="shared" si="49"/>
        <v>3.9135710250000011E-2</v>
      </c>
      <c r="N45" s="208">
        <f t="shared" si="50"/>
        <v>5.6746779862500013E-2</v>
      </c>
      <c r="O45" s="8">
        <f t="shared" si="51"/>
        <v>8.512016979375002E-2</v>
      </c>
      <c r="P45" s="12">
        <f t="shared" si="52"/>
        <v>0.13193626318031254</v>
      </c>
    </row>
    <row r="46" spans="1:16" x14ac:dyDescent="0.3">
      <c r="A46" s="171">
        <v>2</v>
      </c>
      <c r="B46" s="106" t="s">
        <v>12</v>
      </c>
      <c r="C46" s="105"/>
      <c r="D46" s="105">
        <f t="shared" si="43"/>
        <v>1.4792899408284023E-3</v>
      </c>
      <c r="E46" s="135">
        <f t="shared" si="43"/>
        <v>1.923076923076923E-3</v>
      </c>
      <c r="F46" s="107">
        <f t="shared" si="45"/>
        <v>2.5000000000000001E-3</v>
      </c>
      <c r="G46" s="105">
        <f t="shared" si="53"/>
        <v>3.2500000000000003E-3</v>
      </c>
      <c r="H46" s="105">
        <f t="shared" si="53"/>
        <v>4.2250000000000005E-3</v>
      </c>
      <c r="I46" s="105">
        <f t="shared" si="53"/>
        <v>5.4925000000000009E-3</v>
      </c>
      <c r="J46" s="135">
        <f t="shared" si="46"/>
        <v>7.1402500000000016E-3</v>
      </c>
      <c r="K46" s="145">
        <f t="shared" si="47"/>
        <v>9.6393375000000028E-3</v>
      </c>
      <c r="L46" s="50">
        <f t="shared" si="48"/>
        <v>1.3495072500000004E-2</v>
      </c>
      <c r="M46" s="8">
        <f t="shared" si="49"/>
        <v>1.9567855125000005E-2</v>
      </c>
      <c r="N46" s="208">
        <f t="shared" si="50"/>
        <v>2.8373389931250007E-2</v>
      </c>
      <c r="O46" s="8">
        <f t="shared" si="51"/>
        <v>4.256008489687501E-2</v>
      </c>
      <c r="P46" s="12">
        <f t="shared" si="52"/>
        <v>6.596813159015627E-2</v>
      </c>
    </row>
    <row r="47" spans="1:16" x14ac:dyDescent="0.3">
      <c r="A47" s="171">
        <v>2</v>
      </c>
      <c r="B47" s="106" t="s">
        <v>13</v>
      </c>
      <c r="C47" s="105"/>
      <c r="D47" s="105">
        <f t="shared" si="43"/>
        <v>4.9309664694280081E-4</v>
      </c>
      <c r="E47" s="135">
        <f t="shared" si="43"/>
        <v>6.4102564102564103E-4</v>
      </c>
      <c r="F47" s="107">
        <f t="shared" si="45"/>
        <v>8.3333333333333339E-4</v>
      </c>
      <c r="G47" s="105">
        <f t="shared" si="53"/>
        <v>1.0833333333333335E-3</v>
      </c>
      <c r="H47" s="105">
        <f t="shared" si="53"/>
        <v>1.4083333333333337E-3</v>
      </c>
      <c r="I47" s="105">
        <f t="shared" si="53"/>
        <v>1.8308333333333338E-3</v>
      </c>
      <c r="J47" s="135">
        <f t="shared" si="46"/>
        <v>2.3800833333333339E-3</v>
      </c>
      <c r="K47" s="135">
        <f t="shared" si="47"/>
        <v>3.2131125000000008E-3</v>
      </c>
      <c r="L47" s="59">
        <f t="shared" si="48"/>
        <v>4.4983575000000012E-3</v>
      </c>
      <c r="M47" s="15">
        <f t="shared" si="49"/>
        <v>6.5226183750000015E-3</v>
      </c>
      <c r="N47" s="209">
        <f t="shared" si="50"/>
        <v>9.4577966437500022E-3</v>
      </c>
      <c r="O47" s="8">
        <f t="shared" si="51"/>
        <v>1.4186694965625003E-2</v>
      </c>
      <c r="P47" s="12">
        <f t="shared" si="52"/>
        <v>2.1989377196718757E-2</v>
      </c>
    </row>
    <row r="48" spans="1:16" ht="15" thickBot="1" x14ac:dyDescent="0.35">
      <c r="A48" s="176">
        <v>2</v>
      </c>
      <c r="B48" s="157" t="s">
        <v>14</v>
      </c>
      <c r="C48" s="158"/>
      <c r="D48" s="158">
        <f t="shared" si="43"/>
        <v>2.4654832347140041E-4</v>
      </c>
      <c r="E48" s="169">
        <f t="shared" si="43"/>
        <v>3.2051282051282051E-4</v>
      </c>
      <c r="F48" s="159">
        <f t="shared" si="45"/>
        <v>4.1666666666666669E-4</v>
      </c>
      <c r="G48" s="158">
        <f t="shared" si="53"/>
        <v>5.4166666666666675E-4</v>
      </c>
      <c r="H48" s="158">
        <f t="shared" si="53"/>
        <v>7.0416666666666685E-4</v>
      </c>
      <c r="I48" s="105">
        <f t="shared" si="53"/>
        <v>9.1541666666666692E-4</v>
      </c>
      <c r="J48" s="146">
        <f t="shared" si="46"/>
        <v>1.1900416666666669E-3</v>
      </c>
      <c r="K48" s="146">
        <f t="shared" si="47"/>
        <v>1.6065562500000004E-3</v>
      </c>
      <c r="L48" s="191">
        <f t="shared" si="48"/>
        <v>2.2491787500000006E-3</v>
      </c>
      <c r="M48" s="192">
        <f t="shared" si="49"/>
        <v>3.2613091875000008E-3</v>
      </c>
      <c r="N48" s="210">
        <f t="shared" si="50"/>
        <v>4.7288983218750011E-3</v>
      </c>
      <c r="O48" s="193">
        <f t="shared" si="51"/>
        <v>7.0933474828125016E-3</v>
      </c>
      <c r="P48" s="194">
        <f t="shared" si="52"/>
        <v>1.0994688598359378E-2</v>
      </c>
    </row>
    <row r="49" spans="1:16" x14ac:dyDescent="0.3">
      <c r="A49" s="177">
        <v>2</v>
      </c>
      <c r="B49" s="135" t="s">
        <v>19</v>
      </c>
      <c r="C49" s="105"/>
      <c r="D49" s="160">
        <f>E49/1.3</f>
        <v>11.834319526627217</v>
      </c>
      <c r="E49" s="117">
        <f>F49/1.3</f>
        <v>15.384615384615383</v>
      </c>
      <c r="F49" s="161">
        <f t="shared" ref="F49:F54" si="54">F4*A49</f>
        <v>20</v>
      </c>
      <c r="G49" s="160">
        <f t="shared" si="53"/>
        <v>26</v>
      </c>
      <c r="H49" s="160">
        <f t="shared" si="53"/>
        <v>33.800000000000004</v>
      </c>
      <c r="I49" s="23">
        <f t="shared" si="53"/>
        <v>43.940000000000005</v>
      </c>
      <c r="J49" s="112">
        <f t="shared" si="46"/>
        <v>57.122000000000007</v>
      </c>
      <c r="K49" s="113">
        <f t="shared" si="47"/>
        <v>77.114700000000013</v>
      </c>
      <c r="L49" s="51">
        <f t="shared" si="48"/>
        <v>107.96058000000001</v>
      </c>
      <c r="M49" s="25">
        <f t="shared" si="49"/>
        <v>156.54284100000001</v>
      </c>
      <c r="N49" s="199">
        <f t="shared" si="50"/>
        <v>226.98711944999999</v>
      </c>
      <c r="O49" s="25">
        <f t="shared" si="51"/>
        <v>340.48067917499998</v>
      </c>
      <c r="P49" s="188">
        <f t="shared" si="52"/>
        <v>527.74505272124998</v>
      </c>
    </row>
    <row r="50" spans="1:16" x14ac:dyDescent="0.3">
      <c r="A50" s="175">
        <v>2</v>
      </c>
      <c r="B50" s="152" t="s">
        <v>4</v>
      </c>
      <c r="C50" s="153"/>
      <c r="D50" s="154">
        <f t="shared" ref="D50:E63" si="55">E50/1.3</f>
        <v>4.4378698224852071</v>
      </c>
      <c r="E50" s="182">
        <f t="shared" si="55"/>
        <v>5.7692307692307692</v>
      </c>
      <c r="F50" s="156">
        <f t="shared" si="54"/>
        <v>7.5</v>
      </c>
      <c r="G50" s="154">
        <f t="shared" si="53"/>
        <v>9.75</v>
      </c>
      <c r="H50" s="154">
        <f t="shared" si="53"/>
        <v>12.675000000000001</v>
      </c>
      <c r="I50" s="115">
        <f t="shared" si="53"/>
        <v>16.477500000000003</v>
      </c>
      <c r="J50" s="117">
        <f t="shared" si="46"/>
        <v>21.420750000000005</v>
      </c>
      <c r="K50" s="117">
        <f t="shared" si="47"/>
        <v>28.91801250000001</v>
      </c>
      <c r="L50" s="52">
        <f t="shared" si="48"/>
        <v>40.485217500000012</v>
      </c>
      <c r="M50" s="28">
        <f t="shared" si="49"/>
        <v>58.703565375000018</v>
      </c>
      <c r="N50" s="200">
        <f t="shared" si="50"/>
        <v>85.120169793750023</v>
      </c>
      <c r="O50" s="28">
        <f t="shared" si="51"/>
        <v>127.68025469062503</v>
      </c>
      <c r="P50" s="118">
        <f t="shared" si="52"/>
        <v>197.9043947704688</v>
      </c>
    </row>
    <row r="51" spans="1:16" x14ac:dyDescent="0.3">
      <c r="A51" s="171">
        <v>2</v>
      </c>
      <c r="B51" s="119" t="s">
        <v>5</v>
      </c>
      <c r="C51" s="120"/>
      <c r="D51" s="120">
        <f t="shared" si="55"/>
        <v>0.55473372781065089</v>
      </c>
      <c r="E51" s="123">
        <f t="shared" si="55"/>
        <v>0.72115384615384615</v>
      </c>
      <c r="F51" s="121">
        <f t="shared" si="54"/>
        <v>0.9375</v>
      </c>
      <c r="G51" s="120">
        <f t="shared" si="53"/>
        <v>1.21875</v>
      </c>
      <c r="H51" s="120">
        <f t="shared" si="53"/>
        <v>1.5843750000000001</v>
      </c>
      <c r="I51" s="120">
        <f t="shared" si="53"/>
        <v>2.0596875000000003</v>
      </c>
      <c r="J51" s="122">
        <f t="shared" si="46"/>
        <v>2.6775937500000007</v>
      </c>
      <c r="K51" s="123">
        <f t="shared" si="47"/>
        <v>3.6147515625000013</v>
      </c>
      <c r="L51" s="53">
        <f t="shared" si="48"/>
        <v>5.0606521875000015</v>
      </c>
      <c r="M51" s="1">
        <f t="shared" si="49"/>
        <v>7.3379456718750022</v>
      </c>
      <c r="N51" s="201">
        <f t="shared" si="50"/>
        <v>10.640021224218753</v>
      </c>
      <c r="O51" s="1">
        <f t="shared" si="51"/>
        <v>15.960031836328129</v>
      </c>
      <c r="P51" s="36">
        <f t="shared" si="52"/>
        <v>24.7380493463086</v>
      </c>
    </row>
    <row r="52" spans="1:16" x14ac:dyDescent="0.3">
      <c r="A52" s="171">
        <v>2</v>
      </c>
      <c r="B52" s="119" t="s">
        <v>6</v>
      </c>
      <c r="C52" s="120"/>
      <c r="D52" s="120">
        <f t="shared" si="55"/>
        <v>0.27736686390532544</v>
      </c>
      <c r="E52" s="123">
        <f t="shared" si="55"/>
        <v>0.36057692307692307</v>
      </c>
      <c r="F52" s="121">
        <f t="shared" si="54"/>
        <v>0.46875</v>
      </c>
      <c r="G52" s="120">
        <f t="shared" si="53"/>
        <v>0.609375</v>
      </c>
      <c r="H52" s="120">
        <f t="shared" si="53"/>
        <v>0.79218750000000004</v>
      </c>
      <c r="I52" s="120">
        <f t="shared" si="53"/>
        <v>1.0298437500000002</v>
      </c>
      <c r="J52" s="123">
        <f t="shared" si="46"/>
        <v>1.3387968750000003</v>
      </c>
      <c r="K52" s="124">
        <f t="shared" si="47"/>
        <v>1.8073757812500006</v>
      </c>
      <c r="L52" s="53">
        <f t="shared" si="48"/>
        <v>2.5303260937500007</v>
      </c>
      <c r="M52" s="1">
        <f t="shared" si="49"/>
        <v>3.6689728359375011</v>
      </c>
      <c r="N52" s="201">
        <f t="shared" si="50"/>
        <v>5.3200106121093764</v>
      </c>
      <c r="O52" s="1">
        <f t="shared" si="51"/>
        <v>7.9800159181640646</v>
      </c>
      <c r="P52" s="36">
        <f t="shared" si="52"/>
        <v>12.3690246731543</v>
      </c>
    </row>
    <row r="53" spans="1:16" x14ac:dyDescent="0.3">
      <c r="A53" s="171">
        <v>2</v>
      </c>
      <c r="B53" s="119" t="s">
        <v>7</v>
      </c>
      <c r="C53" s="120"/>
      <c r="D53" s="120">
        <f t="shared" si="55"/>
        <v>9.2455621301775134E-2</v>
      </c>
      <c r="E53" s="123">
        <f t="shared" si="55"/>
        <v>0.12019230769230768</v>
      </c>
      <c r="F53" s="121">
        <f t="shared" si="54"/>
        <v>0.15625</v>
      </c>
      <c r="G53" s="120">
        <f t="shared" si="53"/>
        <v>0.203125</v>
      </c>
      <c r="H53" s="120">
        <f t="shared" si="53"/>
        <v>0.26406250000000003</v>
      </c>
      <c r="I53" s="120">
        <f t="shared" si="53"/>
        <v>0.34328125000000004</v>
      </c>
      <c r="J53" s="123">
        <f t="shared" si="46"/>
        <v>0.44626562500000005</v>
      </c>
      <c r="K53" s="123">
        <f t="shared" si="47"/>
        <v>0.6024585937500001</v>
      </c>
      <c r="L53" s="54">
        <f t="shared" si="48"/>
        <v>0.84344203125000006</v>
      </c>
      <c r="M53" s="39">
        <f t="shared" si="49"/>
        <v>1.2229909453125001</v>
      </c>
      <c r="N53" s="202">
        <f t="shared" si="50"/>
        <v>1.773336870703125</v>
      </c>
      <c r="O53" s="1">
        <f t="shared" si="51"/>
        <v>2.6600053060546873</v>
      </c>
      <c r="P53" s="36">
        <f t="shared" si="52"/>
        <v>4.1230082243847654</v>
      </c>
    </row>
    <row r="54" spans="1:16" ht="15" thickBot="1" x14ac:dyDescent="0.35">
      <c r="A54" s="171">
        <v>2</v>
      </c>
      <c r="B54" s="119" t="s">
        <v>8</v>
      </c>
      <c r="C54" s="120"/>
      <c r="D54" s="120">
        <f t="shared" si="55"/>
        <v>4.6227810650887567E-2</v>
      </c>
      <c r="E54" s="123">
        <f t="shared" si="55"/>
        <v>6.0096153846153841E-2</v>
      </c>
      <c r="F54" s="121">
        <f t="shared" si="54"/>
        <v>7.8125E-2</v>
      </c>
      <c r="G54" s="120">
        <f t="shared" si="53"/>
        <v>0.1015625</v>
      </c>
      <c r="H54" s="120">
        <f t="shared" si="53"/>
        <v>0.13203125000000002</v>
      </c>
      <c r="I54" s="120">
        <f t="shared" si="53"/>
        <v>0.17164062500000002</v>
      </c>
      <c r="J54" s="123">
        <f t="shared" si="46"/>
        <v>0.22313281250000003</v>
      </c>
      <c r="K54" s="123">
        <f t="shared" si="47"/>
        <v>0.30122929687500005</v>
      </c>
      <c r="L54" s="53">
        <f t="shared" si="48"/>
        <v>0.42172101562500003</v>
      </c>
      <c r="M54" s="1">
        <f t="shared" si="49"/>
        <v>0.61149547265625004</v>
      </c>
      <c r="N54" s="201">
        <f t="shared" si="50"/>
        <v>0.88666843535156248</v>
      </c>
      <c r="O54" s="40">
        <f t="shared" si="51"/>
        <v>1.3300026530273437</v>
      </c>
      <c r="P54" s="125">
        <f t="shared" si="52"/>
        <v>2.0615041121923827</v>
      </c>
    </row>
    <row r="55" spans="1:16" x14ac:dyDescent="0.3">
      <c r="A55" s="171">
        <v>2</v>
      </c>
      <c r="B55" s="126" t="s">
        <v>18</v>
      </c>
      <c r="C55" s="127" t="s">
        <v>34</v>
      </c>
      <c r="D55" s="128">
        <f t="shared" si="55"/>
        <v>118.34319526627218</v>
      </c>
      <c r="E55" s="130">
        <f t="shared" si="55"/>
        <v>153.84615384615384</v>
      </c>
      <c r="F55" s="129">
        <v>200</v>
      </c>
      <c r="G55" s="128">
        <f t="shared" si="53"/>
        <v>260</v>
      </c>
      <c r="H55" s="128">
        <f t="shared" si="53"/>
        <v>338</v>
      </c>
      <c r="I55" s="128">
        <f t="shared" si="53"/>
        <v>439.40000000000003</v>
      </c>
      <c r="J55" s="130">
        <f t="shared" si="46"/>
        <v>571.22</v>
      </c>
      <c r="K55" s="130">
        <f t="shared" si="47"/>
        <v>771.14700000000005</v>
      </c>
      <c r="L55" s="55">
        <f t="shared" si="48"/>
        <v>1079.6058</v>
      </c>
      <c r="M55" s="29">
        <f t="shared" si="49"/>
        <v>1565.42841</v>
      </c>
      <c r="N55" s="203">
        <f t="shared" si="50"/>
        <v>2269.8711945</v>
      </c>
      <c r="O55" s="29">
        <f t="shared" si="51"/>
        <v>3404.8067917500002</v>
      </c>
      <c r="P55" s="31">
        <f t="shared" si="52"/>
        <v>5277.4505272125007</v>
      </c>
    </row>
    <row r="56" spans="1:16" x14ac:dyDescent="0.3">
      <c r="A56" s="171">
        <v>2</v>
      </c>
      <c r="B56" s="162" t="s">
        <v>3</v>
      </c>
      <c r="C56" s="163"/>
      <c r="D56" s="120">
        <f t="shared" si="55"/>
        <v>2.9585798816568049E-2</v>
      </c>
      <c r="E56" s="123">
        <f t="shared" si="55"/>
        <v>3.8461538461538464E-2</v>
      </c>
      <c r="F56" s="215">
        <f>0.025*A57</f>
        <v>0.05</v>
      </c>
      <c r="G56" s="216">
        <f t="shared" ref="G56:J57" si="56">F56*1.3</f>
        <v>6.5000000000000002E-2</v>
      </c>
      <c r="H56" s="216">
        <f t="shared" si="56"/>
        <v>8.4500000000000006E-2</v>
      </c>
      <c r="I56" s="216">
        <f t="shared" si="56"/>
        <v>0.10985000000000002</v>
      </c>
      <c r="J56" s="217">
        <f t="shared" si="56"/>
        <v>0.14280500000000002</v>
      </c>
      <c r="K56" s="217">
        <f t="shared" si="47"/>
        <v>0.19278675000000003</v>
      </c>
      <c r="L56" s="91">
        <f t="shared" si="48"/>
        <v>0.26990145000000004</v>
      </c>
      <c r="M56" s="90">
        <f t="shared" si="49"/>
        <v>0.39135710250000005</v>
      </c>
      <c r="N56" s="205">
        <f t="shared" si="50"/>
        <v>0.56746779862500007</v>
      </c>
      <c r="O56" s="90">
        <f t="shared" si="51"/>
        <v>0.85120169793750011</v>
      </c>
      <c r="P56" s="189">
        <f t="shared" si="52"/>
        <v>1.3193626318031253</v>
      </c>
    </row>
    <row r="57" spans="1:16" ht="15" thickBot="1" x14ac:dyDescent="0.35">
      <c r="A57" s="171">
        <v>2</v>
      </c>
      <c r="B57" s="126" t="s">
        <v>3</v>
      </c>
      <c r="C57" s="134"/>
      <c r="D57" s="105">
        <f t="shared" si="55"/>
        <v>2.9585798816568049E-2</v>
      </c>
      <c r="E57" s="135">
        <f t="shared" si="55"/>
        <v>3.8461538461538464E-2</v>
      </c>
      <c r="F57" s="213">
        <f>0.025*A56</f>
        <v>0.05</v>
      </c>
      <c r="G57" s="214">
        <f t="shared" si="56"/>
        <v>6.5000000000000002E-2</v>
      </c>
      <c r="H57" s="214">
        <f t="shared" si="56"/>
        <v>8.4500000000000006E-2</v>
      </c>
      <c r="I57" s="214">
        <f t="shared" si="56"/>
        <v>0.10985000000000002</v>
      </c>
      <c r="J57" s="132">
        <f t="shared" si="56"/>
        <v>0.14280500000000002</v>
      </c>
      <c r="K57" s="132">
        <f>J57*1.25</f>
        <v>0.17850625000000003</v>
      </c>
      <c r="L57" s="56">
        <f>K57*1.2</f>
        <v>0.21420750000000002</v>
      </c>
      <c r="M57" s="5">
        <f>L57*1.15</f>
        <v>0.24633862500000001</v>
      </c>
      <c r="N57" s="204">
        <f>M57*1.15</f>
        <v>0.28328941874999997</v>
      </c>
      <c r="O57" s="5">
        <f>N57*1.1</f>
        <v>0.31161836062499998</v>
      </c>
      <c r="P57" s="133">
        <f>O57*1.05</f>
        <v>0.32719927865624998</v>
      </c>
    </row>
    <row r="58" spans="1:16" x14ac:dyDescent="0.3">
      <c r="A58" s="171">
        <v>2</v>
      </c>
      <c r="B58" s="119" t="s">
        <v>9</v>
      </c>
      <c r="C58" s="120" t="s">
        <v>32</v>
      </c>
      <c r="D58" s="136">
        <f t="shared" si="55"/>
        <v>0.1183431952662722</v>
      </c>
      <c r="E58" s="138">
        <f t="shared" si="55"/>
        <v>0.15384615384615385</v>
      </c>
      <c r="F58" s="137">
        <f t="shared" ref="F58:F63" si="57">F13*A58</f>
        <v>0.2</v>
      </c>
      <c r="G58" s="136">
        <f t="shared" si="53"/>
        <v>0.26</v>
      </c>
      <c r="H58" s="136">
        <f t="shared" si="53"/>
        <v>0.33800000000000002</v>
      </c>
      <c r="I58" s="136">
        <f t="shared" si="53"/>
        <v>0.43940000000000007</v>
      </c>
      <c r="J58" s="138">
        <f t="shared" ref="J58:J70" si="58">I58*1.3</f>
        <v>0.57122000000000006</v>
      </c>
      <c r="K58" s="138">
        <f t="shared" ref="K58:K71" si="59">J58*1.35</f>
        <v>0.77114700000000014</v>
      </c>
      <c r="L58" s="57">
        <f t="shared" ref="L58:L71" si="60">K58*1.4</f>
        <v>1.0796058000000002</v>
      </c>
      <c r="M58" s="41">
        <f t="shared" ref="M58:M71" si="61">L58*1.45</f>
        <v>1.5654284100000002</v>
      </c>
      <c r="N58" s="206">
        <f t="shared" ref="N58:N71" si="62">M58*1.45</f>
        <v>2.2698711945000003</v>
      </c>
      <c r="O58" s="41">
        <f t="shared" ref="O58:O71" si="63">N58*1.5</f>
        <v>3.4048067917500004</v>
      </c>
      <c r="P58" s="43">
        <f t="shared" ref="P58:P71" si="64">O58*1.55</f>
        <v>5.2774505272125012</v>
      </c>
    </row>
    <row r="59" spans="1:16" x14ac:dyDescent="0.3">
      <c r="A59" s="171">
        <v>2</v>
      </c>
      <c r="B59" s="139" t="s">
        <v>10</v>
      </c>
      <c r="C59" s="140"/>
      <c r="D59" s="141">
        <f t="shared" si="55"/>
        <v>2.3668639053254437E-2</v>
      </c>
      <c r="E59" s="180">
        <f t="shared" si="55"/>
        <v>3.0769230769230767E-2</v>
      </c>
      <c r="F59" s="142">
        <f t="shared" si="57"/>
        <v>0.04</v>
      </c>
      <c r="G59" s="141">
        <f t="shared" si="53"/>
        <v>5.2000000000000005E-2</v>
      </c>
      <c r="H59" s="141">
        <f t="shared" si="53"/>
        <v>6.7600000000000007E-2</v>
      </c>
      <c r="I59" s="141">
        <f t="shared" si="53"/>
        <v>8.7880000000000014E-2</v>
      </c>
      <c r="J59" s="143">
        <f t="shared" si="58"/>
        <v>0.11424400000000003</v>
      </c>
      <c r="K59" s="143">
        <f t="shared" si="59"/>
        <v>0.15422940000000004</v>
      </c>
      <c r="L59" s="58">
        <f t="shared" si="60"/>
        <v>0.21592116000000006</v>
      </c>
      <c r="M59" s="44">
        <f t="shared" si="61"/>
        <v>0.31308568200000009</v>
      </c>
      <c r="N59" s="207">
        <f t="shared" si="62"/>
        <v>0.4539742389000001</v>
      </c>
      <c r="O59" s="44">
        <f t="shared" si="63"/>
        <v>0.68096135835000016</v>
      </c>
      <c r="P59" s="190">
        <f t="shared" si="64"/>
        <v>1.0554901054425003</v>
      </c>
    </row>
    <row r="60" spans="1:16" x14ac:dyDescent="0.3">
      <c r="A60" s="171">
        <v>2</v>
      </c>
      <c r="B60" s="106" t="s">
        <v>11</v>
      </c>
      <c r="C60" s="105"/>
      <c r="D60" s="105">
        <f t="shared" si="55"/>
        <v>2.9585798816568047E-3</v>
      </c>
      <c r="E60" s="135">
        <f t="shared" si="55"/>
        <v>3.8461538461538459E-3</v>
      </c>
      <c r="F60" s="107">
        <f t="shared" si="57"/>
        <v>5.0000000000000001E-3</v>
      </c>
      <c r="G60" s="105">
        <f t="shared" si="53"/>
        <v>6.5000000000000006E-3</v>
      </c>
      <c r="H60" s="105">
        <f t="shared" si="53"/>
        <v>8.4500000000000009E-3</v>
      </c>
      <c r="I60" s="105">
        <f t="shared" si="53"/>
        <v>1.0985000000000002E-2</v>
      </c>
      <c r="J60" s="144">
        <f t="shared" si="58"/>
        <v>1.4280500000000003E-2</v>
      </c>
      <c r="K60" s="135">
        <f t="shared" si="59"/>
        <v>1.9278675000000006E-2</v>
      </c>
      <c r="L60" s="50">
        <f t="shared" si="60"/>
        <v>2.6990145000000007E-2</v>
      </c>
      <c r="M60" s="8">
        <f t="shared" si="61"/>
        <v>3.9135710250000011E-2</v>
      </c>
      <c r="N60" s="208">
        <f t="shared" si="62"/>
        <v>5.6746779862500013E-2</v>
      </c>
      <c r="O60" s="8">
        <f t="shared" si="63"/>
        <v>8.512016979375002E-2</v>
      </c>
      <c r="P60" s="12">
        <f t="shared" si="64"/>
        <v>0.13193626318031254</v>
      </c>
    </row>
    <row r="61" spans="1:16" x14ac:dyDescent="0.3">
      <c r="A61" s="171">
        <v>2</v>
      </c>
      <c r="B61" s="106" t="s">
        <v>12</v>
      </c>
      <c r="C61" s="105"/>
      <c r="D61" s="105">
        <f t="shared" si="55"/>
        <v>1.4792899408284023E-3</v>
      </c>
      <c r="E61" s="135">
        <f t="shared" si="55"/>
        <v>1.923076923076923E-3</v>
      </c>
      <c r="F61" s="107">
        <f t="shared" si="57"/>
        <v>2.5000000000000001E-3</v>
      </c>
      <c r="G61" s="105">
        <f t="shared" ref="G61:I76" si="65">F61*1.3</f>
        <v>3.2500000000000003E-3</v>
      </c>
      <c r="H61" s="105">
        <f t="shared" si="65"/>
        <v>4.2250000000000005E-3</v>
      </c>
      <c r="I61" s="105">
        <f t="shared" si="65"/>
        <v>5.4925000000000009E-3</v>
      </c>
      <c r="J61" s="135">
        <f t="shared" si="58"/>
        <v>7.1402500000000016E-3</v>
      </c>
      <c r="K61" s="145">
        <f t="shared" si="59"/>
        <v>9.6393375000000028E-3</v>
      </c>
      <c r="L61" s="50">
        <f t="shared" si="60"/>
        <v>1.3495072500000004E-2</v>
      </c>
      <c r="M61" s="8">
        <f t="shared" si="61"/>
        <v>1.9567855125000005E-2</v>
      </c>
      <c r="N61" s="208">
        <f t="shared" si="62"/>
        <v>2.8373389931250007E-2</v>
      </c>
      <c r="O61" s="8">
        <f t="shared" si="63"/>
        <v>4.256008489687501E-2</v>
      </c>
      <c r="P61" s="12">
        <f t="shared" si="64"/>
        <v>6.596813159015627E-2</v>
      </c>
    </row>
    <row r="62" spans="1:16" x14ac:dyDescent="0.3">
      <c r="A62" s="171">
        <v>2</v>
      </c>
      <c r="B62" s="106" t="s">
        <v>13</v>
      </c>
      <c r="C62" s="105"/>
      <c r="D62" s="105">
        <f t="shared" si="55"/>
        <v>4.9309664694280081E-4</v>
      </c>
      <c r="E62" s="135">
        <f t="shared" si="55"/>
        <v>6.4102564102564103E-4</v>
      </c>
      <c r="F62" s="107">
        <f t="shared" si="57"/>
        <v>8.3333333333333339E-4</v>
      </c>
      <c r="G62" s="105">
        <f t="shared" si="65"/>
        <v>1.0833333333333335E-3</v>
      </c>
      <c r="H62" s="105">
        <f t="shared" si="65"/>
        <v>1.4083333333333337E-3</v>
      </c>
      <c r="I62" s="105">
        <f t="shared" si="65"/>
        <v>1.8308333333333338E-3</v>
      </c>
      <c r="J62" s="135">
        <f t="shared" si="58"/>
        <v>2.3800833333333339E-3</v>
      </c>
      <c r="K62" s="135">
        <f t="shared" si="59"/>
        <v>3.2131125000000008E-3</v>
      </c>
      <c r="L62" s="59">
        <f t="shared" si="60"/>
        <v>4.4983575000000012E-3</v>
      </c>
      <c r="M62" s="15">
        <f t="shared" si="61"/>
        <v>6.5226183750000015E-3</v>
      </c>
      <c r="N62" s="209">
        <f t="shared" si="62"/>
        <v>9.4577966437500022E-3</v>
      </c>
      <c r="O62" s="8">
        <f t="shared" si="63"/>
        <v>1.4186694965625003E-2</v>
      </c>
      <c r="P62" s="12">
        <f t="shared" si="64"/>
        <v>2.1989377196718757E-2</v>
      </c>
    </row>
    <row r="63" spans="1:16" ht="15" thickBot="1" x14ac:dyDescent="0.35">
      <c r="A63" s="176">
        <v>2</v>
      </c>
      <c r="B63" s="157" t="s">
        <v>14</v>
      </c>
      <c r="C63" s="158"/>
      <c r="D63" s="158">
        <f t="shared" si="55"/>
        <v>2.4654832347140041E-4</v>
      </c>
      <c r="E63" s="169">
        <f t="shared" si="55"/>
        <v>3.2051282051282051E-4</v>
      </c>
      <c r="F63" s="159">
        <f t="shared" si="57"/>
        <v>4.1666666666666669E-4</v>
      </c>
      <c r="G63" s="158">
        <f t="shared" si="65"/>
        <v>5.4166666666666675E-4</v>
      </c>
      <c r="H63" s="158">
        <f t="shared" si="65"/>
        <v>7.0416666666666685E-4</v>
      </c>
      <c r="I63" s="105">
        <f t="shared" si="65"/>
        <v>9.1541666666666692E-4</v>
      </c>
      <c r="J63" s="146">
        <f t="shared" si="58"/>
        <v>1.1900416666666669E-3</v>
      </c>
      <c r="K63" s="146">
        <f t="shared" si="59"/>
        <v>1.6065562500000004E-3</v>
      </c>
      <c r="L63" s="191">
        <f t="shared" si="60"/>
        <v>2.2491787500000006E-3</v>
      </c>
      <c r="M63" s="192">
        <f t="shared" si="61"/>
        <v>3.2613091875000008E-3</v>
      </c>
      <c r="N63" s="210">
        <f t="shared" si="62"/>
        <v>4.7288983218750011E-3</v>
      </c>
      <c r="O63" s="193">
        <f t="shared" si="63"/>
        <v>7.0933474828125016E-3</v>
      </c>
      <c r="P63" s="194">
        <f t="shared" si="64"/>
        <v>1.0994688598359378E-2</v>
      </c>
    </row>
    <row r="64" spans="1:16" x14ac:dyDescent="0.3">
      <c r="A64" s="177">
        <v>4</v>
      </c>
      <c r="B64" s="113" t="s">
        <v>19</v>
      </c>
      <c r="C64" s="115"/>
      <c r="D64" s="160">
        <f>E64/1.3</f>
        <v>23.668639053254434</v>
      </c>
      <c r="E64" s="117">
        <f>F64/1.3</f>
        <v>30.769230769230766</v>
      </c>
      <c r="F64" s="161">
        <f t="shared" ref="F64:F69" si="66">F4*A64</f>
        <v>40</v>
      </c>
      <c r="G64" s="160">
        <f t="shared" si="65"/>
        <v>52</v>
      </c>
      <c r="H64" s="160">
        <f t="shared" si="65"/>
        <v>67.600000000000009</v>
      </c>
      <c r="I64" s="23">
        <f t="shared" si="65"/>
        <v>87.88000000000001</v>
      </c>
      <c r="J64" s="112">
        <f t="shared" si="58"/>
        <v>114.24400000000001</v>
      </c>
      <c r="K64" s="113">
        <f t="shared" si="59"/>
        <v>154.22940000000003</v>
      </c>
      <c r="L64" s="51">
        <f t="shared" si="60"/>
        <v>215.92116000000001</v>
      </c>
      <c r="M64" s="25">
        <f t="shared" si="61"/>
        <v>313.08568200000002</v>
      </c>
      <c r="N64" s="199">
        <f t="shared" si="62"/>
        <v>453.97423889999999</v>
      </c>
      <c r="O64" s="25">
        <f t="shared" si="63"/>
        <v>680.96135834999995</v>
      </c>
      <c r="P64" s="188">
        <f t="shared" si="64"/>
        <v>1055.4901054425</v>
      </c>
    </row>
    <row r="65" spans="1:16" x14ac:dyDescent="0.3">
      <c r="A65" s="175">
        <v>4</v>
      </c>
      <c r="B65" s="155" t="s">
        <v>4</v>
      </c>
      <c r="C65" s="154"/>
      <c r="D65" s="154">
        <f t="shared" ref="D65:E78" si="67">E65/1.3</f>
        <v>8.8757396449704142</v>
      </c>
      <c r="E65" s="182">
        <f t="shared" si="67"/>
        <v>11.538461538461538</v>
      </c>
      <c r="F65" s="156">
        <f t="shared" si="66"/>
        <v>15</v>
      </c>
      <c r="G65" s="154">
        <f t="shared" si="65"/>
        <v>19.5</v>
      </c>
      <c r="H65" s="154">
        <f t="shared" si="65"/>
        <v>25.35</v>
      </c>
      <c r="I65" s="115">
        <f t="shared" si="65"/>
        <v>32.955000000000005</v>
      </c>
      <c r="J65" s="117">
        <f t="shared" si="58"/>
        <v>42.841500000000011</v>
      </c>
      <c r="K65" s="117">
        <f t="shared" si="59"/>
        <v>57.836025000000021</v>
      </c>
      <c r="L65" s="52">
        <f t="shared" si="60"/>
        <v>80.970435000000023</v>
      </c>
      <c r="M65" s="28">
        <f t="shared" si="61"/>
        <v>117.40713075000004</v>
      </c>
      <c r="N65" s="200">
        <f t="shared" si="62"/>
        <v>170.24033958750005</v>
      </c>
      <c r="O65" s="28">
        <f t="shared" si="63"/>
        <v>255.36050938125007</v>
      </c>
      <c r="P65" s="118">
        <f t="shared" si="64"/>
        <v>395.8087895409376</v>
      </c>
    </row>
    <row r="66" spans="1:16" x14ac:dyDescent="0.3">
      <c r="A66" s="171">
        <v>4</v>
      </c>
      <c r="B66" s="119" t="s">
        <v>5</v>
      </c>
      <c r="C66" s="120"/>
      <c r="D66" s="120">
        <f t="shared" si="67"/>
        <v>1.1094674556213018</v>
      </c>
      <c r="E66" s="123">
        <f t="shared" si="67"/>
        <v>1.4423076923076923</v>
      </c>
      <c r="F66" s="121">
        <f t="shared" si="66"/>
        <v>1.875</v>
      </c>
      <c r="G66" s="120">
        <f t="shared" si="65"/>
        <v>2.4375</v>
      </c>
      <c r="H66" s="120">
        <f t="shared" si="65"/>
        <v>3.1687500000000002</v>
      </c>
      <c r="I66" s="120">
        <f t="shared" si="65"/>
        <v>4.1193750000000007</v>
      </c>
      <c r="J66" s="122">
        <f t="shared" si="58"/>
        <v>5.3551875000000013</v>
      </c>
      <c r="K66" s="123">
        <f t="shared" si="59"/>
        <v>7.2295031250000026</v>
      </c>
      <c r="L66" s="53">
        <f t="shared" si="60"/>
        <v>10.121304375000003</v>
      </c>
      <c r="M66" s="1">
        <f t="shared" si="61"/>
        <v>14.675891343750004</v>
      </c>
      <c r="N66" s="201">
        <f t="shared" si="62"/>
        <v>21.280042448437506</v>
      </c>
      <c r="O66" s="1">
        <f t="shared" si="63"/>
        <v>31.920063672656259</v>
      </c>
      <c r="P66" s="36">
        <f t="shared" si="64"/>
        <v>49.4760986926172</v>
      </c>
    </row>
    <row r="67" spans="1:16" x14ac:dyDescent="0.3">
      <c r="A67" s="171">
        <v>4</v>
      </c>
      <c r="B67" s="119" t="s">
        <v>6</v>
      </c>
      <c r="C67" s="120"/>
      <c r="D67" s="120">
        <f t="shared" si="67"/>
        <v>0.55473372781065089</v>
      </c>
      <c r="E67" s="123">
        <f t="shared" si="67"/>
        <v>0.72115384615384615</v>
      </c>
      <c r="F67" s="121">
        <f t="shared" si="66"/>
        <v>0.9375</v>
      </c>
      <c r="G67" s="120">
        <f t="shared" si="65"/>
        <v>1.21875</v>
      </c>
      <c r="H67" s="120">
        <f t="shared" si="65"/>
        <v>1.5843750000000001</v>
      </c>
      <c r="I67" s="120">
        <f t="shared" si="65"/>
        <v>2.0596875000000003</v>
      </c>
      <c r="J67" s="123">
        <f t="shared" si="58"/>
        <v>2.6775937500000007</v>
      </c>
      <c r="K67" s="124">
        <f t="shared" si="59"/>
        <v>3.6147515625000013</v>
      </c>
      <c r="L67" s="53">
        <f t="shared" si="60"/>
        <v>5.0606521875000015</v>
      </c>
      <c r="M67" s="1">
        <f t="shared" si="61"/>
        <v>7.3379456718750022</v>
      </c>
      <c r="N67" s="201">
        <f t="shared" si="62"/>
        <v>10.640021224218753</v>
      </c>
      <c r="O67" s="1">
        <f t="shared" si="63"/>
        <v>15.960031836328129</v>
      </c>
      <c r="P67" s="36">
        <f t="shared" si="64"/>
        <v>24.7380493463086</v>
      </c>
    </row>
    <row r="68" spans="1:16" x14ac:dyDescent="0.3">
      <c r="A68" s="171">
        <v>4</v>
      </c>
      <c r="B68" s="119" t="s">
        <v>7</v>
      </c>
      <c r="C68" s="120"/>
      <c r="D68" s="120">
        <f t="shared" si="67"/>
        <v>0.18491124260355027</v>
      </c>
      <c r="E68" s="123">
        <f t="shared" si="67"/>
        <v>0.24038461538461536</v>
      </c>
      <c r="F68" s="121">
        <f t="shared" si="66"/>
        <v>0.3125</v>
      </c>
      <c r="G68" s="120">
        <f t="shared" si="65"/>
        <v>0.40625</v>
      </c>
      <c r="H68" s="120">
        <f t="shared" si="65"/>
        <v>0.52812500000000007</v>
      </c>
      <c r="I68" s="120">
        <f t="shared" si="65"/>
        <v>0.68656250000000008</v>
      </c>
      <c r="J68" s="123">
        <f t="shared" si="58"/>
        <v>0.89253125000000011</v>
      </c>
      <c r="K68" s="123">
        <f t="shared" si="59"/>
        <v>1.2049171875000002</v>
      </c>
      <c r="L68" s="54">
        <f t="shared" si="60"/>
        <v>1.6868840625000001</v>
      </c>
      <c r="M68" s="39">
        <f t="shared" si="61"/>
        <v>2.4459818906250002</v>
      </c>
      <c r="N68" s="202">
        <f t="shared" si="62"/>
        <v>3.5466737414062499</v>
      </c>
      <c r="O68" s="1">
        <f t="shared" si="63"/>
        <v>5.3200106121093746</v>
      </c>
      <c r="P68" s="36">
        <f t="shared" si="64"/>
        <v>8.2460164487695309</v>
      </c>
    </row>
    <row r="69" spans="1:16" ht="15" thickBot="1" x14ac:dyDescent="0.35">
      <c r="A69" s="171">
        <v>4</v>
      </c>
      <c r="B69" s="119" t="s">
        <v>8</v>
      </c>
      <c r="C69" s="120"/>
      <c r="D69" s="120">
        <f t="shared" si="67"/>
        <v>9.2455621301775134E-2</v>
      </c>
      <c r="E69" s="123">
        <f t="shared" si="67"/>
        <v>0.12019230769230768</v>
      </c>
      <c r="F69" s="121">
        <f t="shared" si="66"/>
        <v>0.15625</v>
      </c>
      <c r="G69" s="120">
        <f t="shared" si="65"/>
        <v>0.203125</v>
      </c>
      <c r="H69" s="120">
        <f t="shared" si="65"/>
        <v>0.26406250000000003</v>
      </c>
      <c r="I69" s="120">
        <f t="shared" si="65"/>
        <v>0.34328125000000004</v>
      </c>
      <c r="J69" s="123">
        <f t="shared" si="58"/>
        <v>0.44626562500000005</v>
      </c>
      <c r="K69" s="123">
        <f t="shared" si="59"/>
        <v>0.6024585937500001</v>
      </c>
      <c r="L69" s="53">
        <f t="shared" si="60"/>
        <v>0.84344203125000006</v>
      </c>
      <c r="M69" s="1">
        <f t="shared" si="61"/>
        <v>1.2229909453125001</v>
      </c>
      <c r="N69" s="201">
        <f t="shared" si="62"/>
        <v>1.773336870703125</v>
      </c>
      <c r="O69" s="40">
        <f t="shared" si="63"/>
        <v>2.6600053060546873</v>
      </c>
      <c r="P69" s="125">
        <f t="shared" si="64"/>
        <v>4.1230082243847654</v>
      </c>
    </row>
    <row r="70" spans="1:16" x14ac:dyDescent="0.3">
      <c r="A70" s="171">
        <v>4</v>
      </c>
      <c r="B70" s="164" t="s">
        <v>18</v>
      </c>
      <c r="C70" s="165" t="s">
        <v>35</v>
      </c>
      <c r="D70" s="128">
        <f t="shared" si="67"/>
        <v>165.68047337278105</v>
      </c>
      <c r="E70" s="130">
        <f t="shared" si="67"/>
        <v>215.38461538461539</v>
      </c>
      <c r="F70" s="129">
        <v>280</v>
      </c>
      <c r="G70" s="128">
        <f t="shared" si="65"/>
        <v>364</v>
      </c>
      <c r="H70" s="128">
        <f t="shared" si="65"/>
        <v>473.2</v>
      </c>
      <c r="I70" s="128">
        <f t="shared" si="65"/>
        <v>615.16</v>
      </c>
      <c r="J70" s="130">
        <f t="shared" si="58"/>
        <v>799.70799999999997</v>
      </c>
      <c r="K70" s="130">
        <f t="shared" si="59"/>
        <v>1079.6058</v>
      </c>
      <c r="L70" s="55">
        <f t="shared" si="60"/>
        <v>1511.44812</v>
      </c>
      <c r="M70" s="29">
        <f t="shared" si="61"/>
        <v>2191.5997739999998</v>
      </c>
      <c r="N70" s="203">
        <f t="shared" si="62"/>
        <v>3177.8196722999996</v>
      </c>
      <c r="O70" s="29">
        <f t="shared" si="63"/>
        <v>4766.7295084499992</v>
      </c>
      <c r="P70" s="31">
        <f t="shared" si="64"/>
        <v>7388.4307380974988</v>
      </c>
    </row>
    <row r="71" spans="1:16" x14ac:dyDescent="0.3">
      <c r="A71" s="171">
        <v>4</v>
      </c>
      <c r="B71" s="162" t="s">
        <v>3</v>
      </c>
      <c r="C71" s="163"/>
      <c r="D71" s="120">
        <f t="shared" si="67"/>
        <v>5.9171597633136098E-2</v>
      </c>
      <c r="E71" s="123">
        <f t="shared" si="67"/>
        <v>7.6923076923076927E-2</v>
      </c>
      <c r="F71" s="215">
        <f>0.025*A72</f>
        <v>0.1</v>
      </c>
      <c r="G71" s="216">
        <f t="shared" ref="G71:J72" si="68">F71*1.3</f>
        <v>0.13</v>
      </c>
      <c r="H71" s="216">
        <f t="shared" si="68"/>
        <v>0.16900000000000001</v>
      </c>
      <c r="I71" s="216">
        <f t="shared" si="68"/>
        <v>0.21970000000000003</v>
      </c>
      <c r="J71" s="217">
        <f t="shared" si="68"/>
        <v>0.28561000000000003</v>
      </c>
      <c r="K71" s="217">
        <f t="shared" si="59"/>
        <v>0.38557350000000007</v>
      </c>
      <c r="L71" s="91">
        <f t="shared" si="60"/>
        <v>0.53980290000000009</v>
      </c>
      <c r="M71" s="90">
        <f t="shared" si="61"/>
        <v>0.78271420500000011</v>
      </c>
      <c r="N71" s="205">
        <f t="shared" si="62"/>
        <v>1.1349355972500001</v>
      </c>
      <c r="O71" s="90">
        <f t="shared" si="63"/>
        <v>1.7024033958750002</v>
      </c>
      <c r="P71" s="189">
        <f t="shared" si="64"/>
        <v>2.6387252636062506</v>
      </c>
    </row>
    <row r="72" spans="1:16" ht="15" thickBot="1" x14ac:dyDescent="0.35">
      <c r="A72" s="171">
        <v>4</v>
      </c>
      <c r="B72" s="126" t="s">
        <v>3</v>
      </c>
      <c r="C72" s="134"/>
      <c r="D72" s="105">
        <f t="shared" si="67"/>
        <v>5.9171597633136098E-2</v>
      </c>
      <c r="E72" s="135">
        <f t="shared" si="67"/>
        <v>7.6923076923076927E-2</v>
      </c>
      <c r="F72" s="213">
        <f>0.025*A71</f>
        <v>0.1</v>
      </c>
      <c r="G72" s="214">
        <f t="shared" si="68"/>
        <v>0.13</v>
      </c>
      <c r="H72" s="214">
        <f t="shared" si="68"/>
        <v>0.16900000000000001</v>
      </c>
      <c r="I72" s="214">
        <f t="shared" si="68"/>
        <v>0.21970000000000003</v>
      </c>
      <c r="J72" s="132">
        <f t="shared" si="68"/>
        <v>0.28561000000000003</v>
      </c>
      <c r="K72" s="132">
        <f>J72*1.25</f>
        <v>0.35701250000000007</v>
      </c>
      <c r="L72" s="56">
        <f>K72*1.2</f>
        <v>0.42841500000000005</v>
      </c>
      <c r="M72" s="5">
        <f>L72*1.15</f>
        <v>0.49267725000000001</v>
      </c>
      <c r="N72" s="204">
        <f>M72*1.15</f>
        <v>0.56657883749999993</v>
      </c>
      <c r="O72" s="5">
        <f>N72*1.1</f>
        <v>0.62323672124999996</v>
      </c>
      <c r="P72" s="133">
        <f>O72*1.05</f>
        <v>0.65439855731249996</v>
      </c>
    </row>
    <row r="73" spans="1:16" x14ac:dyDescent="0.3">
      <c r="A73" s="171">
        <v>4</v>
      </c>
      <c r="B73" s="119" t="s">
        <v>9</v>
      </c>
      <c r="C73" s="120" t="s">
        <v>36</v>
      </c>
      <c r="D73" s="136">
        <f t="shared" si="67"/>
        <v>0.23668639053254439</v>
      </c>
      <c r="E73" s="138">
        <f t="shared" si="67"/>
        <v>0.30769230769230771</v>
      </c>
      <c r="F73" s="137">
        <f t="shared" ref="F73:F78" si="69">F13*A73</f>
        <v>0.4</v>
      </c>
      <c r="G73" s="136">
        <f t="shared" si="65"/>
        <v>0.52</v>
      </c>
      <c r="H73" s="136">
        <f t="shared" si="65"/>
        <v>0.67600000000000005</v>
      </c>
      <c r="I73" s="136">
        <f t="shared" si="65"/>
        <v>0.87880000000000014</v>
      </c>
      <c r="J73" s="138">
        <f t="shared" ref="J73:J85" si="70">I73*1.3</f>
        <v>1.1424400000000001</v>
      </c>
      <c r="K73" s="138">
        <f t="shared" ref="K73:K86" si="71">J73*1.35</f>
        <v>1.5422940000000003</v>
      </c>
      <c r="L73" s="57">
        <f t="shared" ref="L73:L86" si="72">K73*1.4</f>
        <v>2.1592116000000003</v>
      </c>
      <c r="M73" s="41">
        <f t="shared" ref="M73:M86" si="73">L73*1.45</f>
        <v>3.1308568200000004</v>
      </c>
      <c r="N73" s="206">
        <f t="shared" ref="N73:N86" si="74">M73*1.45</f>
        <v>4.5397423890000006</v>
      </c>
      <c r="O73" s="41">
        <f t="shared" ref="O73:O86" si="75">N73*1.5</f>
        <v>6.8096135835000009</v>
      </c>
      <c r="P73" s="43">
        <f t="shared" ref="P73:P86" si="76">O73*1.55</f>
        <v>10.554901054425002</v>
      </c>
    </row>
    <row r="74" spans="1:16" x14ac:dyDescent="0.3">
      <c r="A74" s="171">
        <v>4</v>
      </c>
      <c r="B74" s="139" t="s">
        <v>10</v>
      </c>
      <c r="C74" s="140"/>
      <c r="D74" s="141">
        <f t="shared" si="67"/>
        <v>4.7337278106508875E-2</v>
      </c>
      <c r="E74" s="180">
        <f t="shared" si="67"/>
        <v>6.1538461538461535E-2</v>
      </c>
      <c r="F74" s="142">
        <f t="shared" si="69"/>
        <v>0.08</v>
      </c>
      <c r="G74" s="141">
        <f t="shared" si="65"/>
        <v>0.10400000000000001</v>
      </c>
      <c r="H74" s="141">
        <f t="shared" si="65"/>
        <v>0.13520000000000001</v>
      </c>
      <c r="I74" s="141">
        <f t="shared" si="65"/>
        <v>0.17576000000000003</v>
      </c>
      <c r="J74" s="143">
        <f t="shared" si="70"/>
        <v>0.22848800000000005</v>
      </c>
      <c r="K74" s="143">
        <f t="shared" si="71"/>
        <v>0.30845880000000009</v>
      </c>
      <c r="L74" s="58">
        <f t="shared" si="72"/>
        <v>0.43184232000000011</v>
      </c>
      <c r="M74" s="44">
        <f t="shared" si="73"/>
        <v>0.62617136400000017</v>
      </c>
      <c r="N74" s="207">
        <f t="shared" si="74"/>
        <v>0.90794847780000021</v>
      </c>
      <c r="O74" s="44">
        <f t="shared" si="75"/>
        <v>1.3619227167000003</v>
      </c>
      <c r="P74" s="190">
        <f t="shared" si="76"/>
        <v>2.1109802108850007</v>
      </c>
    </row>
    <row r="75" spans="1:16" x14ac:dyDescent="0.3">
      <c r="A75" s="171">
        <v>4</v>
      </c>
      <c r="B75" s="106" t="s">
        <v>11</v>
      </c>
      <c r="C75" s="105"/>
      <c r="D75" s="105">
        <f t="shared" si="67"/>
        <v>5.9171597633136093E-3</v>
      </c>
      <c r="E75" s="135">
        <f t="shared" si="67"/>
        <v>7.6923076923076919E-3</v>
      </c>
      <c r="F75" s="107">
        <f t="shared" si="69"/>
        <v>0.01</v>
      </c>
      <c r="G75" s="105">
        <f t="shared" si="65"/>
        <v>1.3000000000000001E-2</v>
      </c>
      <c r="H75" s="105">
        <f t="shared" si="65"/>
        <v>1.6900000000000002E-2</v>
      </c>
      <c r="I75" s="105">
        <f t="shared" si="65"/>
        <v>2.1970000000000003E-2</v>
      </c>
      <c r="J75" s="144">
        <f t="shared" si="70"/>
        <v>2.8561000000000007E-2</v>
      </c>
      <c r="K75" s="135">
        <f t="shared" si="71"/>
        <v>3.8557350000000011E-2</v>
      </c>
      <c r="L75" s="50">
        <f t="shared" si="72"/>
        <v>5.3980290000000014E-2</v>
      </c>
      <c r="M75" s="8">
        <f t="shared" si="73"/>
        <v>7.8271420500000022E-2</v>
      </c>
      <c r="N75" s="208">
        <f t="shared" si="74"/>
        <v>0.11349355972500003</v>
      </c>
      <c r="O75" s="8">
        <f t="shared" si="75"/>
        <v>0.17024033958750004</v>
      </c>
      <c r="P75" s="12">
        <f t="shared" si="76"/>
        <v>0.26387252636062508</v>
      </c>
    </row>
    <row r="76" spans="1:16" x14ac:dyDescent="0.3">
      <c r="A76" s="171">
        <v>4</v>
      </c>
      <c r="B76" s="106" t="s">
        <v>12</v>
      </c>
      <c r="C76" s="105"/>
      <c r="D76" s="105">
        <f t="shared" si="67"/>
        <v>2.9585798816568047E-3</v>
      </c>
      <c r="E76" s="135">
        <f t="shared" si="67"/>
        <v>3.8461538461538459E-3</v>
      </c>
      <c r="F76" s="107">
        <f t="shared" si="69"/>
        <v>5.0000000000000001E-3</v>
      </c>
      <c r="G76" s="105">
        <f t="shared" si="65"/>
        <v>6.5000000000000006E-3</v>
      </c>
      <c r="H76" s="105">
        <f t="shared" si="65"/>
        <v>8.4500000000000009E-3</v>
      </c>
      <c r="I76" s="105">
        <f t="shared" si="65"/>
        <v>1.0985000000000002E-2</v>
      </c>
      <c r="J76" s="135">
        <f t="shared" si="70"/>
        <v>1.4280500000000003E-2</v>
      </c>
      <c r="K76" s="145">
        <f t="shared" si="71"/>
        <v>1.9278675000000006E-2</v>
      </c>
      <c r="L76" s="50">
        <f t="shared" si="72"/>
        <v>2.6990145000000007E-2</v>
      </c>
      <c r="M76" s="8">
        <f t="shared" si="73"/>
        <v>3.9135710250000011E-2</v>
      </c>
      <c r="N76" s="208">
        <f t="shared" si="74"/>
        <v>5.6746779862500013E-2</v>
      </c>
      <c r="O76" s="8">
        <f t="shared" si="75"/>
        <v>8.512016979375002E-2</v>
      </c>
      <c r="P76" s="12">
        <f t="shared" si="76"/>
        <v>0.13193626318031254</v>
      </c>
    </row>
    <row r="77" spans="1:16" x14ac:dyDescent="0.3">
      <c r="A77" s="171">
        <v>4</v>
      </c>
      <c r="B77" s="106" t="s">
        <v>13</v>
      </c>
      <c r="C77" s="105"/>
      <c r="D77" s="105">
        <f t="shared" si="67"/>
        <v>9.8619329388560163E-4</v>
      </c>
      <c r="E77" s="135">
        <f t="shared" si="67"/>
        <v>1.2820512820512821E-3</v>
      </c>
      <c r="F77" s="107">
        <f t="shared" si="69"/>
        <v>1.6666666666666668E-3</v>
      </c>
      <c r="G77" s="105">
        <f t="shared" ref="G77:I92" si="77">F77*1.3</f>
        <v>2.166666666666667E-3</v>
      </c>
      <c r="H77" s="105">
        <f t="shared" si="77"/>
        <v>2.8166666666666674E-3</v>
      </c>
      <c r="I77" s="105">
        <f t="shared" si="77"/>
        <v>3.6616666666666677E-3</v>
      </c>
      <c r="J77" s="135">
        <f t="shared" si="70"/>
        <v>4.7601666666666678E-3</v>
      </c>
      <c r="K77" s="135">
        <f t="shared" si="71"/>
        <v>6.4262250000000016E-3</v>
      </c>
      <c r="L77" s="59">
        <f t="shared" si="72"/>
        <v>8.9967150000000023E-3</v>
      </c>
      <c r="M77" s="15">
        <f t="shared" si="73"/>
        <v>1.3045236750000003E-2</v>
      </c>
      <c r="N77" s="209">
        <f t="shared" si="74"/>
        <v>1.8915593287500004E-2</v>
      </c>
      <c r="O77" s="8">
        <f t="shared" si="75"/>
        <v>2.8373389931250007E-2</v>
      </c>
      <c r="P77" s="12">
        <f t="shared" si="76"/>
        <v>4.3978754393437514E-2</v>
      </c>
    </row>
    <row r="78" spans="1:16" ht="15" thickBot="1" x14ac:dyDescent="0.35">
      <c r="A78" s="176">
        <v>4</v>
      </c>
      <c r="B78" s="157" t="s">
        <v>14</v>
      </c>
      <c r="C78" s="158"/>
      <c r="D78" s="158">
        <f t="shared" si="67"/>
        <v>4.9309664694280081E-4</v>
      </c>
      <c r="E78" s="169">
        <f t="shared" si="67"/>
        <v>6.4102564102564103E-4</v>
      </c>
      <c r="F78" s="159">
        <f t="shared" si="69"/>
        <v>8.3333333333333339E-4</v>
      </c>
      <c r="G78" s="158">
        <f t="shared" si="77"/>
        <v>1.0833333333333335E-3</v>
      </c>
      <c r="H78" s="158">
        <f t="shared" si="77"/>
        <v>1.4083333333333337E-3</v>
      </c>
      <c r="I78" s="105">
        <f t="shared" si="77"/>
        <v>1.8308333333333338E-3</v>
      </c>
      <c r="J78" s="146">
        <f t="shared" si="70"/>
        <v>2.3800833333333339E-3</v>
      </c>
      <c r="K78" s="146">
        <f t="shared" si="71"/>
        <v>3.2131125000000008E-3</v>
      </c>
      <c r="L78" s="191">
        <f t="shared" si="72"/>
        <v>4.4983575000000012E-3</v>
      </c>
      <c r="M78" s="192">
        <f t="shared" si="73"/>
        <v>6.5226183750000015E-3</v>
      </c>
      <c r="N78" s="210">
        <f t="shared" si="74"/>
        <v>9.4577966437500022E-3</v>
      </c>
      <c r="O78" s="193">
        <f t="shared" si="75"/>
        <v>1.4186694965625003E-2</v>
      </c>
      <c r="P78" s="194">
        <f t="shared" si="76"/>
        <v>2.1989377196718757E-2</v>
      </c>
    </row>
    <row r="79" spans="1:16" x14ac:dyDescent="0.3">
      <c r="A79" s="177">
        <v>5</v>
      </c>
      <c r="B79" s="113" t="s">
        <v>19</v>
      </c>
      <c r="C79" s="115"/>
      <c r="D79" s="160">
        <f>E79/1.3</f>
        <v>29.585798816568044</v>
      </c>
      <c r="E79" s="117">
        <f>F79/1.3</f>
        <v>38.46153846153846</v>
      </c>
      <c r="F79" s="161">
        <f t="shared" ref="F79:F84" si="78">F4*A79</f>
        <v>50</v>
      </c>
      <c r="G79" s="160">
        <f t="shared" si="77"/>
        <v>65</v>
      </c>
      <c r="H79" s="160">
        <f t="shared" si="77"/>
        <v>84.5</v>
      </c>
      <c r="I79" s="23">
        <f t="shared" si="77"/>
        <v>109.85000000000001</v>
      </c>
      <c r="J79" s="112">
        <f t="shared" si="70"/>
        <v>142.80500000000001</v>
      </c>
      <c r="K79" s="113">
        <f t="shared" si="71"/>
        <v>192.78675000000001</v>
      </c>
      <c r="L79" s="51">
        <f t="shared" si="72"/>
        <v>269.90145000000001</v>
      </c>
      <c r="M79" s="25">
        <f t="shared" si="73"/>
        <v>391.3571025</v>
      </c>
      <c r="N79" s="199">
        <f t="shared" si="74"/>
        <v>567.467798625</v>
      </c>
      <c r="O79" s="25">
        <f t="shared" si="75"/>
        <v>851.20169793750006</v>
      </c>
      <c r="P79" s="188">
        <f t="shared" si="76"/>
        <v>1319.3626318031252</v>
      </c>
    </row>
    <row r="80" spans="1:16" x14ac:dyDescent="0.3">
      <c r="A80" s="175">
        <v>5</v>
      </c>
      <c r="B80" s="155" t="s">
        <v>4</v>
      </c>
      <c r="C80" s="154"/>
      <c r="D80" s="154">
        <f t="shared" ref="D80:E93" si="79">E80/1.3</f>
        <v>11.094674556213018</v>
      </c>
      <c r="E80" s="182">
        <f t="shared" si="79"/>
        <v>14.423076923076923</v>
      </c>
      <c r="F80" s="156">
        <f t="shared" si="78"/>
        <v>18.75</v>
      </c>
      <c r="G80" s="154">
        <f t="shared" si="77"/>
        <v>24.375</v>
      </c>
      <c r="H80" s="154">
        <f t="shared" si="77"/>
        <v>31.6875</v>
      </c>
      <c r="I80" s="115">
        <f t="shared" si="77"/>
        <v>41.193750000000001</v>
      </c>
      <c r="J80" s="117">
        <f t="shared" si="70"/>
        <v>53.551875000000003</v>
      </c>
      <c r="K80" s="117">
        <f t="shared" si="71"/>
        <v>72.295031250000008</v>
      </c>
      <c r="L80" s="52">
        <f t="shared" si="72"/>
        <v>101.21304375000001</v>
      </c>
      <c r="M80" s="28">
        <f t="shared" si="73"/>
        <v>146.75891343750001</v>
      </c>
      <c r="N80" s="200">
        <f t="shared" si="74"/>
        <v>212.80042448437501</v>
      </c>
      <c r="O80" s="28">
        <f t="shared" si="75"/>
        <v>319.20063672656249</v>
      </c>
      <c r="P80" s="118">
        <f t="shared" si="76"/>
        <v>494.76098692617188</v>
      </c>
    </row>
    <row r="81" spans="1:16" x14ac:dyDescent="0.3">
      <c r="A81" s="171">
        <v>5</v>
      </c>
      <c r="B81" s="119" t="s">
        <v>5</v>
      </c>
      <c r="C81" s="120"/>
      <c r="D81" s="120">
        <f t="shared" si="79"/>
        <v>1.3868343195266273</v>
      </c>
      <c r="E81" s="123">
        <f t="shared" si="79"/>
        <v>1.8028846153846154</v>
      </c>
      <c r="F81" s="121">
        <f t="shared" si="78"/>
        <v>2.34375</v>
      </c>
      <c r="G81" s="120">
        <f t="shared" si="77"/>
        <v>3.046875</v>
      </c>
      <c r="H81" s="120">
        <f t="shared" si="77"/>
        <v>3.9609375</v>
      </c>
      <c r="I81" s="120">
        <f t="shared" si="77"/>
        <v>5.1492187500000002</v>
      </c>
      <c r="J81" s="122">
        <f t="shared" si="70"/>
        <v>6.6939843750000003</v>
      </c>
      <c r="K81" s="123">
        <f t="shared" si="71"/>
        <v>9.036878906250001</v>
      </c>
      <c r="L81" s="53">
        <f t="shared" si="72"/>
        <v>12.651630468750001</v>
      </c>
      <c r="M81" s="1">
        <f t="shared" si="73"/>
        <v>18.344864179687502</v>
      </c>
      <c r="N81" s="201">
        <f t="shared" si="74"/>
        <v>26.600053060546877</v>
      </c>
      <c r="O81" s="1">
        <f t="shared" si="75"/>
        <v>39.900079590820312</v>
      </c>
      <c r="P81" s="36">
        <f t="shared" si="76"/>
        <v>61.845123365771485</v>
      </c>
    </row>
    <row r="82" spans="1:16" x14ac:dyDescent="0.3">
      <c r="A82" s="171">
        <v>5</v>
      </c>
      <c r="B82" s="119" t="s">
        <v>6</v>
      </c>
      <c r="C82" s="120"/>
      <c r="D82" s="120">
        <f t="shared" si="79"/>
        <v>0.69341715976331364</v>
      </c>
      <c r="E82" s="123">
        <f t="shared" si="79"/>
        <v>0.90144230769230771</v>
      </c>
      <c r="F82" s="121">
        <f t="shared" si="78"/>
        <v>1.171875</v>
      </c>
      <c r="G82" s="120">
        <f t="shared" si="77"/>
        <v>1.5234375</v>
      </c>
      <c r="H82" s="120">
        <f t="shared" si="77"/>
        <v>1.98046875</v>
      </c>
      <c r="I82" s="120">
        <f t="shared" si="77"/>
        <v>2.5746093750000001</v>
      </c>
      <c r="J82" s="123">
        <f t="shared" si="70"/>
        <v>3.3469921875000002</v>
      </c>
      <c r="K82" s="124">
        <f t="shared" si="71"/>
        <v>4.5184394531250005</v>
      </c>
      <c r="L82" s="53">
        <f t="shared" si="72"/>
        <v>6.3258152343750007</v>
      </c>
      <c r="M82" s="1">
        <f t="shared" si="73"/>
        <v>9.1724320898437508</v>
      </c>
      <c r="N82" s="201">
        <f t="shared" si="74"/>
        <v>13.300026530273438</v>
      </c>
      <c r="O82" s="1">
        <f t="shared" si="75"/>
        <v>19.950039795410156</v>
      </c>
      <c r="P82" s="36">
        <f t="shared" si="76"/>
        <v>30.922561682885743</v>
      </c>
    </row>
    <row r="83" spans="1:16" x14ac:dyDescent="0.3">
      <c r="A83" s="171">
        <v>5</v>
      </c>
      <c r="B83" s="119" t="s">
        <v>7</v>
      </c>
      <c r="C83" s="120"/>
      <c r="D83" s="120">
        <f t="shared" si="79"/>
        <v>0.23113905325443784</v>
      </c>
      <c r="E83" s="123">
        <f t="shared" si="79"/>
        <v>0.30048076923076922</v>
      </c>
      <c r="F83" s="121">
        <f t="shared" si="78"/>
        <v>0.390625</v>
      </c>
      <c r="G83" s="120">
        <f t="shared" si="77"/>
        <v>0.5078125</v>
      </c>
      <c r="H83" s="120">
        <f t="shared" si="77"/>
        <v>0.66015625</v>
      </c>
      <c r="I83" s="120">
        <f t="shared" si="77"/>
        <v>0.85820312500000007</v>
      </c>
      <c r="J83" s="123">
        <f t="shared" si="70"/>
        <v>1.1156640625000001</v>
      </c>
      <c r="K83" s="123">
        <f t="shared" si="71"/>
        <v>1.5061464843750001</v>
      </c>
      <c r="L83" s="54">
        <f t="shared" si="72"/>
        <v>2.1086050781250001</v>
      </c>
      <c r="M83" s="39">
        <f t="shared" si="73"/>
        <v>3.05747736328125</v>
      </c>
      <c r="N83" s="202">
        <f t="shared" si="74"/>
        <v>4.4333421767578125</v>
      </c>
      <c r="O83" s="1">
        <f t="shared" si="75"/>
        <v>6.6500132651367192</v>
      </c>
      <c r="P83" s="36">
        <f t="shared" si="76"/>
        <v>10.307520560961915</v>
      </c>
    </row>
    <row r="84" spans="1:16" ht="15" thickBot="1" x14ac:dyDescent="0.35">
      <c r="A84" s="171">
        <v>5</v>
      </c>
      <c r="B84" s="119" t="s">
        <v>8</v>
      </c>
      <c r="C84" s="120"/>
      <c r="D84" s="120">
        <f t="shared" si="79"/>
        <v>0.11556952662721892</v>
      </c>
      <c r="E84" s="123">
        <f t="shared" si="79"/>
        <v>0.15024038461538461</v>
      </c>
      <c r="F84" s="121">
        <f t="shared" si="78"/>
        <v>0.1953125</v>
      </c>
      <c r="G84" s="120">
        <f t="shared" si="77"/>
        <v>0.25390625</v>
      </c>
      <c r="H84" s="120">
        <f t="shared" si="77"/>
        <v>0.330078125</v>
      </c>
      <c r="I84" s="120">
        <f t="shared" si="77"/>
        <v>0.42910156250000003</v>
      </c>
      <c r="J84" s="123">
        <f t="shared" si="70"/>
        <v>0.55783203125000003</v>
      </c>
      <c r="K84" s="123">
        <f t="shared" si="71"/>
        <v>0.75307324218750005</v>
      </c>
      <c r="L84" s="53">
        <f t="shared" si="72"/>
        <v>1.0543025390625</v>
      </c>
      <c r="M84" s="1">
        <f t="shared" si="73"/>
        <v>1.528738681640625</v>
      </c>
      <c r="N84" s="201">
        <f t="shared" si="74"/>
        <v>2.2166710883789063</v>
      </c>
      <c r="O84" s="40">
        <f t="shared" si="75"/>
        <v>3.3250066325683596</v>
      </c>
      <c r="P84" s="125">
        <f t="shared" si="76"/>
        <v>5.1537602804809577</v>
      </c>
    </row>
    <row r="85" spans="1:16" x14ac:dyDescent="0.3">
      <c r="A85" s="171">
        <v>5</v>
      </c>
      <c r="B85" s="164" t="s">
        <v>18</v>
      </c>
      <c r="C85" s="165" t="s">
        <v>37</v>
      </c>
      <c r="D85" s="128">
        <f t="shared" si="79"/>
        <v>218.93491124260353</v>
      </c>
      <c r="E85" s="130">
        <f t="shared" si="79"/>
        <v>284.61538461538458</v>
      </c>
      <c r="F85" s="129">
        <v>370</v>
      </c>
      <c r="G85" s="128">
        <f t="shared" si="77"/>
        <v>481</v>
      </c>
      <c r="H85" s="128">
        <f t="shared" si="77"/>
        <v>625.30000000000007</v>
      </c>
      <c r="I85" s="128">
        <f t="shared" si="77"/>
        <v>812.8900000000001</v>
      </c>
      <c r="J85" s="130">
        <f t="shared" si="70"/>
        <v>1056.7570000000001</v>
      </c>
      <c r="K85" s="130">
        <f t="shared" si="71"/>
        <v>1426.6219500000002</v>
      </c>
      <c r="L85" s="55">
        <f t="shared" si="72"/>
        <v>1997.2707300000002</v>
      </c>
      <c r="M85" s="29">
        <f t="shared" si="73"/>
        <v>2896.0425585000003</v>
      </c>
      <c r="N85" s="203">
        <f t="shared" si="74"/>
        <v>4199.2617098250003</v>
      </c>
      <c r="O85" s="29">
        <f t="shared" si="75"/>
        <v>6298.8925647374999</v>
      </c>
      <c r="P85" s="31">
        <f t="shared" si="76"/>
        <v>9763.2834753431252</v>
      </c>
    </row>
    <row r="86" spans="1:16" x14ac:dyDescent="0.3">
      <c r="A86" s="171">
        <v>5</v>
      </c>
      <c r="B86" s="162" t="s">
        <v>3</v>
      </c>
      <c r="C86" s="163"/>
      <c r="D86" s="120">
        <f t="shared" si="79"/>
        <v>7.3964497041420108E-2</v>
      </c>
      <c r="E86" s="123">
        <f t="shared" si="79"/>
        <v>9.6153846153846145E-2</v>
      </c>
      <c r="F86" s="215">
        <f>0.025*A87</f>
        <v>0.125</v>
      </c>
      <c r="G86" s="216">
        <f t="shared" ref="G86:J87" si="80">F86*1.3</f>
        <v>0.16250000000000001</v>
      </c>
      <c r="H86" s="216">
        <f t="shared" si="80"/>
        <v>0.21125000000000002</v>
      </c>
      <c r="I86" s="216">
        <f t="shared" si="80"/>
        <v>0.27462500000000006</v>
      </c>
      <c r="J86" s="217">
        <f t="shared" si="80"/>
        <v>0.35701250000000012</v>
      </c>
      <c r="K86" s="217">
        <f t="shared" si="71"/>
        <v>0.48196687500000018</v>
      </c>
      <c r="L86" s="91">
        <f t="shared" si="72"/>
        <v>0.67475362500000025</v>
      </c>
      <c r="M86" s="90">
        <f t="shared" si="73"/>
        <v>0.97839275625000033</v>
      </c>
      <c r="N86" s="205">
        <f t="shared" si="74"/>
        <v>1.4186694965625004</v>
      </c>
      <c r="O86" s="90">
        <f t="shared" si="75"/>
        <v>2.1280042448437504</v>
      </c>
      <c r="P86" s="189">
        <f t="shared" si="76"/>
        <v>3.2984065795078132</v>
      </c>
    </row>
    <row r="87" spans="1:16" ht="15" thickBot="1" x14ac:dyDescent="0.35">
      <c r="A87" s="171">
        <v>5</v>
      </c>
      <c r="B87" s="126" t="s">
        <v>3</v>
      </c>
      <c r="C87" s="134"/>
      <c r="D87" s="105">
        <f t="shared" si="79"/>
        <v>7.3964497041420108E-2</v>
      </c>
      <c r="E87" s="135">
        <f t="shared" si="79"/>
        <v>9.6153846153846145E-2</v>
      </c>
      <c r="F87" s="213">
        <f>0.025*A86</f>
        <v>0.125</v>
      </c>
      <c r="G87" s="214">
        <f t="shared" si="80"/>
        <v>0.16250000000000001</v>
      </c>
      <c r="H87" s="214">
        <f t="shared" si="80"/>
        <v>0.21125000000000002</v>
      </c>
      <c r="I87" s="214">
        <f t="shared" si="80"/>
        <v>0.27462500000000006</v>
      </c>
      <c r="J87" s="132">
        <f t="shared" si="80"/>
        <v>0.35701250000000012</v>
      </c>
      <c r="K87" s="132">
        <f>J87*1.25</f>
        <v>0.44626562500000017</v>
      </c>
      <c r="L87" s="56">
        <f>K87*1.2</f>
        <v>0.53551875000000015</v>
      </c>
      <c r="M87" s="5">
        <f>L87*1.15</f>
        <v>0.61584656250000014</v>
      </c>
      <c r="N87" s="204">
        <f>M87*1.15</f>
        <v>0.70822354687500011</v>
      </c>
      <c r="O87" s="5">
        <f>N87*1.1</f>
        <v>0.7790459015625002</v>
      </c>
      <c r="P87" s="133">
        <f>O87*1.05</f>
        <v>0.81799819664062523</v>
      </c>
    </row>
    <row r="88" spans="1:16" x14ac:dyDescent="0.3">
      <c r="A88" s="171">
        <v>5</v>
      </c>
      <c r="B88" s="119" t="s">
        <v>9</v>
      </c>
      <c r="C88" s="120" t="s">
        <v>38</v>
      </c>
      <c r="D88" s="136">
        <f t="shared" si="79"/>
        <v>0.29585798816568043</v>
      </c>
      <c r="E88" s="138">
        <f t="shared" si="79"/>
        <v>0.38461538461538458</v>
      </c>
      <c r="F88" s="137">
        <f t="shared" ref="F88:F93" si="81">F13*A88</f>
        <v>0.5</v>
      </c>
      <c r="G88" s="136">
        <f t="shared" si="77"/>
        <v>0.65</v>
      </c>
      <c r="H88" s="136">
        <f t="shared" si="77"/>
        <v>0.84500000000000008</v>
      </c>
      <c r="I88" s="136">
        <f t="shared" si="77"/>
        <v>1.0985000000000003</v>
      </c>
      <c r="J88" s="138">
        <f t="shared" ref="J88:J100" si="82">I88*1.3</f>
        <v>1.4280500000000005</v>
      </c>
      <c r="K88" s="138">
        <f t="shared" ref="K88:K101" si="83">J88*1.35</f>
        <v>1.9278675000000007</v>
      </c>
      <c r="L88" s="57">
        <f t="shared" ref="L88:L101" si="84">K88*1.4</f>
        <v>2.699014500000001</v>
      </c>
      <c r="M88" s="41">
        <f t="shared" ref="M88:M101" si="85">L88*1.45</f>
        <v>3.9135710250000013</v>
      </c>
      <c r="N88" s="206">
        <f t="shared" ref="N88:N101" si="86">M88*1.45</f>
        <v>5.6746779862500016</v>
      </c>
      <c r="O88" s="41">
        <f t="shared" ref="O88:O101" si="87">N88*1.5</f>
        <v>8.5120169793750016</v>
      </c>
      <c r="P88" s="43">
        <f t="shared" ref="P88:P101" si="88">O88*1.55</f>
        <v>13.193626318031253</v>
      </c>
    </row>
    <row r="89" spans="1:16" x14ac:dyDescent="0.3">
      <c r="A89" s="171">
        <v>5</v>
      </c>
      <c r="B89" s="139" t="s">
        <v>10</v>
      </c>
      <c r="C89" s="140"/>
      <c r="D89" s="141">
        <f t="shared" si="79"/>
        <v>5.9171597633136098E-2</v>
      </c>
      <c r="E89" s="180">
        <f t="shared" si="79"/>
        <v>7.6923076923076927E-2</v>
      </c>
      <c r="F89" s="142">
        <f t="shared" si="81"/>
        <v>0.1</v>
      </c>
      <c r="G89" s="141">
        <f t="shared" si="77"/>
        <v>0.13</v>
      </c>
      <c r="H89" s="141">
        <f t="shared" si="77"/>
        <v>0.16900000000000001</v>
      </c>
      <c r="I89" s="141">
        <f t="shared" si="77"/>
        <v>0.21970000000000003</v>
      </c>
      <c r="J89" s="143">
        <f t="shared" si="82"/>
        <v>0.28561000000000003</v>
      </c>
      <c r="K89" s="143">
        <f t="shared" si="83"/>
        <v>0.38557350000000007</v>
      </c>
      <c r="L89" s="58">
        <f t="shared" si="84"/>
        <v>0.53980290000000009</v>
      </c>
      <c r="M89" s="44">
        <f t="shared" si="85"/>
        <v>0.78271420500000011</v>
      </c>
      <c r="N89" s="207">
        <f t="shared" si="86"/>
        <v>1.1349355972500001</v>
      </c>
      <c r="O89" s="44">
        <f t="shared" si="87"/>
        <v>1.7024033958750002</v>
      </c>
      <c r="P89" s="190">
        <f t="shared" si="88"/>
        <v>2.6387252636062506</v>
      </c>
    </row>
    <row r="90" spans="1:16" x14ac:dyDescent="0.3">
      <c r="A90" s="171">
        <v>5</v>
      </c>
      <c r="B90" s="106" t="s">
        <v>11</v>
      </c>
      <c r="C90" s="105"/>
      <c r="D90" s="105">
        <f t="shared" si="79"/>
        <v>7.3964497041420123E-3</v>
      </c>
      <c r="E90" s="135">
        <f t="shared" si="79"/>
        <v>9.6153846153846159E-3</v>
      </c>
      <c r="F90" s="107">
        <f t="shared" si="81"/>
        <v>1.2500000000000001E-2</v>
      </c>
      <c r="G90" s="105">
        <f t="shared" si="77"/>
        <v>1.6250000000000001E-2</v>
      </c>
      <c r="H90" s="105">
        <f t="shared" si="77"/>
        <v>2.1125000000000001E-2</v>
      </c>
      <c r="I90" s="105">
        <f t="shared" si="77"/>
        <v>2.7462500000000004E-2</v>
      </c>
      <c r="J90" s="144">
        <f t="shared" si="82"/>
        <v>3.5701250000000004E-2</v>
      </c>
      <c r="K90" s="135">
        <f t="shared" si="83"/>
        <v>4.8196687500000009E-2</v>
      </c>
      <c r="L90" s="50">
        <f t="shared" si="84"/>
        <v>6.7475362500000011E-2</v>
      </c>
      <c r="M90" s="8">
        <f t="shared" si="85"/>
        <v>9.7839275625000013E-2</v>
      </c>
      <c r="N90" s="208">
        <f t="shared" si="86"/>
        <v>0.14186694965625002</v>
      </c>
      <c r="O90" s="8">
        <f t="shared" si="87"/>
        <v>0.21280042448437503</v>
      </c>
      <c r="P90" s="12">
        <f t="shared" si="88"/>
        <v>0.32984065795078132</v>
      </c>
    </row>
    <row r="91" spans="1:16" x14ac:dyDescent="0.3">
      <c r="A91" s="171">
        <v>5</v>
      </c>
      <c r="B91" s="106" t="s">
        <v>12</v>
      </c>
      <c r="C91" s="105"/>
      <c r="D91" s="105">
        <f t="shared" si="79"/>
        <v>3.6982248520710062E-3</v>
      </c>
      <c r="E91" s="135">
        <f t="shared" si="79"/>
        <v>4.807692307692308E-3</v>
      </c>
      <c r="F91" s="107">
        <f t="shared" si="81"/>
        <v>6.2500000000000003E-3</v>
      </c>
      <c r="G91" s="105">
        <f t="shared" si="77"/>
        <v>8.1250000000000003E-3</v>
      </c>
      <c r="H91" s="105">
        <f t="shared" si="77"/>
        <v>1.0562500000000001E-2</v>
      </c>
      <c r="I91" s="105">
        <f t="shared" si="77"/>
        <v>1.3731250000000002E-2</v>
      </c>
      <c r="J91" s="135">
        <f t="shared" si="82"/>
        <v>1.7850625000000002E-2</v>
      </c>
      <c r="K91" s="145">
        <f t="shared" si="83"/>
        <v>2.4098343750000004E-2</v>
      </c>
      <c r="L91" s="50">
        <f t="shared" si="84"/>
        <v>3.3737681250000005E-2</v>
      </c>
      <c r="M91" s="8">
        <f t="shared" si="85"/>
        <v>4.8919637812500007E-2</v>
      </c>
      <c r="N91" s="208">
        <f t="shared" si="86"/>
        <v>7.0933474828125009E-2</v>
      </c>
      <c r="O91" s="8">
        <f t="shared" si="87"/>
        <v>0.10640021224218751</v>
      </c>
      <c r="P91" s="12">
        <f t="shared" si="88"/>
        <v>0.16492032897539066</v>
      </c>
    </row>
    <row r="92" spans="1:16" x14ac:dyDescent="0.3">
      <c r="A92" s="171">
        <v>5</v>
      </c>
      <c r="B92" s="106" t="s">
        <v>13</v>
      </c>
      <c r="C92" s="105"/>
      <c r="D92" s="105">
        <f t="shared" si="79"/>
        <v>1.232741617357002E-3</v>
      </c>
      <c r="E92" s="135">
        <f t="shared" si="79"/>
        <v>1.6025641025641025E-3</v>
      </c>
      <c r="F92" s="107">
        <f t="shared" si="81"/>
        <v>2.0833333333333333E-3</v>
      </c>
      <c r="G92" s="105">
        <f t="shared" si="77"/>
        <v>2.7083333333333334E-3</v>
      </c>
      <c r="H92" s="105">
        <f t="shared" si="77"/>
        <v>3.5208333333333337E-3</v>
      </c>
      <c r="I92" s="105">
        <f t="shared" si="77"/>
        <v>4.577083333333334E-3</v>
      </c>
      <c r="J92" s="135">
        <f t="shared" si="82"/>
        <v>5.9502083333333343E-3</v>
      </c>
      <c r="K92" s="135">
        <f t="shared" si="83"/>
        <v>8.0327812500000026E-3</v>
      </c>
      <c r="L92" s="59">
        <f t="shared" si="84"/>
        <v>1.1245893750000003E-2</v>
      </c>
      <c r="M92" s="15">
        <f t="shared" si="85"/>
        <v>1.6306545937500003E-2</v>
      </c>
      <c r="N92" s="209">
        <f t="shared" si="86"/>
        <v>2.3644491609375005E-2</v>
      </c>
      <c r="O92" s="8">
        <f t="shared" si="87"/>
        <v>3.5466737414062505E-2</v>
      </c>
      <c r="P92" s="12">
        <f t="shared" si="88"/>
        <v>5.4973442991796885E-2</v>
      </c>
    </row>
    <row r="93" spans="1:16" ht="15" thickBot="1" x14ac:dyDescent="0.35">
      <c r="A93" s="176">
        <v>5</v>
      </c>
      <c r="B93" s="157" t="s">
        <v>14</v>
      </c>
      <c r="C93" s="158"/>
      <c r="D93" s="158">
        <f t="shared" si="79"/>
        <v>6.1637080867850099E-4</v>
      </c>
      <c r="E93" s="169">
        <f t="shared" si="79"/>
        <v>8.0128205128205125E-4</v>
      </c>
      <c r="F93" s="159">
        <f t="shared" si="81"/>
        <v>1.0416666666666667E-3</v>
      </c>
      <c r="G93" s="158">
        <f t="shared" ref="G93:I108" si="89">F93*1.3</f>
        <v>1.3541666666666667E-3</v>
      </c>
      <c r="H93" s="158">
        <f t="shared" si="89"/>
        <v>1.7604166666666669E-3</v>
      </c>
      <c r="I93" s="105">
        <f t="shared" si="89"/>
        <v>2.288541666666667E-3</v>
      </c>
      <c r="J93" s="146">
        <f t="shared" si="82"/>
        <v>2.9751041666666671E-3</v>
      </c>
      <c r="K93" s="146">
        <f t="shared" si="83"/>
        <v>4.0163906250000013E-3</v>
      </c>
      <c r="L93" s="191">
        <f t="shared" si="84"/>
        <v>5.6229468750000015E-3</v>
      </c>
      <c r="M93" s="192">
        <f t="shared" si="85"/>
        <v>8.1532729687500017E-3</v>
      </c>
      <c r="N93" s="210">
        <f t="shared" si="86"/>
        <v>1.1822245804687503E-2</v>
      </c>
      <c r="O93" s="193">
        <f t="shared" si="87"/>
        <v>1.7733368707031252E-2</v>
      </c>
      <c r="P93" s="194">
        <f t="shared" si="88"/>
        <v>2.7486721495898443E-2</v>
      </c>
    </row>
    <row r="94" spans="1:16" x14ac:dyDescent="0.3">
      <c r="A94" s="177">
        <v>7</v>
      </c>
      <c r="B94" s="135" t="s">
        <v>19</v>
      </c>
      <c r="C94" s="105"/>
      <c r="D94" s="160">
        <f>E94/1.3</f>
        <v>41.420118343195263</v>
      </c>
      <c r="E94" s="117">
        <f>F94/1.3</f>
        <v>53.846153846153847</v>
      </c>
      <c r="F94" s="161">
        <f t="shared" ref="F94:F99" si="90">F4*A94</f>
        <v>70</v>
      </c>
      <c r="G94" s="160">
        <f t="shared" si="89"/>
        <v>91</v>
      </c>
      <c r="H94" s="160">
        <f t="shared" si="89"/>
        <v>118.3</v>
      </c>
      <c r="I94" s="23">
        <f t="shared" si="89"/>
        <v>153.79</v>
      </c>
      <c r="J94" s="112">
        <f t="shared" si="82"/>
        <v>199.92699999999999</v>
      </c>
      <c r="K94" s="113">
        <f t="shared" si="83"/>
        <v>269.90145000000001</v>
      </c>
      <c r="L94" s="51">
        <f t="shared" si="84"/>
        <v>377.86203</v>
      </c>
      <c r="M94" s="25">
        <f t="shared" si="85"/>
        <v>547.89994349999995</v>
      </c>
      <c r="N94" s="199">
        <f t="shared" si="86"/>
        <v>794.45491807499991</v>
      </c>
      <c r="O94" s="25">
        <f t="shared" si="87"/>
        <v>1191.6823771124998</v>
      </c>
      <c r="P94" s="188">
        <f t="shared" si="88"/>
        <v>1847.1076845243747</v>
      </c>
    </row>
    <row r="95" spans="1:16" x14ac:dyDescent="0.3">
      <c r="A95" s="175">
        <v>7</v>
      </c>
      <c r="B95" s="152" t="s">
        <v>4</v>
      </c>
      <c r="C95" s="153"/>
      <c r="D95" s="154">
        <f t="shared" ref="D95:E108" si="91">E95/1.3</f>
        <v>15.532544378698223</v>
      </c>
      <c r="E95" s="182">
        <f t="shared" si="91"/>
        <v>20.19230769230769</v>
      </c>
      <c r="F95" s="156">
        <f t="shared" si="90"/>
        <v>26.25</v>
      </c>
      <c r="G95" s="154">
        <f t="shared" si="89"/>
        <v>34.125</v>
      </c>
      <c r="H95" s="154">
        <f t="shared" si="89"/>
        <v>44.362500000000004</v>
      </c>
      <c r="I95" s="115">
        <f t="shared" si="89"/>
        <v>57.671250000000008</v>
      </c>
      <c r="J95" s="117">
        <f t="shared" si="82"/>
        <v>74.972625000000008</v>
      </c>
      <c r="K95" s="117">
        <f t="shared" si="83"/>
        <v>101.21304375000001</v>
      </c>
      <c r="L95" s="52">
        <f t="shared" si="84"/>
        <v>141.69826125</v>
      </c>
      <c r="M95" s="28">
        <f t="shared" si="85"/>
        <v>205.4624788125</v>
      </c>
      <c r="N95" s="200">
        <f t="shared" si="86"/>
        <v>297.92059427812501</v>
      </c>
      <c r="O95" s="28">
        <f t="shared" si="87"/>
        <v>446.88089141718751</v>
      </c>
      <c r="P95" s="118">
        <f t="shared" si="88"/>
        <v>692.66538169664068</v>
      </c>
    </row>
    <row r="96" spans="1:16" x14ac:dyDescent="0.3">
      <c r="A96" s="171">
        <v>7</v>
      </c>
      <c r="B96" s="119" t="s">
        <v>5</v>
      </c>
      <c r="C96" s="120"/>
      <c r="D96" s="120">
        <f t="shared" si="91"/>
        <v>1.9415680473372778</v>
      </c>
      <c r="E96" s="123">
        <f t="shared" si="91"/>
        <v>2.5240384615384612</v>
      </c>
      <c r="F96" s="121">
        <f t="shared" si="90"/>
        <v>3.28125</v>
      </c>
      <c r="G96" s="120">
        <f t="shared" si="89"/>
        <v>4.265625</v>
      </c>
      <c r="H96" s="120">
        <f t="shared" si="89"/>
        <v>5.5453125000000005</v>
      </c>
      <c r="I96" s="120">
        <f t="shared" si="89"/>
        <v>7.208906250000001</v>
      </c>
      <c r="J96" s="122">
        <f t="shared" si="82"/>
        <v>9.371578125000001</v>
      </c>
      <c r="K96" s="123">
        <f t="shared" si="83"/>
        <v>12.651630468750001</v>
      </c>
      <c r="L96" s="53">
        <f t="shared" si="84"/>
        <v>17.71228265625</v>
      </c>
      <c r="M96" s="1">
        <f t="shared" si="85"/>
        <v>25.682809851562499</v>
      </c>
      <c r="N96" s="201">
        <f t="shared" si="86"/>
        <v>37.240074284765626</v>
      </c>
      <c r="O96" s="1">
        <f t="shared" si="87"/>
        <v>55.860111427148439</v>
      </c>
      <c r="P96" s="36">
        <f t="shared" si="88"/>
        <v>86.583172712080085</v>
      </c>
    </row>
    <row r="97" spans="1:16" x14ac:dyDescent="0.3">
      <c r="A97" s="171">
        <v>7</v>
      </c>
      <c r="B97" s="119" t="s">
        <v>6</v>
      </c>
      <c r="C97" s="120"/>
      <c r="D97" s="120">
        <f t="shared" si="91"/>
        <v>0.97078402366863892</v>
      </c>
      <c r="E97" s="123">
        <f t="shared" si="91"/>
        <v>1.2620192307692306</v>
      </c>
      <c r="F97" s="121">
        <f t="shared" si="90"/>
        <v>1.640625</v>
      </c>
      <c r="G97" s="120">
        <f t="shared" si="89"/>
        <v>2.1328125</v>
      </c>
      <c r="H97" s="120">
        <f t="shared" si="89"/>
        <v>2.7726562500000003</v>
      </c>
      <c r="I97" s="120">
        <f t="shared" si="89"/>
        <v>3.6044531250000005</v>
      </c>
      <c r="J97" s="123">
        <f t="shared" si="82"/>
        <v>4.6857890625000005</v>
      </c>
      <c r="K97" s="124">
        <f t="shared" si="83"/>
        <v>6.3258152343750007</v>
      </c>
      <c r="L97" s="53">
        <f t="shared" si="84"/>
        <v>8.8561413281250001</v>
      </c>
      <c r="M97" s="1">
        <f t="shared" si="85"/>
        <v>12.84140492578125</v>
      </c>
      <c r="N97" s="201">
        <f t="shared" si="86"/>
        <v>18.620037142382813</v>
      </c>
      <c r="O97" s="1">
        <f t="shared" si="87"/>
        <v>27.93005571357422</v>
      </c>
      <c r="P97" s="36">
        <f t="shared" si="88"/>
        <v>43.291586356040042</v>
      </c>
    </row>
    <row r="98" spans="1:16" x14ac:dyDescent="0.3">
      <c r="A98" s="171">
        <v>7</v>
      </c>
      <c r="B98" s="119" t="s">
        <v>7</v>
      </c>
      <c r="C98" s="120"/>
      <c r="D98" s="120">
        <f t="shared" si="91"/>
        <v>0.32359467455621299</v>
      </c>
      <c r="E98" s="123">
        <f t="shared" si="91"/>
        <v>0.42067307692307693</v>
      </c>
      <c r="F98" s="121">
        <f t="shared" si="90"/>
        <v>0.546875</v>
      </c>
      <c r="G98" s="120">
        <f t="shared" si="89"/>
        <v>0.7109375</v>
      </c>
      <c r="H98" s="120">
        <f t="shared" si="89"/>
        <v>0.92421874999999998</v>
      </c>
      <c r="I98" s="120">
        <f t="shared" si="89"/>
        <v>1.2014843749999999</v>
      </c>
      <c r="J98" s="123">
        <f t="shared" si="82"/>
        <v>1.5619296874999999</v>
      </c>
      <c r="K98" s="123">
        <f t="shared" si="83"/>
        <v>2.1086050781250001</v>
      </c>
      <c r="L98" s="54">
        <f t="shared" si="84"/>
        <v>2.952047109375</v>
      </c>
      <c r="M98" s="39">
        <f t="shared" si="85"/>
        <v>4.2804683085937496</v>
      </c>
      <c r="N98" s="202">
        <f t="shared" si="86"/>
        <v>6.2066790474609368</v>
      </c>
      <c r="O98" s="1">
        <f t="shared" si="87"/>
        <v>9.3100185711914047</v>
      </c>
      <c r="P98" s="36">
        <f t="shared" si="88"/>
        <v>14.430528785346677</v>
      </c>
    </row>
    <row r="99" spans="1:16" ht="15" thickBot="1" x14ac:dyDescent="0.35">
      <c r="A99" s="171">
        <v>7</v>
      </c>
      <c r="B99" s="119" t="s">
        <v>8</v>
      </c>
      <c r="C99" s="120"/>
      <c r="D99" s="120">
        <f t="shared" si="91"/>
        <v>0.1617973372781065</v>
      </c>
      <c r="E99" s="123">
        <f t="shared" si="91"/>
        <v>0.21033653846153846</v>
      </c>
      <c r="F99" s="121">
        <f t="shared" si="90"/>
        <v>0.2734375</v>
      </c>
      <c r="G99" s="120">
        <f t="shared" si="89"/>
        <v>0.35546875</v>
      </c>
      <c r="H99" s="120">
        <f t="shared" si="89"/>
        <v>0.46210937499999999</v>
      </c>
      <c r="I99" s="120">
        <f t="shared" si="89"/>
        <v>0.60074218749999997</v>
      </c>
      <c r="J99" s="123">
        <f t="shared" si="82"/>
        <v>0.78096484374999997</v>
      </c>
      <c r="K99" s="123">
        <f t="shared" si="83"/>
        <v>1.0543025390625</v>
      </c>
      <c r="L99" s="53">
        <f t="shared" si="84"/>
        <v>1.4760235546875</v>
      </c>
      <c r="M99" s="1">
        <f t="shared" si="85"/>
        <v>2.1402341542968748</v>
      </c>
      <c r="N99" s="201">
        <f t="shared" si="86"/>
        <v>3.1033395237304684</v>
      </c>
      <c r="O99" s="40">
        <f t="shared" si="87"/>
        <v>4.6550092855957024</v>
      </c>
      <c r="P99" s="125">
        <f t="shared" si="88"/>
        <v>7.2152643926733386</v>
      </c>
    </row>
    <row r="100" spans="1:16" x14ac:dyDescent="0.3">
      <c r="A100" s="171">
        <v>7</v>
      </c>
      <c r="B100" s="126" t="s">
        <v>18</v>
      </c>
      <c r="C100" s="127" t="s">
        <v>39</v>
      </c>
      <c r="D100" s="128">
        <f t="shared" si="91"/>
        <v>414.20118343195264</v>
      </c>
      <c r="E100" s="130">
        <f t="shared" si="91"/>
        <v>538.46153846153845</v>
      </c>
      <c r="F100" s="129">
        <v>700</v>
      </c>
      <c r="G100" s="128">
        <f t="shared" si="89"/>
        <v>910</v>
      </c>
      <c r="H100" s="128">
        <f t="shared" si="89"/>
        <v>1183</v>
      </c>
      <c r="I100" s="128">
        <f t="shared" si="89"/>
        <v>1537.9</v>
      </c>
      <c r="J100" s="130">
        <f t="shared" si="82"/>
        <v>1999.2700000000002</v>
      </c>
      <c r="K100" s="130">
        <f t="shared" si="83"/>
        <v>2699.0145000000007</v>
      </c>
      <c r="L100" s="55">
        <f t="shared" si="84"/>
        <v>3778.6203000000005</v>
      </c>
      <c r="M100" s="29">
        <f t="shared" si="85"/>
        <v>5478.9994350000006</v>
      </c>
      <c r="N100" s="203">
        <f t="shared" si="86"/>
        <v>7944.5491807500002</v>
      </c>
      <c r="O100" s="29">
        <f t="shared" si="87"/>
        <v>11916.823771125</v>
      </c>
      <c r="P100" s="31">
        <f t="shared" si="88"/>
        <v>18471.076845243751</v>
      </c>
    </row>
    <row r="101" spans="1:16" x14ac:dyDescent="0.3">
      <c r="A101" s="171">
        <v>7</v>
      </c>
      <c r="B101" s="126" t="s">
        <v>3</v>
      </c>
      <c r="C101" s="131"/>
      <c r="D101" s="120">
        <f t="shared" si="91"/>
        <v>0.10355029585798818</v>
      </c>
      <c r="E101" s="123">
        <f t="shared" si="91"/>
        <v>0.13461538461538464</v>
      </c>
      <c r="F101" s="215">
        <f>0.025*A102</f>
        <v>0.17500000000000002</v>
      </c>
      <c r="G101" s="216">
        <f t="shared" ref="G101:J102" si="92">F101*1.3</f>
        <v>0.22750000000000004</v>
      </c>
      <c r="H101" s="216">
        <f t="shared" si="92"/>
        <v>0.29575000000000007</v>
      </c>
      <c r="I101" s="216">
        <f t="shared" si="92"/>
        <v>0.38447500000000012</v>
      </c>
      <c r="J101" s="217">
        <f t="shared" si="92"/>
        <v>0.49981750000000019</v>
      </c>
      <c r="K101" s="217">
        <f t="shared" si="83"/>
        <v>0.67475362500000036</v>
      </c>
      <c r="L101" s="91">
        <f t="shared" si="84"/>
        <v>0.94465507500000045</v>
      </c>
      <c r="M101" s="90">
        <f t="shared" si="85"/>
        <v>1.3697498587500005</v>
      </c>
      <c r="N101" s="205">
        <f t="shared" si="86"/>
        <v>1.9861372951875007</v>
      </c>
      <c r="O101" s="90">
        <f t="shared" si="87"/>
        <v>2.9792059427812512</v>
      </c>
      <c r="P101" s="189">
        <f t="shared" si="88"/>
        <v>4.6177692113109394</v>
      </c>
    </row>
    <row r="102" spans="1:16" ht="15" thickBot="1" x14ac:dyDescent="0.35">
      <c r="A102" s="171">
        <v>7</v>
      </c>
      <c r="B102" s="126" t="s">
        <v>3</v>
      </c>
      <c r="C102" s="134"/>
      <c r="D102" s="105">
        <f t="shared" si="91"/>
        <v>0.10355029585798818</v>
      </c>
      <c r="E102" s="135">
        <f t="shared" si="91"/>
        <v>0.13461538461538464</v>
      </c>
      <c r="F102" s="213">
        <f>0.025*A101</f>
        <v>0.17500000000000002</v>
      </c>
      <c r="G102" s="214">
        <f t="shared" si="92"/>
        <v>0.22750000000000004</v>
      </c>
      <c r="H102" s="214">
        <f t="shared" si="92"/>
        <v>0.29575000000000007</v>
      </c>
      <c r="I102" s="214">
        <f t="shared" si="92"/>
        <v>0.38447500000000012</v>
      </c>
      <c r="J102" s="132">
        <f t="shared" si="92"/>
        <v>0.49981750000000019</v>
      </c>
      <c r="K102" s="132">
        <f>J102*1.25</f>
        <v>0.6247718750000002</v>
      </c>
      <c r="L102" s="56">
        <f>K102*1.2</f>
        <v>0.74972625000000026</v>
      </c>
      <c r="M102" s="5">
        <f>L102*1.15</f>
        <v>0.86218518750000028</v>
      </c>
      <c r="N102" s="204">
        <f>M102*1.15</f>
        <v>0.99151296562500024</v>
      </c>
      <c r="O102" s="5">
        <f>N102*1.1</f>
        <v>1.0906642621875005</v>
      </c>
      <c r="P102" s="133">
        <f>O102*1.05</f>
        <v>1.1451974752968754</v>
      </c>
    </row>
    <row r="103" spans="1:16" x14ac:dyDescent="0.3">
      <c r="A103" s="171">
        <v>7</v>
      </c>
      <c r="B103" s="119" t="s">
        <v>9</v>
      </c>
      <c r="C103" s="120" t="s">
        <v>40</v>
      </c>
      <c r="D103" s="136">
        <f t="shared" si="91"/>
        <v>0.41420118343195272</v>
      </c>
      <c r="E103" s="138">
        <f t="shared" si="91"/>
        <v>0.53846153846153855</v>
      </c>
      <c r="F103" s="137">
        <f t="shared" ref="F103:F108" si="93">F13*A103</f>
        <v>0.70000000000000007</v>
      </c>
      <c r="G103" s="136">
        <f t="shared" si="89"/>
        <v>0.91000000000000014</v>
      </c>
      <c r="H103" s="136">
        <f t="shared" si="89"/>
        <v>1.1830000000000003</v>
      </c>
      <c r="I103" s="136">
        <f t="shared" si="89"/>
        <v>1.5379000000000005</v>
      </c>
      <c r="J103" s="138">
        <f t="shared" ref="J103:J115" si="94">I103*1.3</f>
        <v>1.9992700000000008</v>
      </c>
      <c r="K103" s="138">
        <f t="shared" ref="K103:K116" si="95">J103*1.35</f>
        <v>2.6990145000000014</v>
      </c>
      <c r="L103" s="57">
        <f t="shared" ref="L103:L116" si="96">K103*1.4</f>
        <v>3.7786203000000018</v>
      </c>
      <c r="M103" s="41">
        <f t="shared" ref="M103:M116" si="97">L103*1.45</f>
        <v>5.4789994350000022</v>
      </c>
      <c r="N103" s="206">
        <f t="shared" ref="N103:N116" si="98">M103*1.45</f>
        <v>7.9445491807500028</v>
      </c>
      <c r="O103" s="41">
        <f t="shared" ref="O103:O116" si="99">N103*1.5</f>
        <v>11.916823771125005</v>
      </c>
      <c r="P103" s="43">
        <f t="shared" ref="P103:P116" si="100">O103*1.55</f>
        <v>18.471076845243758</v>
      </c>
    </row>
    <row r="104" spans="1:16" x14ac:dyDescent="0.3">
      <c r="A104" s="171">
        <v>7</v>
      </c>
      <c r="B104" s="139" t="s">
        <v>10</v>
      </c>
      <c r="C104" s="140"/>
      <c r="D104" s="141">
        <f t="shared" si="91"/>
        <v>8.2840236686390539E-2</v>
      </c>
      <c r="E104" s="180">
        <f t="shared" si="91"/>
        <v>0.1076923076923077</v>
      </c>
      <c r="F104" s="142">
        <f t="shared" si="93"/>
        <v>0.14000000000000001</v>
      </c>
      <c r="G104" s="141">
        <f t="shared" si="89"/>
        <v>0.18200000000000002</v>
      </c>
      <c r="H104" s="141">
        <f t="shared" si="89"/>
        <v>0.23660000000000003</v>
      </c>
      <c r="I104" s="141">
        <f t="shared" si="89"/>
        <v>0.30758000000000008</v>
      </c>
      <c r="J104" s="143">
        <f t="shared" si="94"/>
        <v>0.3998540000000001</v>
      </c>
      <c r="K104" s="143">
        <f t="shared" si="95"/>
        <v>0.5398029000000002</v>
      </c>
      <c r="L104" s="58">
        <f t="shared" si="96"/>
        <v>0.75572406000000025</v>
      </c>
      <c r="M104" s="44">
        <f t="shared" si="97"/>
        <v>1.0957998870000003</v>
      </c>
      <c r="N104" s="207">
        <f t="shared" si="98"/>
        <v>1.5889098361500005</v>
      </c>
      <c r="O104" s="44">
        <f t="shared" si="99"/>
        <v>2.3833647542250009</v>
      </c>
      <c r="P104" s="190">
        <f t="shared" si="100"/>
        <v>3.6942153690487514</v>
      </c>
    </row>
    <row r="105" spans="1:16" x14ac:dyDescent="0.3">
      <c r="A105" s="171">
        <v>7</v>
      </c>
      <c r="B105" s="106" t="s">
        <v>11</v>
      </c>
      <c r="C105" s="105"/>
      <c r="D105" s="105">
        <f t="shared" si="91"/>
        <v>1.0355029585798817E-2</v>
      </c>
      <c r="E105" s="135">
        <f t="shared" si="91"/>
        <v>1.3461538461538462E-2</v>
      </c>
      <c r="F105" s="107">
        <f t="shared" si="93"/>
        <v>1.7500000000000002E-2</v>
      </c>
      <c r="G105" s="105">
        <f t="shared" si="89"/>
        <v>2.2750000000000003E-2</v>
      </c>
      <c r="H105" s="105">
        <f t="shared" si="89"/>
        <v>2.9575000000000004E-2</v>
      </c>
      <c r="I105" s="105">
        <f t="shared" si="89"/>
        <v>3.8447500000000009E-2</v>
      </c>
      <c r="J105" s="144">
        <f t="shared" si="94"/>
        <v>4.9981750000000012E-2</v>
      </c>
      <c r="K105" s="135">
        <f t="shared" si="95"/>
        <v>6.7475362500000025E-2</v>
      </c>
      <c r="L105" s="50">
        <f t="shared" si="96"/>
        <v>9.4465507500000032E-2</v>
      </c>
      <c r="M105" s="8">
        <f t="shared" si="97"/>
        <v>0.13697498587500004</v>
      </c>
      <c r="N105" s="208">
        <f t="shared" si="98"/>
        <v>0.19861372951875006</v>
      </c>
      <c r="O105" s="8">
        <f t="shared" si="99"/>
        <v>0.29792059427812512</v>
      </c>
      <c r="P105" s="12">
        <f t="shared" si="100"/>
        <v>0.46177692113109392</v>
      </c>
    </row>
    <row r="106" spans="1:16" x14ac:dyDescent="0.3">
      <c r="A106" s="171">
        <v>7</v>
      </c>
      <c r="B106" s="106" t="s">
        <v>12</v>
      </c>
      <c r="C106" s="105"/>
      <c r="D106" s="105">
        <f t="shared" si="91"/>
        <v>5.1775147928994087E-3</v>
      </c>
      <c r="E106" s="135">
        <f t="shared" si="91"/>
        <v>6.7307692307692311E-3</v>
      </c>
      <c r="F106" s="107">
        <f t="shared" si="93"/>
        <v>8.7500000000000008E-3</v>
      </c>
      <c r="G106" s="105">
        <f t="shared" si="89"/>
        <v>1.1375000000000001E-2</v>
      </c>
      <c r="H106" s="105">
        <f t="shared" si="89"/>
        <v>1.4787500000000002E-2</v>
      </c>
      <c r="I106" s="105">
        <f t="shared" si="89"/>
        <v>1.9223750000000005E-2</v>
      </c>
      <c r="J106" s="135">
        <f t="shared" si="94"/>
        <v>2.4990875000000006E-2</v>
      </c>
      <c r="K106" s="145">
        <f t="shared" si="95"/>
        <v>3.3737681250000012E-2</v>
      </c>
      <c r="L106" s="50">
        <f t="shared" si="96"/>
        <v>4.7232753750000016E-2</v>
      </c>
      <c r="M106" s="8">
        <f t="shared" si="97"/>
        <v>6.8487492937500019E-2</v>
      </c>
      <c r="N106" s="208">
        <f t="shared" si="98"/>
        <v>9.930686475937503E-2</v>
      </c>
      <c r="O106" s="8">
        <f t="shared" si="99"/>
        <v>0.14896029713906256</v>
      </c>
      <c r="P106" s="12">
        <f t="shared" si="100"/>
        <v>0.23088846056554696</v>
      </c>
    </row>
    <row r="107" spans="1:16" x14ac:dyDescent="0.3">
      <c r="A107" s="171">
        <v>7</v>
      </c>
      <c r="B107" s="106" t="s">
        <v>13</v>
      </c>
      <c r="C107" s="105"/>
      <c r="D107" s="105">
        <f t="shared" si="91"/>
        <v>1.7258382642998025E-3</v>
      </c>
      <c r="E107" s="135">
        <f t="shared" si="91"/>
        <v>2.2435897435897434E-3</v>
      </c>
      <c r="F107" s="107">
        <f t="shared" si="93"/>
        <v>2.9166666666666668E-3</v>
      </c>
      <c r="G107" s="105">
        <f t="shared" si="89"/>
        <v>3.7916666666666671E-3</v>
      </c>
      <c r="H107" s="105">
        <f t="shared" si="89"/>
        <v>4.9291666666666676E-3</v>
      </c>
      <c r="I107" s="105">
        <f t="shared" si="89"/>
        <v>6.4079166666666685E-3</v>
      </c>
      <c r="J107" s="135">
        <f t="shared" si="94"/>
        <v>8.3302916666666699E-3</v>
      </c>
      <c r="K107" s="135">
        <f t="shared" si="95"/>
        <v>1.1245893750000005E-2</v>
      </c>
      <c r="L107" s="59">
        <f t="shared" si="96"/>
        <v>1.5744251250000004E-2</v>
      </c>
      <c r="M107" s="15">
        <f t="shared" si="97"/>
        <v>2.2829164312500004E-2</v>
      </c>
      <c r="N107" s="209">
        <f t="shared" si="98"/>
        <v>3.3102288253125008E-2</v>
      </c>
      <c r="O107" s="8">
        <f t="shared" si="99"/>
        <v>4.9653432379687515E-2</v>
      </c>
      <c r="P107" s="12">
        <f t="shared" si="100"/>
        <v>7.6962820188515649E-2</v>
      </c>
    </row>
    <row r="108" spans="1:16" ht="15" thickBot="1" x14ac:dyDescent="0.35">
      <c r="A108" s="176">
        <v>7</v>
      </c>
      <c r="B108" s="157" t="s">
        <v>14</v>
      </c>
      <c r="C108" s="158"/>
      <c r="D108" s="158">
        <f t="shared" si="91"/>
        <v>8.6291913214990123E-4</v>
      </c>
      <c r="E108" s="169">
        <f t="shared" si="91"/>
        <v>1.1217948717948717E-3</v>
      </c>
      <c r="F108" s="159">
        <f t="shared" si="93"/>
        <v>1.4583333333333334E-3</v>
      </c>
      <c r="G108" s="158">
        <f t="shared" si="89"/>
        <v>1.8958333333333336E-3</v>
      </c>
      <c r="H108" s="158">
        <f t="shared" si="89"/>
        <v>2.4645833333333338E-3</v>
      </c>
      <c r="I108" s="105">
        <f t="shared" si="89"/>
        <v>3.2039583333333343E-3</v>
      </c>
      <c r="J108" s="146">
        <f t="shared" si="94"/>
        <v>4.1651458333333349E-3</v>
      </c>
      <c r="K108" s="146">
        <f t="shared" si="95"/>
        <v>5.6229468750000023E-3</v>
      </c>
      <c r="L108" s="191">
        <f t="shared" si="96"/>
        <v>7.8721256250000021E-3</v>
      </c>
      <c r="M108" s="192">
        <f t="shared" si="97"/>
        <v>1.1414582156250002E-2</v>
      </c>
      <c r="N108" s="210">
        <f t="shared" si="98"/>
        <v>1.6551144126562504E-2</v>
      </c>
      <c r="O108" s="193">
        <f t="shared" si="99"/>
        <v>2.4826716189843757E-2</v>
      </c>
      <c r="P108" s="194">
        <f t="shared" si="100"/>
        <v>3.8481410094257824E-2</v>
      </c>
    </row>
    <row r="109" spans="1:16" x14ac:dyDescent="0.3">
      <c r="A109" s="177">
        <v>6</v>
      </c>
      <c r="B109" s="135" t="s">
        <v>19</v>
      </c>
      <c r="C109" s="105"/>
      <c r="D109" s="160">
        <f>E109/1.3</f>
        <v>35.502958579881657</v>
      </c>
      <c r="E109" s="117">
        <f>F109/1.3</f>
        <v>46.153846153846153</v>
      </c>
      <c r="F109" s="161">
        <f t="shared" ref="F109:F114" si="101">F4*A109</f>
        <v>60</v>
      </c>
      <c r="G109" s="160">
        <f t="shared" ref="G109:I124" si="102">F109*1.3</f>
        <v>78</v>
      </c>
      <c r="H109" s="160">
        <f t="shared" si="102"/>
        <v>101.4</v>
      </c>
      <c r="I109" s="23">
        <f t="shared" si="102"/>
        <v>131.82000000000002</v>
      </c>
      <c r="J109" s="112">
        <f t="shared" si="94"/>
        <v>171.36600000000004</v>
      </c>
      <c r="K109" s="113">
        <f t="shared" si="95"/>
        <v>231.34410000000008</v>
      </c>
      <c r="L109" s="51">
        <f t="shared" si="96"/>
        <v>323.88174000000009</v>
      </c>
      <c r="M109" s="25">
        <f t="shared" si="97"/>
        <v>469.62852300000014</v>
      </c>
      <c r="N109" s="199">
        <f t="shared" si="98"/>
        <v>680.96135835000018</v>
      </c>
      <c r="O109" s="25">
        <f t="shared" si="99"/>
        <v>1021.4420375250003</v>
      </c>
      <c r="P109" s="188">
        <f t="shared" si="100"/>
        <v>1583.2351581637504</v>
      </c>
    </row>
    <row r="110" spans="1:16" x14ac:dyDescent="0.3">
      <c r="A110" s="175">
        <v>6</v>
      </c>
      <c r="B110" s="152" t="s">
        <v>4</v>
      </c>
      <c r="C110" s="153"/>
      <c r="D110" s="154">
        <f t="shared" ref="D110:E123" si="103">E110/1.3</f>
        <v>13.31360946745562</v>
      </c>
      <c r="E110" s="182">
        <f t="shared" si="103"/>
        <v>17.307692307692307</v>
      </c>
      <c r="F110" s="156">
        <f t="shared" si="101"/>
        <v>22.5</v>
      </c>
      <c r="G110" s="154">
        <f t="shared" si="102"/>
        <v>29.25</v>
      </c>
      <c r="H110" s="154">
        <f t="shared" si="102"/>
        <v>38.024999999999999</v>
      </c>
      <c r="I110" s="115">
        <f t="shared" si="102"/>
        <v>49.432499999999997</v>
      </c>
      <c r="J110" s="117">
        <f t="shared" si="94"/>
        <v>64.262249999999995</v>
      </c>
      <c r="K110" s="117">
        <f t="shared" si="95"/>
        <v>86.754037499999995</v>
      </c>
      <c r="L110" s="52">
        <f t="shared" si="96"/>
        <v>121.45565249999999</v>
      </c>
      <c r="M110" s="28">
        <f t="shared" si="97"/>
        <v>176.11069612499998</v>
      </c>
      <c r="N110" s="200">
        <f t="shared" si="98"/>
        <v>255.36050938124995</v>
      </c>
      <c r="O110" s="28">
        <f t="shared" si="99"/>
        <v>383.04076407187495</v>
      </c>
      <c r="P110" s="118">
        <f t="shared" si="100"/>
        <v>593.71318431140617</v>
      </c>
    </row>
    <row r="111" spans="1:16" x14ac:dyDescent="0.3">
      <c r="A111" s="171">
        <v>6</v>
      </c>
      <c r="B111" s="119" t="s">
        <v>5</v>
      </c>
      <c r="C111" s="120"/>
      <c r="D111" s="120">
        <f t="shared" si="103"/>
        <v>1.6642011834319526</v>
      </c>
      <c r="E111" s="123">
        <f t="shared" si="103"/>
        <v>2.1634615384615383</v>
      </c>
      <c r="F111" s="121">
        <f t="shared" si="101"/>
        <v>2.8125</v>
      </c>
      <c r="G111" s="120">
        <f t="shared" si="102"/>
        <v>3.65625</v>
      </c>
      <c r="H111" s="120">
        <f t="shared" si="102"/>
        <v>4.7531249999999998</v>
      </c>
      <c r="I111" s="120">
        <f t="shared" si="102"/>
        <v>6.1790624999999997</v>
      </c>
      <c r="J111" s="122">
        <f t="shared" si="94"/>
        <v>8.0327812499999993</v>
      </c>
      <c r="K111" s="123">
        <f t="shared" si="95"/>
        <v>10.844254687499999</v>
      </c>
      <c r="L111" s="53">
        <f t="shared" si="96"/>
        <v>15.181956562499998</v>
      </c>
      <c r="M111" s="1">
        <f t="shared" si="97"/>
        <v>22.013837015624997</v>
      </c>
      <c r="N111" s="201">
        <f t="shared" si="98"/>
        <v>31.920063672656244</v>
      </c>
      <c r="O111" s="1">
        <f t="shared" si="99"/>
        <v>47.880095508984368</v>
      </c>
      <c r="P111" s="36">
        <f t="shared" si="100"/>
        <v>74.214148038925771</v>
      </c>
    </row>
    <row r="112" spans="1:16" x14ac:dyDescent="0.3">
      <c r="A112" s="171">
        <v>6</v>
      </c>
      <c r="B112" s="119" t="s">
        <v>6</v>
      </c>
      <c r="C112" s="120"/>
      <c r="D112" s="120">
        <f t="shared" si="103"/>
        <v>0.83210059171597628</v>
      </c>
      <c r="E112" s="123">
        <f t="shared" si="103"/>
        <v>1.0817307692307692</v>
      </c>
      <c r="F112" s="121">
        <f t="shared" si="101"/>
        <v>1.40625</v>
      </c>
      <c r="G112" s="120">
        <f t="shared" si="102"/>
        <v>1.828125</v>
      </c>
      <c r="H112" s="120">
        <f t="shared" si="102"/>
        <v>2.3765624999999999</v>
      </c>
      <c r="I112" s="120">
        <f t="shared" si="102"/>
        <v>3.0895312499999998</v>
      </c>
      <c r="J112" s="123">
        <f t="shared" si="94"/>
        <v>4.0163906249999997</v>
      </c>
      <c r="K112" s="124">
        <f t="shared" si="95"/>
        <v>5.4221273437499997</v>
      </c>
      <c r="L112" s="53">
        <f t="shared" si="96"/>
        <v>7.5909782812499991</v>
      </c>
      <c r="M112" s="1">
        <f t="shared" si="97"/>
        <v>11.006918507812498</v>
      </c>
      <c r="N112" s="201">
        <f t="shared" si="98"/>
        <v>15.960031836328122</v>
      </c>
      <c r="O112" s="1">
        <f t="shared" si="99"/>
        <v>23.940047754492184</v>
      </c>
      <c r="P112" s="36">
        <f t="shared" si="100"/>
        <v>37.107074019462885</v>
      </c>
    </row>
    <row r="113" spans="1:16" x14ac:dyDescent="0.3">
      <c r="A113" s="171">
        <v>6</v>
      </c>
      <c r="B113" s="119" t="s">
        <v>7</v>
      </c>
      <c r="C113" s="120"/>
      <c r="D113" s="120">
        <f t="shared" si="103"/>
        <v>0.27736686390532544</v>
      </c>
      <c r="E113" s="123">
        <f t="shared" si="103"/>
        <v>0.36057692307692307</v>
      </c>
      <c r="F113" s="121">
        <f t="shared" si="101"/>
        <v>0.46875</v>
      </c>
      <c r="G113" s="120">
        <f t="shared" si="102"/>
        <v>0.609375</v>
      </c>
      <c r="H113" s="120">
        <f t="shared" si="102"/>
        <v>0.79218750000000004</v>
      </c>
      <c r="I113" s="120">
        <f t="shared" si="102"/>
        <v>1.0298437500000002</v>
      </c>
      <c r="J113" s="123">
        <f t="shared" si="94"/>
        <v>1.3387968750000003</v>
      </c>
      <c r="K113" s="123">
        <f t="shared" si="95"/>
        <v>1.8073757812500006</v>
      </c>
      <c r="L113" s="54">
        <f t="shared" si="96"/>
        <v>2.5303260937500007</v>
      </c>
      <c r="M113" s="39">
        <f t="shared" si="97"/>
        <v>3.6689728359375011</v>
      </c>
      <c r="N113" s="202">
        <f t="shared" si="98"/>
        <v>5.3200106121093764</v>
      </c>
      <c r="O113" s="1">
        <f t="shared" si="99"/>
        <v>7.9800159181640646</v>
      </c>
      <c r="P113" s="36">
        <f t="shared" si="100"/>
        <v>12.3690246731543</v>
      </c>
    </row>
    <row r="114" spans="1:16" ht="15" thickBot="1" x14ac:dyDescent="0.35">
      <c r="A114" s="171">
        <v>6</v>
      </c>
      <c r="B114" s="119" t="s">
        <v>8</v>
      </c>
      <c r="C114" s="120"/>
      <c r="D114" s="120">
        <f t="shared" si="103"/>
        <v>0.13868343195266272</v>
      </c>
      <c r="E114" s="123">
        <f t="shared" si="103"/>
        <v>0.18028846153846154</v>
      </c>
      <c r="F114" s="121">
        <f t="shared" si="101"/>
        <v>0.234375</v>
      </c>
      <c r="G114" s="120">
        <f t="shared" si="102"/>
        <v>0.3046875</v>
      </c>
      <c r="H114" s="120">
        <f t="shared" si="102"/>
        <v>0.39609375000000002</v>
      </c>
      <c r="I114" s="120">
        <f t="shared" si="102"/>
        <v>0.51492187500000008</v>
      </c>
      <c r="J114" s="123">
        <f t="shared" si="94"/>
        <v>0.66939843750000017</v>
      </c>
      <c r="K114" s="123">
        <f t="shared" si="95"/>
        <v>0.90368789062500032</v>
      </c>
      <c r="L114" s="53">
        <f t="shared" si="96"/>
        <v>1.2651630468750004</v>
      </c>
      <c r="M114" s="1">
        <f t="shared" si="97"/>
        <v>1.8344864179687506</v>
      </c>
      <c r="N114" s="201">
        <f t="shared" si="98"/>
        <v>2.6600053060546882</v>
      </c>
      <c r="O114" s="40">
        <f t="shared" si="99"/>
        <v>3.9900079590820323</v>
      </c>
      <c r="P114" s="125">
        <f t="shared" si="100"/>
        <v>6.1845123365771499</v>
      </c>
    </row>
    <row r="115" spans="1:16" x14ac:dyDescent="0.3">
      <c r="A115" s="171">
        <v>6</v>
      </c>
      <c r="B115" s="126" t="s">
        <v>18</v>
      </c>
      <c r="C115" s="127" t="s">
        <v>41</v>
      </c>
      <c r="D115" s="128">
        <f t="shared" si="103"/>
        <v>266.27218934911241</v>
      </c>
      <c r="E115" s="130">
        <f t="shared" si="103"/>
        <v>346.15384615384613</v>
      </c>
      <c r="F115" s="129">
        <v>450</v>
      </c>
      <c r="G115" s="128">
        <f t="shared" si="102"/>
        <v>585</v>
      </c>
      <c r="H115" s="128">
        <f t="shared" si="102"/>
        <v>760.5</v>
      </c>
      <c r="I115" s="128">
        <f t="shared" si="102"/>
        <v>988.65</v>
      </c>
      <c r="J115" s="130">
        <f t="shared" si="94"/>
        <v>1285.2450000000001</v>
      </c>
      <c r="K115" s="130">
        <f t="shared" si="95"/>
        <v>1735.0807500000003</v>
      </c>
      <c r="L115" s="55">
        <f t="shared" si="96"/>
        <v>2429.1130500000004</v>
      </c>
      <c r="M115" s="29">
        <f t="shared" si="97"/>
        <v>3522.2139225000005</v>
      </c>
      <c r="N115" s="203">
        <f t="shared" si="98"/>
        <v>5107.2101876250008</v>
      </c>
      <c r="O115" s="29">
        <f t="shared" si="99"/>
        <v>7660.8152814375007</v>
      </c>
      <c r="P115" s="31">
        <f t="shared" si="100"/>
        <v>11874.263686228127</v>
      </c>
    </row>
    <row r="116" spans="1:16" x14ac:dyDescent="0.3">
      <c r="A116" s="171">
        <v>6</v>
      </c>
      <c r="B116" s="126" t="s">
        <v>3</v>
      </c>
      <c r="C116" s="131"/>
      <c r="D116" s="120">
        <f t="shared" si="103"/>
        <v>8.8757396449704137E-2</v>
      </c>
      <c r="E116" s="123">
        <f t="shared" si="103"/>
        <v>0.11538461538461539</v>
      </c>
      <c r="F116" s="215">
        <f>0.025*A117</f>
        <v>0.15000000000000002</v>
      </c>
      <c r="G116" s="216">
        <f t="shared" ref="G116:J117" si="104">F116*1.3</f>
        <v>0.19500000000000003</v>
      </c>
      <c r="H116" s="216">
        <f t="shared" si="104"/>
        <v>0.25350000000000006</v>
      </c>
      <c r="I116" s="216">
        <f t="shared" si="104"/>
        <v>0.32955000000000007</v>
      </c>
      <c r="J116" s="217">
        <f t="shared" si="104"/>
        <v>0.4284150000000001</v>
      </c>
      <c r="K116" s="217">
        <f t="shared" si="95"/>
        <v>0.57836025000000013</v>
      </c>
      <c r="L116" s="91">
        <f t="shared" si="96"/>
        <v>0.80970435000000018</v>
      </c>
      <c r="M116" s="90">
        <f t="shared" si="97"/>
        <v>1.1740713075000002</v>
      </c>
      <c r="N116" s="205">
        <f t="shared" si="98"/>
        <v>1.7024033958750002</v>
      </c>
      <c r="O116" s="90">
        <f t="shared" si="99"/>
        <v>2.5536050938125001</v>
      </c>
      <c r="P116" s="189">
        <f t="shared" si="100"/>
        <v>3.9580878954093754</v>
      </c>
    </row>
    <row r="117" spans="1:16" ht="15" thickBot="1" x14ac:dyDescent="0.35">
      <c r="A117" s="171">
        <v>6</v>
      </c>
      <c r="B117" s="126" t="s">
        <v>3</v>
      </c>
      <c r="C117" s="134"/>
      <c r="D117" s="105">
        <f t="shared" si="103"/>
        <v>8.8757396449704137E-2</v>
      </c>
      <c r="E117" s="135">
        <f t="shared" si="103"/>
        <v>0.11538461538461539</v>
      </c>
      <c r="F117" s="213">
        <f>0.025*A116</f>
        <v>0.15000000000000002</v>
      </c>
      <c r="G117" s="214">
        <f t="shared" si="104"/>
        <v>0.19500000000000003</v>
      </c>
      <c r="H117" s="214">
        <f t="shared" si="104"/>
        <v>0.25350000000000006</v>
      </c>
      <c r="I117" s="214">
        <f t="shared" si="104"/>
        <v>0.32955000000000007</v>
      </c>
      <c r="J117" s="132">
        <f t="shared" si="104"/>
        <v>0.4284150000000001</v>
      </c>
      <c r="K117" s="132">
        <f>J117*1.25</f>
        <v>0.53551875000000015</v>
      </c>
      <c r="L117" s="56">
        <f>K117*1.2</f>
        <v>0.64262250000000021</v>
      </c>
      <c r="M117" s="5">
        <f>L117*1.15</f>
        <v>0.73901587500000021</v>
      </c>
      <c r="N117" s="204">
        <f>M117*1.15</f>
        <v>0.84986825625000018</v>
      </c>
      <c r="O117" s="5">
        <f>N117*1.1</f>
        <v>0.93485508187500022</v>
      </c>
      <c r="P117" s="133">
        <f>O117*1.05</f>
        <v>0.98159783596875028</v>
      </c>
    </row>
    <row r="118" spans="1:16" x14ac:dyDescent="0.3">
      <c r="A118" s="171">
        <v>6</v>
      </c>
      <c r="B118" s="119" t="s">
        <v>9</v>
      </c>
      <c r="C118" s="120" t="s">
        <v>42</v>
      </c>
      <c r="D118" s="136">
        <f t="shared" si="103"/>
        <v>0.35502958579881655</v>
      </c>
      <c r="E118" s="138">
        <f t="shared" si="103"/>
        <v>0.46153846153846156</v>
      </c>
      <c r="F118" s="137">
        <f t="shared" ref="F118:F123" si="105">F13*A118</f>
        <v>0.60000000000000009</v>
      </c>
      <c r="G118" s="136">
        <f t="shared" si="102"/>
        <v>0.78000000000000014</v>
      </c>
      <c r="H118" s="136">
        <f t="shared" si="102"/>
        <v>1.0140000000000002</v>
      </c>
      <c r="I118" s="136">
        <f t="shared" si="102"/>
        <v>1.3182000000000003</v>
      </c>
      <c r="J118" s="138">
        <f t="shared" ref="J118:J130" si="106">I118*1.3</f>
        <v>1.7136600000000004</v>
      </c>
      <c r="K118" s="138">
        <f t="shared" ref="K118:K131" si="107">J118*1.35</f>
        <v>2.3134410000000005</v>
      </c>
      <c r="L118" s="57">
        <f t="shared" ref="L118:L131" si="108">K118*1.4</f>
        <v>3.2388174000000007</v>
      </c>
      <c r="M118" s="41">
        <f t="shared" ref="M118:M131" si="109">L118*1.45</f>
        <v>4.6962852300000009</v>
      </c>
      <c r="N118" s="206">
        <f t="shared" ref="N118:N131" si="110">M118*1.45</f>
        <v>6.8096135835000009</v>
      </c>
      <c r="O118" s="41">
        <f t="shared" ref="O118:O131" si="111">N118*1.5</f>
        <v>10.21442037525</v>
      </c>
      <c r="P118" s="43">
        <f t="shared" ref="P118:P131" si="112">O118*1.55</f>
        <v>15.832351581637502</v>
      </c>
    </row>
    <row r="119" spans="1:16" x14ac:dyDescent="0.3">
      <c r="A119" s="171">
        <v>6</v>
      </c>
      <c r="B119" s="139" t="s">
        <v>10</v>
      </c>
      <c r="C119" s="140"/>
      <c r="D119" s="141">
        <f t="shared" si="103"/>
        <v>7.1005917159763302E-2</v>
      </c>
      <c r="E119" s="180">
        <f t="shared" si="103"/>
        <v>9.2307692307692299E-2</v>
      </c>
      <c r="F119" s="142">
        <f t="shared" si="105"/>
        <v>0.12</v>
      </c>
      <c r="G119" s="141">
        <f t="shared" si="102"/>
        <v>0.156</v>
      </c>
      <c r="H119" s="141">
        <f t="shared" si="102"/>
        <v>0.20280000000000001</v>
      </c>
      <c r="I119" s="141">
        <f t="shared" si="102"/>
        <v>0.26364000000000004</v>
      </c>
      <c r="J119" s="143">
        <f t="shared" si="106"/>
        <v>0.34273200000000009</v>
      </c>
      <c r="K119" s="143">
        <f t="shared" si="107"/>
        <v>0.46268820000000016</v>
      </c>
      <c r="L119" s="58">
        <f t="shared" si="108"/>
        <v>0.64776348000000017</v>
      </c>
      <c r="M119" s="44">
        <f t="shared" si="109"/>
        <v>0.93925704600000026</v>
      </c>
      <c r="N119" s="207">
        <f t="shared" si="110"/>
        <v>1.3619227167000003</v>
      </c>
      <c r="O119" s="44">
        <f t="shared" si="111"/>
        <v>2.0428840750500004</v>
      </c>
      <c r="P119" s="190">
        <f t="shared" si="112"/>
        <v>3.1664703163275005</v>
      </c>
    </row>
    <row r="120" spans="1:16" x14ac:dyDescent="0.3">
      <c r="A120" s="171">
        <v>6</v>
      </c>
      <c r="B120" s="106" t="s">
        <v>11</v>
      </c>
      <c r="C120" s="105"/>
      <c r="D120" s="105">
        <f t="shared" si="103"/>
        <v>8.8757396449704127E-3</v>
      </c>
      <c r="E120" s="135">
        <f t="shared" si="103"/>
        <v>1.1538461538461537E-2</v>
      </c>
      <c r="F120" s="107">
        <f t="shared" si="105"/>
        <v>1.4999999999999999E-2</v>
      </c>
      <c r="G120" s="105">
        <f t="shared" si="102"/>
        <v>1.95E-2</v>
      </c>
      <c r="H120" s="105">
        <f t="shared" si="102"/>
        <v>2.5350000000000001E-2</v>
      </c>
      <c r="I120" s="105">
        <f t="shared" si="102"/>
        <v>3.2955000000000005E-2</v>
      </c>
      <c r="J120" s="144">
        <f t="shared" si="106"/>
        <v>4.2841500000000012E-2</v>
      </c>
      <c r="K120" s="135">
        <f t="shared" si="107"/>
        <v>5.783602500000002E-2</v>
      </c>
      <c r="L120" s="50">
        <f t="shared" si="108"/>
        <v>8.0970435000000021E-2</v>
      </c>
      <c r="M120" s="8">
        <f t="shared" si="109"/>
        <v>0.11740713075000003</v>
      </c>
      <c r="N120" s="208">
        <f t="shared" si="110"/>
        <v>0.17024033958750004</v>
      </c>
      <c r="O120" s="8">
        <f t="shared" si="111"/>
        <v>0.25536050938125004</v>
      </c>
      <c r="P120" s="12">
        <f t="shared" si="112"/>
        <v>0.39580878954093757</v>
      </c>
    </row>
    <row r="121" spans="1:16" x14ac:dyDescent="0.3">
      <c r="A121" s="171">
        <v>6</v>
      </c>
      <c r="B121" s="106" t="s">
        <v>12</v>
      </c>
      <c r="C121" s="105"/>
      <c r="D121" s="105">
        <f t="shared" si="103"/>
        <v>4.4378698224852063E-3</v>
      </c>
      <c r="E121" s="135">
        <f t="shared" si="103"/>
        <v>5.7692307692307687E-3</v>
      </c>
      <c r="F121" s="107">
        <f t="shared" si="105"/>
        <v>7.4999999999999997E-3</v>
      </c>
      <c r="G121" s="105">
        <f t="shared" si="102"/>
        <v>9.75E-3</v>
      </c>
      <c r="H121" s="105">
        <f t="shared" si="102"/>
        <v>1.2675000000000001E-2</v>
      </c>
      <c r="I121" s="105">
        <f t="shared" si="102"/>
        <v>1.6477500000000003E-2</v>
      </c>
      <c r="J121" s="135">
        <f t="shared" si="106"/>
        <v>2.1420750000000006E-2</v>
      </c>
      <c r="K121" s="145">
        <f t="shared" si="107"/>
        <v>2.891801250000001E-2</v>
      </c>
      <c r="L121" s="50">
        <f t="shared" si="108"/>
        <v>4.0485217500000011E-2</v>
      </c>
      <c r="M121" s="8">
        <f t="shared" si="109"/>
        <v>5.8703565375000016E-2</v>
      </c>
      <c r="N121" s="208">
        <f t="shared" si="110"/>
        <v>8.512016979375002E-2</v>
      </c>
      <c r="O121" s="8">
        <f t="shared" si="111"/>
        <v>0.12768025469062502</v>
      </c>
      <c r="P121" s="12">
        <f t="shared" si="112"/>
        <v>0.19790439477046878</v>
      </c>
    </row>
    <row r="122" spans="1:16" x14ac:dyDescent="0.3">
      <c r="A122" s="171">
        <v>6</v>
      </c>
      <c r="B122" s="106" t="s">
        <v>13</v>
      </c>
      <c r="C122" s="105"/>
      <c r="D122" s="105">
        <f t="shared" si="103"/>
        <v>1.4792899408284023E-3</v>
      </c>
      <c r="E122" s="135">
        <f t="shared" si="103"/>
        <v>1.923076923076923E-3</v>
      </c>
      <c r="F122" s="107">
        <f t="shared" si="105"/>
        <v>2.5000000000000001E-3</v>
      </c>
      <c r="G122" s="105">
        <f t="shared" si="102"/>
        <v>3.2500000000000003E-3</v>
      </c>
      <c r="H122" s="105">
        <f t="shared" si="102"/>
        <v>4.2250000000000005E-3</v>
      </c>
      <c r="I122" s="105">
        <f t="shared" si="102"/>
        <v>5.4925000000000009E-3</v>
      </c>
      <c r="J122" s="135">
        <f t="shared" si="106"/>
        <v>7.1402500000000016E-3</v>
      </c>
      <c r="K122" s="135">
        <f t="shared" si="107"/>
        <v>9.6393375000000028E-3</v>
      </c>
      <c r="L122" s="59">
        <f t="shared" si="108"/>
        <v>1.3495072500000004E-2</v>
      </c>
      <c r="M122" s="15">
        <f t="shared" si="109"/>
        <v>1.9567855125000005E-2</v>
      </c>
      <c r="N122" s="209">
        <f t="shared" si="110"/>
        <v>2.8373389931250007E-2</v>
      </c>
      <c r="O122" s="8">
        <f t="shared" si="111"/>
        <v>4.256008489687501E-2</v>
      </c>
      <c r="P122" s="12">
        <f t="shared" si="112"/>
        <v>6.596813159015627E-2</v>
      </c>
    </row>
    <row r="123" spans="1:16" ht="15" thickBot="1" x14ac:dyDescent="0.35">
      <c r="A123" s="176">
        <v>6</v>
      </c>
      <c r="B123" s="157" t="s">
        <v>14</v>
      </c>
      <c r="C123" s="158"/>
      <c r="D123" s="158">
        <f t="shared" si="103"/>
        <v>7.3964497041420117E-4</v>
      </c>
      <c r="E123" s="169">
        <f t="shared" si="103"/>
        <v>9.6153846153846148E-4</v>
      </c>
      <c r="F123" s="159">
        <f t="shared" si="105"/>
        <v>1.25E-3</v>
      </c>
      <c r="G123" s="158">
        <f t="shared" si="102"/>
        <v>1.6250000000000001E-3</v>
      </c>
      <c r="H123" s="158">
        <f t="shared" si="102"/>
        <v>2.1125000000000002E-3</v>
      </c>
      <c r="I123" s="105">
        <f t="shared" si="102"/>
        <v>2.7462500000000004E-3</v>
      </c>
      <c r="J123" s="146">
        <f t="shared" si="106"/>
        <v>3.5701250000000008E-3</v>
      </c>
      <c r="K123" s="146">
        <f t="shared" si="107"/>
        <v>4.8196687500000014E-3</v>
      </c>
      <c r="L123" s="191">
        <f t="shared" si="108"/>
        <v>6.7475362500000018E-3</v>
      </c>
      <c r="M123" s="192">
        <f t="shared" si="109"/>
        <v>9.7839275625000027E-3</v>
      </c>
      <c r="N123" s="210">
        <f t="shared" si="110"/>
        <v>1.4186694965625003E-2</v>
      </c>
      <c r="O123" s="193">
        <f t="shared" si="111"/>
        <v>2.1280042448437505E-2</v>
      </c>
      <c r="P123" s="194">
        <f t="shared" si="112"/>
        <v>3.2984065795078135E-2</v>
      </c>
    </row>
    <row r="124" spans="1:16" x14ac:dyDescent="0.3">
      <c r="A124" s="177">
        <v>8</v>
      </c>
      <c r="B124" s="113" t="s">
        <v>19</v>
      </c>
      <c r="C124" s="115"/>
      <c r="D124" s="160">
        <f>E124/1.3</f>
        <v>47.337278106508869</v>
      </c>
      <c r="E124" s="117">
        <f>F124/1.3</f>
        <v>61.538461538461533</v>
      </c>
      <c r="F124" s="161">
        <f t="shared" ref="F124:F129" si="113">F4*A124</f>
        <v>80</v>
      </c>
      <c r="G124" s="160">
        <f t="shared" si="102"/>
        <v>104</v>
      </c>
      <c r="H124" s="160">
        <f t="shared" si="102"/>
        <v>135.20000000000002</v>
      </c>
      <c r="I124" s="23">
        <f t="shared" si="102"/>
        <v>175.76000000000002</v>
      </c>
      <c r="J124" s="112">
        <f t="shared" si="106"/>
        <v>228.48800000000003</v>
      </c>
      <c r="K124" s="113">
        <f t="shared" si="107"/>
        <v>308.45880000000005</v>
      </c>
      <c r="L124" s="51">
        <f t="shared" si="108"/>
        <v>431.84232000000003</v>
      </c>
      <c r="M124" s="25">
        <f t="shared" si="109"/>
        <v>626.17136400000004</v>
      </c>
      <c r="N124" s="199">
        <f t="shared" si="110"/>
        <v>907.94847779999998</v>
      </c>
      <c r="O124" s="25">
        <f t="shared" si="111"/>
        <v>1361.9227166999999</v>
      </c>
      <c r="P124" s="188">
        <f t="shared" si="112"/>
        <v>2110.9802108849999</v>
      </c>
    </row>
    <row r="125" spans="1:16" x14ac:dyDescent="0.3">
      <c r="A125" s="175">
        <v>8</v>
      </c>
      <c r="B125" s="155" t="s">
        <v>4</v>
      </c>
      <c r="C125" s="154"/>
      <c r="D125" s="154">
        <f t="shared" ref="D125:E138" si="114">E125/1.3</f>
        <v>17.751479289940828</v>
      </c>
      <c r="E125" s="182">
        <f t="shared" si="114"/>
        <v>23.076923076923077</v>
      </c>
      <c r="F125" s="156">
        <f t="shared" si="113"/>
        <v>30</v>
      </c>
      <c r="G125" s="154">
        <f t="shared" ref="G125:I140" si="115">F125*1.3</f>
        <v>39</v>
      </c>
      <c r="H125" s="154">
        <f t="shared" si="115"/>
        <v>50.7</v>
      </c>
      <c r="I125" s="115">
        <f t="shared" si="115"/>
        <v>65.910000000000011</v>
      </c>
      <c r="J125" s="117">
        <f t="shared" si="106"/>
        <v>85.683000000000021</v>
      </c>
      <c r="K125" s="117">
        <f t="shared" si="107"/>
        <v>115.67205000000004</v>
      </c>
      <c r="L125" s="52">
        <f t="shared" si="108"/>
        <v>161.94087000000005</v>
      </c>
      <c r="M125" s="28">
        <f t="shared" si="109"/>
        <v>234.81426150000007</v>
      </c>
      <c r="N125" s="200">
        <f t="shared" si="110"/>
        <v>340.48067917500009</v>
      </c>
      <c r="O125" s="28">
        <f t="shared" si="111"/>
        <v>510.72101876250014</v>
      </c>
      <c r="P125" s="118">
        <f t="shared" si="112"/>
        <v>791.61757908187519</v>
      </c>
    </row>
    <row r="126" spans="1:16" x14ac:dyDescent="0.3">
      <c r="A126" s="171">
        <v>8</v>
      </c>
      <c r="B126" s="119" t="s">
        <v>5</v>
      </c>
      <c r="C126" s="120"/>
      <c r="D126" s="120">
        <f t="shared" si="114"/>
        <v>2.2189349112426036</v>
      </c>
      <c r="E126" s="123">
        <f t="shared" si="114"/>
        <v>2.8846153846153846</v>
      </c>
      <c r="F126" s="121">
        <f t="shared" si="113"/>
        <v>3.75</v>
      </c>
      <c r="G126" s="120">
        <f t="shared" si="115"/>
        <v>4.875</v>
      </c>
      <c r="H126" s="120">
        <f t="shared" si="115"/>
        <v>6.3375000000000004</v>
      </c>
      <c r="I126" s="120">
        <f t="shared" si="115"/>
        <v>8.2387500000000014</v>
      </c>
      <c r="J126" s="122">
        <f t="shared" si="106"/>
        <v>10.710375000000003</v>
      </c>
      <c r="K126" s="123">
        <f t="shared" si="107"/>
        <v>14.459006250000005</v>
      </c>
      <c r="L126" s="53">
        <f t="shared" si="108"/>
        <v>20.242608750000006</v>
      </c>
      <c r="M126" s="1">
        <f t="shared" si="109"/>
        <v>29.351782687500009</v>
      </c>
      <c r="N126" s="201">
        <f t="shared" si="110"/>
        <v>42.560084896875011</v>
      </c>
      <c r="O126" s="1">
        <f t="shared" si="111"/>
        <v>63.840127345312517</v>
      </c>
      <c r="P126" s="36">
        <f t="shared" si="112"/>
        <v>98.952197385234399</v>
      </c>
    </row>
    <row r="127" spans="1:16" x14ac:dyDescent="0.3">
      <c r="A127" s="171">
        <v>8</v>
      </c>
      <c r="B127" s="119" t="s">
        <v>6</v>
      </c>
      <c r="C127" s="120"/>
      <c r="D127" s="120">
        <f t="shared" si="114"/>
        <v>1.1094674556213018</v>
      </c>
      <c r="E127" s="123">
        <f t="shared" si="114"/>
        <v>1.4423076923076923</v>
      </c>
      <c r="F127" s="121">
        <f t="shared" si="113"/>
        <v>1.875</v>
      </c>
      <c r="G127" s="120">
        <f t="shared" si="115"/>
        <v>2.4375</v>
      </c>
      <c r="H127" s="120">
        <f t="shared" si="115"/>
        <v>3.1687500000000002</v>
      </c>
      <c r="I127" s="120">
        <f t="shared" si="115"/>
        <v>4.1193750000000007</v>
      </c>
      <c r="J127" s="123">
        <f t="shared" si="106"/>
        <v>5.3551875000000013</v>
      </c>
      <c r="K127" s="124">
        <f t="shared" si="107"/>
        <v>7.2295031250000026</v>
      </c>
      <c r="L127" s="53">
        <f t="shared" si="108"/>
        <v>10.121304375000003</v>
      </c>
      <c r="M127" s="1">
        <f t="shared" si="109"/>
        <v>14.675891343750004</v>
      </c>
      <c r="N127" s="201">
        <f t="shared" si="110"/>
        <v>21.280042448437506</v>
      </c>
      <c r="O127" s="1">
        <f t="shared" si="111"/>
        <v>31.920063672656259</v>
      </c>
      <c r="P127" s="36">
        <f t="shared" si="112"/>
        <v>49.4760986926172</v>
      </c>
    </row>
    <row r="128" spans="1:16" x14ac:dyDescent="0.3">
      <c r="A128" s="171">
        <v>8</v>
      </c>
      <c r="B128" s="119" t="s">
        <v>7</v>
      </c>
      <c r="C128" s="120"/>
      <c r="D128" s="120">
        <f t="shared" si="114"/>
        <v>0.36982248520710054</v>
      </c>
      <c r="E128" s="123">
        <f t="shared" si="114"/>
        <v>0.48076923076923073</v>
      </c>
      <c r="F128" s="121">
        <f t="shared" si="113"/>
        <v>0.625</v>
      </c>
      <c r="G128" s="120">
        <f t="shared" si="115"/>
        <v>0.8125</v>
      </c>
      <c r="H128" s="120">
        <f t="shared" si="115"/>
        <v>1.0562500000000001</v>
      </c>
      <c r="I128" s="120">
        <f t="shared" si="115"/>
        <v>1.3731250000000002</v>
      </c>
      <c r="J128" s="123">
        <f t="shared" si="106"/>
        <v>1.7850625000000002</v>
      </c>
      <c r="K128" s="123">
        <f t="shared" si="107"/>
        <v>2.4098343750000004</v>
      </c>
      <c r="L128" s="54">
        <f t="shared" si="108"/>
        <v>3.3737681250000002</v>
      </c>
      <c r="M128" s="39">
        <f t="shared" si="109"/>
        <v>4.8919637812500003</v>
      </c>
      <c r="N128" s="202">
        <f t="shared" si="110"/>
        <v>7.0933474828124998</v>
      </c>
      <c r="O128" s="1">
        <f t="shared" si="111"/>
        <v>10.640021224218749</v>
      </c>
      <c r="P128" s="36">
        <f t="shared" si="112"/>
        <v>16.492032897539062</v>
      </c>
    </row>
    <row r="129" spans="1:16" ht="15" thickBot="1" x14ac:dyDescent="0.35">
      <c r="A129" s="171">
        <v>8</v>
      </c>
      <c r="B129" s="119" t="s">
        <v>8</v>
      </c>
      <c r="C129" s="120"/>
      <c r="D129" s="120">
        <f t="shared" si="114"/>
        <v>0.18491124260355027</v>
      </c>
      <c r="E129" s="123">
        <f t="shared" si="114"/>
        <v>0.24038461538461536</v>
      </c>
      <c r="F129" s="121">
        <f t="shared" si="113"/>
        <v>0.3125</v>
      </c>
      <c r="G129" s="120">
        <f t="shared" si="115"/>
        <v>0.40625</v>
      </c>
      <c r="H129" s="120">
        <f t="shared" si="115"/>
        <v>0.52812500000000007</v>
      </c>
      <c r="I129" s="120">
        <f t="shared" si="115"/>
        <v>0.68656250000000008</v>
      </c>
      <c r="J129" s="123">
        <f t="shared" si="106"/>
        <v>0.89253125000000011</v>
      </c>
      <c r="K129" s="123">
        <f t="shared" si="107"/>
        <v>1.2049171875000002</v>
      </c>
      <c r="L129" s="53">
        <f t="shared" si="108"/>
        <v>1.6868840625000001</v>
      </c>
      <c r="M129" s="1">
        <f t="shared" si="109"/>
        <v>2.4459818906250002</v>
      </c>
      <c r="N129" s="201">
        <f t="shared" si="110"/>
        <v>3.5466737414062499</v>
      </c>
      <c r="O129" s="40">
        <f t="shared" si="111"/>
        <v>5.3200106121093746</v>
      </c>
      <c r="P129" s="125">
        <f t="shared" si="112"/>
        <v>8.2460164487695309</v>
      </c>
    </row>
    <row r="130" spans="1:16" x14ac:dyDescent="0.3">
      <c r="A130" s="171">
        <v>8</v>
      </c>
      <c r="B130" s="126" t="s">
        <v>18</v>
      </c>
      <c r="C130" s="127" t="s">
        <v>43</v>
      </c>
      <c r="D130" s="128">
        <f t="shared" si="114"/>
        <v>331.3609467455621</v>
      </c>
      <c r="E130" s="130">
        <f t="shared" si="114"/>
        <v>430.76923076923077</v>
      </c>
      <c r="F130" s="129">
        <v>560</v>
      </c>
      <c r="G130" s="128">
        <f t="shared" si="115"/>
        <v>728</v>
      </c>
      <c r="H130" s="128">
        <f t="shared" si="115"/>
        <v>946.4</v>
      </c>
      <c r="I130" s="128">
        <f t="shared" si="115"/>
        <v>1230.32</v>
      </c>
      <c r="J130" s="130">
        <f t="shared" si="106"/>
        <v>1599.4159999999999</v>
      </c>
      <c r="K130" s="130">
        <f t="shared" si="107"/>
        <v>2159.2116000000001</v>
      </c>
      <c r="L130" s="55">
        <f t="shared" si="108"/>
        <v>3022.89624</v>
      </c>
      <c r="M130" s="29">
        <f t="shared" si="109"/>
        <v>4383.1995479999996</v>
      </c>
      <c r="N130" s="203">
        <f t="shared" si="110"/>
        <v>6355.6393445999993</v>
      </c>
      <c r="O130" s="29">
        <f t="shared" si="111"/>
        <v>9533.4590168999985</v>
      </c>
      <c r="P130" s="31">
        <f t="shared" si="112"/>
        <v>14776.861476194998</v>
      </c>
    </row>
    <row r="131" spans="1:16" x14ac:dyDescent="0.3">
      <c r="A131" s="171">
        <v>8</v>
      </c>
      <c r="B131" s="126" t="s">
        <v>3</v>
      </c>
      <c r="C131" s="131"/>
      <c r="D131" s="120">
        <f t="shared" si="114"/>
        <v>0.1183431952662722</v>
      </c>
      <c r="E131" s="123">
        <f t="shared" si="114"/>
        <v>0.15384615384615385</v>
      </c>
      <c r="F131" s="215">
        <f>0.025*A132</f>
        <v>0.2</v>
      </c>
      <c r="G131" s="216">
        <f t="shared" ref="G131:J132" si="116">F131*1.3</f>
        <v>0.26</v>
      </c>
      <c r="H131" s="216">
        <f t="shared" si="116"/>
        <v>0.33800000000000002</v>
      </c>
      <c r="I131" s="216">
        <f t="shared" si="116"/>
        <v>0.43940000000000007</v>
      </c>
      <c r="J131" s="217">
        <f t="shared" si="116"/>
        <v>0.57122000000000006</v>
      </c>
      <c r="K131" s="217">
        <f t="shared" si="107"/>
        <v>0.77114700000000014</v>
      </c>
      <c r="L131" s="91">
        <f t="shared" si="108"/>
        <v>1.0796058000000002</v>
      </c>
      <c r="M131" s="90">
        <f t="shared" si="109"/>
        <v>1.5654284100000002</v>
      </c>
      <c r="N131" s="205">
        <f t="shared" si="110"/>
        <v>2.2698711945000003</v>
      </c>
      <c r="O131" s="90">
        <f t="shared" si="111"/>
        <v>3.4048067917500004</v>
      </c>
      <c r="P131" s="189">
        <f t="shared" si="112"/>
        <v>5.2774505272125012</v>
      </c>
    </row>
    <row r="132" spans="1:16" ht="15" thickBot="1" x14ac:dyDescent="0.35">
      <c r="A132" s="171">
        <v>8</v>
      </c>
      <c r="B132" s="126" t="s">
        <v>3</v>
      </c>
      <c r="C132" s="134"/>
      <c r="D132" s="105">
        <f t="shared" si="114"/>
        <v>0.1183431952662722</v>
      </c>
      <c r="E132" s="135">
        <f t="shared" si="114"/>
        <v>0.15384615384615385</v>
      </c>
      <c r="F132" s="213">
        <f>0.025*A131</f>
        <v>0.2</v>
      </c>
      <c r="G132" s="214">
        <f t="shared" si="116"/>
        <v>0.26</v>
      </c>
      <c r="H132" s="214">
        <f t="shared" si="116"/>
        <v>0.33800000000000002</v>
      </c>
      <c r="I132" s="214">
        <f t="shared" si="116"/>
        <v>0.43940000000000007</v>
      </c>
      <c r="J132" s="132">
        <f t="shared" si="116"/>
        <v>0.57122000000000006</v>
      </c>
      <c r="K132" s="132">
        <f>J132*1.25</f>
        <v>0.71402500000000013</v>
      </c>
      <c r="L132" s="56">
        <f>K132*1.2</f>
        <v>0.85683000000000009</v>
      </c>
      <c r="M132" s="5">
        <f>L132*1.15</f>
        <v>0.98535450000000002</v>
      </c>
      <c r="N132" s="204">
        <f>M132*1.15</f>
        <v>1.1331576749999999</v>
      </c>
      <c r="O132" s="5">
        <f>N132*1.1</f>
        <v>1.2464734424999999</v>
      </c>
      <c r="P132" s="133">
        <f>O132*1.05</f>
        <v>1.3087971146249999</v>
      </c>
    </row>
    <row r="133" spans="1:16" x14ac:dyDescent="0.3">
      <c r="A133" s="171">
        <v>8</v>
      </c>
      <c r="B133" s="119" t="s">
        <v>9</v>
      </c>
      <c r="C133" s="120" t="s">
        <v>44</v>
      </c>
      <c r="D133" s="136">
        <f t="shared" si="114"/>
        <v>0.47337278106508879</v>
      </c>
      <c r="E133" s="138">
        <f t="shared" si="114"/>
        <v>0.61538461538461542</v>
      </c>
      <c r="F133" s="137">
        <f t="shared" ref="F133:F138" si="117">F13*A133</f>
        <v>0.8</v>
      </c>
      <c r="G133" s="136">
        <f t="shared" si="115"/>
        <v>1.04</v>
      </c>
      <c r="H133" s="136">
        <f t="shared" si="115"/>
        <v>1.3520000000000001</v>
      </c>
      <c r="I133" s="136">
        <f t="shared" si="115"/>
        <v>1.7576000000000003</v>
      </c>
      <c r="J133" s="138">
        <f t="shared" ref="J133:J145" si="118">I133*1.3</f>
        <v>2.2848800000000002</v>
      </c>
      <c r="K133" s="138">
        <f t="shared" ref="K133:K146" si="119">J133*1.35</f>
        <v>3.0845880000000006</v>
      </c>
      <c r="L133" s="57">
        <f t="shared" ref="L133:L146" si="120">K133*1.4</f>
        <v>4.3184232000000007</v>
      </c>
      <c r="M133" s="41">
        <f t="shared" ref="M133:M146" si="121">L133*1.45</f>
        <v>6.2617136400000009</v>
      </c>
      <c r="N133" s="206">
        <f t="shared" ref="N133:N146" si="122">M133*1.45</f>
        <v>9.0794847780000012</v>
      </c>
      <c r="O133" s="41">
        <f t="shared" ref="O133:O146" si="123">N133*1.5</f>
        <v>13.619227167000002</v>
      </c>
      <c r="P133" s="43">
        <f t="shared" ref="P133:P146" si="124">O133*1.55</f>
        <v>21.109802108850005</v>
      </c>
    </row>
    <row r="134" spans="1:16" x14ac:dyDescent="0.3">
      <c r="A134" s="171">
        <v>8</v>
      </c>
      <c r="B134" s="139" t="s">
        <v>10</v>
      </c>
      <c r="C134" s="140"/>
      <c r="D134" s="141">
        <f t="shared" si="114"/>
        <v>9.4674556213017749E-2</v>
      </c>
      <c r="E134" s="180">
        <f t="shared" si="114"/>
        <v>0.12307692307692307</v>
      </c>
      <c r="F134" s="142">
        <f t="shared" si="117"/>
        <v>0.16</v>
      </c>
      <c r="G134" s="141">
        <f t="shared" si="115"/>
        <v>0.20800000000000002</v>
      </c>
      <c r="H134" s="141">
        <f t="shared" si="115"/>
        <v>0.27040000000000003</v>
      </c>
      <c r="I134" s="141">
        <f t="shared" si="115"/>
        <v>0.35152000000000005</v>
      </c>
      <c r="J134" s="143">
        <f t="shared" si="118"/>
        <v>0.4569760000000001</v>
      </c>
      <c r="K134" s="143">
        <f t="shared" si="119"/>
        <v>0.61691760000000018</v>
      </c>
      <c r="L134" s="58">
        <f t="shared" si="120"/>
        <v>0.86368464000000023</v>
      </c>
      <c r="M134" s="44">
        <f t="shared" si="121"/>
        <v>1.2523427280000003</v>
      </c>
      <c r="N134" s="207">
        <f t="shared" si="122"/>
        <v>1.8158969556000004</v>
      </c>
      <c r="O134" s="44">
        <f t="shared" si="123"/>
        <v>2.7238454334000006</v>
      </c>
      <c r="P134" s="190">
        <f t="shared" si="124"/>
        <v>4.2219604217700013</v>
      </c>
    </row>
    <row r="135" spans="1:16" x14ac:dyDescent="0.3">
      <c r="A135" s="171">
        <v>8</v>
      </c>
      <c r="B135" s="106" t="s">
        <v>11</v>
      </c>
      <c r="C135" s="105"/>
      <c r="D135" s="105">
        <f t="shared" si="114"/>
        <v>1.1834319526627219E-2</v>
      </c>
      <c r="E135" s="135">
        <f t="shared" si="114"/>
        <v>1.5384615384615384E-2</v>
      </c>
      <c r="F135" s="107">
        <f t="shared" si="117"/>
        <v>0.02</v>
      </c>
      <c r="G135" s="105">
        <f t="shared" si="115"/>
        <v>2.6000000000000002E-2</v>
      </c>
      <c r="H135" s="105">
        <f t="shared" si="115"/>
        <v>3.3800000000000004E-2</v>
      </c>
      <c r="I135" s="105">
        <f t="shared" si="115"/>
        <v>4.3940000000000007E-2</v>
      </c>
      <c r="J135" s="144">
        <f t="shared" si="118"/>
        <v>5.7122000000000013E-2</v>
      </c>
      <c r="K135" s="135">
        <f t="shared" si="119"/>
        <v>7.7114700000000022E-2</v>
      </c>
      <c r="L135" s="50">
        <f t="shared" si="120"/>
        <v>0.10796058000000003</v>
      </c>
      <c r="M135" s="8">
        <f t="shared" si="121"/>
        <v>0.15654284100000004</v>
      </c>
      <c r="N135" s="208">
        <f t="shared" si="122"/>
        <v>0.22698711945000005</v>
      </c>
      <c r="O135" s="8">
        <f t="shared" si="123"/>
        <v>0.34048067917500008</v>
      </c>
      <c r="P135" s="12">
        <f t="shared" si="124"/>
        <v>0.52774505272125016</v>
      </c>
    </row>
    <row r="136" spans="1:16" x14ac:dyDescent="0.3">
      <c r="A136" s="171">
        <v>8</v>
      </c>
      <c r="B136" s="106" t="s">
        <v>12</v>
      </c>
      <c r="C136" s="105"/>
      <c r="D136" s="105">
        <f t="shared" si="114"/>
        <v>5.9171597633136093E-3</v>
      </c>
      <c r="E136" s="135">
        <f t="shared" si="114"/>
        <v>7.6923076923076919E-3</v>
      </c>
      <c r="F136" s="107">
        <f t="shared" si="117"/>
        <v>0.01</v>
      </c>
      <c r="G136" s="105">
        <f t="shared" si="115"/>
        <v>1.3000000000000001E-2</v>
      </c>
      <c r="H136" s="105">
        <f t="shared" si="115"/>
        <v>1.6900000000000002E-2</v>
      </c>
      <c r="I136" s="105">
        <f t="shared" si="115"/>
        <v>2.1970000000000003E-2</v>
      </c>
      <c r="J136" s="135">
        <f t="shared" si="118"/>
        <v>2.8561000000000007E-2</v>
      </c>
      <c r="K136" s="145">
        <f t="shared" si="119"/>
        <v>3.8557350000000011E-2</v>
      </c>
      <c r="L136" s="50">
        <f t="shared" si="120"/>
        <v>5.3980290000000014E-2</v>
      </c>
      <c r="M136" s="8">
        <f t="shared" si="121"/>
        <v>7.8271420500000022E-2</v>
      </c>
      <c r="N136" s="208">
        <f t="shared" si="122"/>
        <v>0.11349355972500003</v>
      </c>
      <c r="O136" s="8">
        <f t="shared" si="123"/>
        <v>0.17024033958750004</v>
      </c>
      <c r="P136" s="12">
        <f t="shared" si="124"/>
        <v>0.26387252636062508</v>
      </c>
    </row>
    <row r="137" spans="1:16" x14ac:dyDescent="0.3">
      <c r="A137" s="171">
        <v>8</v>
      </c>
      <c r="B137" s="106" t="s">
        <v>13</v>
      </c>
      <c r="C137" s="105"/>
      <c r="D137" s="105">
        <f t="shared" si="114"/>
        <v>1.9723865877712033E-3</v>
      </c>
      <c r="E137" s="135">
        <f t="shared" si="114"/>
        <v>2.5641025641025641E-3</v>
      </c>
      <c r="F137" s="107">
        <f t="shared" si="117"/>
        <v>3.3333333333333335E-3</v>
      </c>
      <c r="G137" s="105">
        <f t="shared" si="115"/>
        <v>4.333333333333334E-3</v>
      </c>
      <c r="H137" s="105">
        <f t="shared" si="115"/>
        <v>5.6333333333333348E-3</v>
      </c>
      <c r="I137" s="105">
        <f t="shared" si="115"/>
        <v>7.3233333333333353E-3</v>
      </c>
      <c r="J137" s="135">
        <f t="shared" si="118"/>
        <v>9.5203333333333355E-3</v>
      </c>
      <c r="K137" s="135">
        <f t="shared" si="119"/>
        <v>1.2852450000000003E-2</v>
      </c>
      <c r="L137" s="59">
        <f t="shared" si="120"/>
        <v>1.7993430000000005E-2</v>
      </c>
      <c r="M137" s="15">
        <f t="shared" si="121"/>
        <v>2.6090473500000006E-2</v>
      </c>
      <c r="N137" s="209">
        <f t="shared" si="122"/>
        <v>3.7831186575000009E-2</v>
      </c>
      <c r="O137" s="8">
        <f t="shared" si="123"/>
        <v>5.6746779862500013E-2</v>
      </c>
      <c r="P137" s="12">
        <f t="shared" si="124"/>
        <v>8.7957508786875027E-2</v>
      </c>
    </row>
    <row r="138" spans="1:16" ht="15" thickBot="1" x14ac:dyDescent="0.35">
      <c r="A138" s="176">
        <v>8</v>
      </c>
      <c r="B138" s="157" t="s">
        <v>14</v>
      </c>
      <c r="C138" s="158"/>
      <c r="D138" s="158">
        <f t="shared" si="114"/>
        <v>9.8619329388560163E-4</v>
      </c>
      <c r="E138" s="169">
        <f t="shared" si="114"/>
        <v>1.2820512820512821E-3</v>
      </c>
      <c r="F138" s="159">
        <f t="shared" si="117"/>
        <v>1.6666666666666668E-3</v>
      </c>
      <c r="G138" s="158">
        <f t="shared" si="115"/>
        <v>2.166666666666667E-3</v>
      </c>
      <c r="H138" s="158">
        <f t="shared" si="115"/>
        <v>2.8166666666666674E-3</v>
      </c>
      <c r="I138" s="105">
        <f t="shared" si="115"/>
        <v>3.6616666666666677E-3</v>
      </c>
      <c r="J138" s="146">
        <f t="shared" si="118"/>
        <v>4.7601666666666678E-3</v>
      </c>
      <c r="K138" s="146">
        <f t="shared" si="119"/>
        <v>6.4262250000000016E-3</v>
      </c>
      <c r="L138" s="191">
        <f t="shared" si="120"/>
        <v>8.9967150000000023E-3</v>
      </c>
      <c r="M138" s="192">
        <f t="shared" si="121"/>
        <v>1.3045236750000003E-2</v>
      </c>
      <c r="N138" s="210">
        <f t="shared" si="122"/>
        <v>1.8915593287500004E-2</v>
      </c>
      <c r="O138" s="193">
        <f t="shared" si="123"/>
        <v>2.8373389931250007E-2</v>
      </c>
      <c r="P138" s="194">
        <f t="shared" si="124"/>
        <v>4.3978754393437514E-2</v>
      </c>
    </row>
    <row r="139" spans="1:16" x14ac:dyDescent="0.3">
      <c r="A139" s="177">
        <v>12</v>
      </c>
      <c r="B139" s="135" t="s">
        <v>19</v>
      </c>
      <c r="C139" s="105"/>
      <c r="D139" s="160">
        <f>E139/1.3</f>
        <v>71.005917159763314</v>
      </c>
      <c r="E139" s="117">
        <f>F139/1.3</f>
        <v>92.307692307692307</v>
      </c>
      <c r="F139" s="161">
        <f t="shared" ref="F139:F144" si="125">F4*A139</f>
        <v>120</v>
      </c>
      <c r="G139" s="160">
        <f t="shared" si="115"/>
        <v>156</v>
      </c>
      <c r="H139" s="160">
        <f t="shared" si="115"/>
        <v>202.8</v>
      </c>
      <c r="I139" s="23">
        <f t="shared" si="115"/>
        <v>263.64000000000004</v>
      </c>
      <c r="J139" s="112">
        <f t="shared" si="118"/>
        <v>342.73200000000008</v>
      </c>
      <c r="K139" s="113">
        <f t="shared" si="119"/>
        <v>462.68820000000017</v>
      </c>
      <c r="L139" s="51">
        <f t="shared" si="120"/>
        <v>647.76348000000019</v>
      </c>
      <c r="M139" s="25">
        <f t="shared" si="121"/>
        <v>939.25704600000029</v>
      </c>
      <c r="N139" s="199">
        <f t="shared" si="122"/>
        <v>1361.9227167000004</v>
      </c>
      <c r="O139" s="25">
        <f t="shared" si="123"/>
        <v>2042.8840750500005</v>
      </c>
      <c r="P139" s="188">
        <f t="shared" si="124"/>
        <v>3166.4703163275008</v>
      </c>
    </row>
    <row r="140" spans="1:16" x14ac:dyDescent="0.3">
      <c r="A140" s="175">
        <v>12</v>
      </c>
      <c r="B140" s="152" t="s">
        <v>4</v>
      </c>
      <c r="C140" s="153"/>
      <c r="D140" s="154">
        <f t="shared" ref="D140:E153" si="126">E140/1.3</f>
        <v>26.627218934911241</v>
      </c>
      <c r="E140" s="182">
        <f t="shared" si="126"/>
        <v>34.615384615384613</v>
      </c>
      <c r="F140" s="156">
        <f t="shared" si="125"/>
        <v>45</v>
      </c>
      <c r="G140" s="154">
        <f t="shared" si="115"/>
        <v>58.5</v>
      </c>
      <c r="H140" s="154">
        <f t="shared" si="115"/>
        <v>76.05</v>
      </c>
      <c r="I140" s="115">
        <f t="shared" si="115"/>
        <v>98.864999999999995</v>
      </c>
      <c r="J140" s="117">
        <f t="shared" si="118"/>
        <v>128.52449999999999</v>
      </c>
      <c r="K140" s="117">
        <f t="shared" si="119"/>
        <v>173.50807499999999</v>
      </c>
      <c r="L140" s="52">
        <f t="shared" si="120"/>
        <v>242.91130499999997</v>
      </c>
      <c r="M140" s="28">
        <f t="shared" si="121"/>
        <v>352.22139224999995</v>
      </c>
      <c r="N140" s="200">
        <f t="shared" si="122"/>
        <v>510.72101876249991</v>
      </c>
      <c r="O140" s="28">
        <f t="shared" si="123"/>
        <v>766.08152814374989</v>
      </c>
      <c r="P140" s="118">
        <f t="shared" si="124"/>
        <v>1187.4263686228123</v>
      </c>
    </row>
    <row r="141" spans="1:16" x14ac:dyDescent="0.3">
      <c r="A141" s="171">
        <v>12</v>
      </c>
      <c r="B141" s="119" t="s">
        <v>5</v>
      </c>
      <c r="C141" s="120"/>
      <c r="D141" s="120">
        <f t="shared" si="126"/>
        <v>3.3284023668639051</v>
      </c>
      <c r="E141" s="123">
        <f t="shared" si="126"/>
        <v>4.3269230769230766</v>
      </c>
      <c r="F141" s="121">
        <f t="shared" si="125"/>
        <v>5.625</v>
      </c>
      <c r="G141" s="120">
        <f t="shared" ref="G141:I156" si="127">F141*1.3</f>
        <v>7.3125</v>
      </c>
      <c r="H141" s="120">
        <f t="shared" si="127"/>
        <v>9.5062499999999996</v>
      </c>
      <c r="I141" s="120">
        <f t="shared" si="127"/>
        <v>12.358124999999999</v>
      </c>
      <c r="J141" s="122">
        <f t="shared" si="118"/>
        <v>16.065562499999999</v>
      </c>
      <c r="K141" s="123">
        <f t="shared" si="119"/>
        <v>21.688509374999999</v>
      </c>
      <c r="L141" s="53">
        <f t="shared" si="120"/>
        <v>30.363913124999996</v>
      </c>
      <c r="M141" s="1">
        <f t="shared" si="121"/>
        <v>44.027674031249994</v>
      </c>
      <c r="N141" s="201">
        <f t="shared" si="122"/>
        <v>63.840127345312489</v>
      </c>
      <c r="O141" s="1">
        <f t="shared" si="123"/>
        <v>95.760191017968737</v>
      </c>
      <c r="P141" s="36">
        <f t="shared" si="124"/>
        <v>148.42829607785154</v>
      </c>
    </row>
    <row r="142" spans="1:16" x14ac:dyDescent="0.3">
      <c r="A142" s="171">
        <v>12</v>
      </c>
      <c r="B142" s="119" t="s">
        <v>6</v>
      </c>
      <c r="C142" s="120"/>
      <c r="D142" s="120">
        <f t="shared" si="126"/>
        <v>1.6642011834319526</v>
      </c>
      <c r="E142" s="123">
        <f t="shared" si="126"/>
        <v>2.1634615384615383</v>
      </c>
      <c r="F142" s="121">
        <f t="shared" si="125"/>
        <v>2.8125</v>
      </c>
      <c r="G142" s="120">
        <f t="shared" si="127"/>
        <v>3.65625</v>
      </c>
      <c r="H142" s="120">
        <f t="shared" si="127"/>
        <v>4.7531249999999998</v>
      </c>
      <c r="I142" s="120">
        <f t="shared" si="127"/>
        <v>6.1790624999999997</v>
      </c>
      <c r="J142" s="123">
        <f t="shared" si="118"/>
        <v>8.0327812499999993</v>
      </c>
      <c r="K142" s="124">
        <f t="shared" si="119"/>
        <v>10.844254687499999</v>
      </c>
      <c r="L142" s="53">
        <f t="shared" si="120"/>
        <v>15.181956562499998</v>
      </c>
      <c r="M142" s="1">
        <f t="shared" si="121"/>
        <v>22.013837015624997</v>
      </c>
      <c r="N142" s="201">
        <f t="shared" si="122"/>
        <v>31.920063672656244</v>
      </c>
      <c r="O142" s="1">
        <f t="shared" si="123"/>
        <v>47.880095508984368</v>
      </c>
      <c r="P142" s="36">
        <f t="shared" si="124"/>
        <v>74.214148038925771</v>
      </c>
    </row>
    <row r="143" spans="1:16" x14ac:dyDescent="0.3">
      <c r="A143" s="171">
        <v>12</v>
      </c>
      <c r="B143" s="119" t="s">
        <v>7</v>
      </c>
      <c r="C143" s="120"/>
      <c r="D143" s="120">
        <f t="shared" si="126"/>
        <v>0.55473372781065089</v>
      </c>
      <c r="E143" s="123">
        <f t="shared" si="126"/>
        <v>0.72115384615384615</v>
      </c>
      <c r="F143" s="121">
        <f t="shared" si="125"/>
        <v>0.9375</v>
      </c>
      <c r="G143" s="120">
        <f t="shared" si="127"/>
        <v>1.21875</v>
      </c>
      <c r="H143" s="120">
        <f t="shared" si="127"/>
        <v>1.5843750000000001</v>
      </c>
      <c r="I143" s="120">
        <f t="shared" si="127"/>
        <v>2.0596875000000003</v>
      </c>
      <c r="J143" s="123">
        <f t="shared" si="118"/>
        <v>2.6775937500000007</v>
      </c>
      <c r="K143" s="123">
        <f t="shared" si="119"/>
        <v>3.6147515625000013</v>
      </c>
      <c r="L143" s="54">
        <f t="shared" si="120"/>
        <v>5.0606521875000015</v>
      </c>
      <c r="M143" s="39">
        <f t="shared" si="121"/>
        <v>7.3379456718750022</v>
      </c>
      <c r="N143" s="202">
        <f t="shared" si="122"/>
        <v>10.640021224218753</v>
      </c>
      <c r="O143" s="1">
        <f t="shared" si="123"/>
        <v>15.960031836328129</v>
      </c>
      <c r="P143" s="36">
        <f t="shared" si="124"/>
        <v>24.7380493463086</v>
      </c>
    </row>
    <row r="144" spans="1:16" ht="15" thickBot="1" x14ac:dyDescent="0.35">
      <c r="A144" s="171">
        <v>12</v>
      </c>
      <c r="B144" s="119" t="s">
        <v>8</v>
      </c>
      <c r="C144" s="120"/>
      <c r="D144" s="120">
        <f t="shared" si="126"/>
        <v>0.27736686390532544</v>
      </c>
      <c r="E144" s="123">
        <f t="shared" si="126"/>
        <v>0.36057692307692307</v>
      </c>
      <c r="F144" s="121">
        <f t="shared" si="125"/>
        <v>0.46875</v>
      </c>
      <c r="G144" s="120">
        <f t="shared" si="127"/>
        <v>0.609375</v>
      </c>
      <c r="H144" s="120">
        <f t="shared" si="127"/>
        <v>0.79218750000000004</v>
      </c>
      <c r="I144" s="120">
        <f t="shared" si="127"/>
        <v>1.0298437500000002</v>
      </c>
      <c r="J144" s="123">
        <f t="shared" si="118"/>
        <v>1.3387968750000003</v>
      </c>
      <c r="K144" s="123">
        <f t="shared" si="119"/>
        <v>1.8073757812500006</v>
      </c>
      <c r="L144" s="53">
        <f t="shared" si="120"/>
        <v>2.5303260937500007</v>
      </c>
      <c r="M144" s="1">
        <f t="shared" si="121"/>
        <v>3.6689728359375011</v>
      </c>
      <c r="N144" s="201">
        <f t="shared" si="122"/>
        <v>5.3200106121093764</v>
      </c>
      <c r="O144" s="40">
        <f t="shared" si="123"/>
        <v>7.9800159181640646</v>
      </c>
      <c r="P144" s="125">
        <f t="shared" si="124"/>
        <v>12.3690246731543</v>
      </c>
    </row>
    <row r="145" spans="1:16" x14ac:dyDescent="0.3">
      <c r="A145" s="171">
        <v>12</v>
      </c>
      <c r="B145" s="126" t="s">
        <v>18</v>
      </c>
      <c r="C145" s="127" t="s">
        <v>45</v>
      </c>
      <c r="D145" s="128">
        <f t="shared" si="126"/>
        <v>946.7455621301774</v>
      </c>
      <c r="E145" s="130">
        <f t="shared" si="126"/>
        <v>1230.7692307692307</v>
      </c>
      <c r="F145" s="129">
        <v>1600</v>
      </c>
      <c r="G145" s="128">
        <f t="shared" si="127"/>
        <v>2080</v>
      </c>
      <c r="H145" s="128">
        <f t="shared" si="127"/>
        <v>2704</v>
      </c>
      <c r="I145" s="128">
        <f t="shared" si="127"/>
        <v>3515.2000000000003</v>
      </c>
      <c r="J145" s="130">
        <f t="shared" si="118"/>
        <v>4569.76</v>
      </c>
      <c r="K145" s="130">
        <f t="shared" si="119"/>
        <v>6169.1760000000004</v>
      </c>
      <c r="L145" s="55">
        <f t="shared" si="120"/>
        <v>8636.8464000000004</v>
      </c>
      <c r="M145" s="29">
        <f t="shared" si="121"/>
        <v>12523.42728</v>
      </c>
      <c r="N145" s="203">
        <f t="shared" si="122"/>
        <v>18158.969556</v>
      </c>
      <c r="O145" s="29">
        <f t="shared" si="123"/>
        <v>27238.454334000002</v>
      </c>
      <c r="P145" s="31">
        <f t="shared" si="124"/>
        <v>42219.604217700005</v>
      </c>
    </row>
    <row r="146" spans="1:16" x14ac:dyDescent="0.3">
      <c r="A146" s="171">
        <v>12</v>
      </c>
      <c r="B146" s="126" t="s">
        <v>3</v>
      </c>
      <c r="C146" s="131"/>
      <c r="D146" s="120">
        <f t="shared" si="126"/>
        <v>0.17751479289940827</v>
      </c>
      <c r="E146" s="123">
        <f t="shared" si="126"/>
        <v>0.23076923076923078</v>
      </c>
      <c r="F146" s="215">
        <f>0.025*A147</f>
        <v>0.30000000000000004</v>
      </c>
      <c r="G146" s="216">
        <f t="shared" ref="G146:J147" si="128">F146*1.3</f>
        <v>0.39000000000000007</v>
      </c>
      <c r="H146" s="216">
        <f t="shared" si="128"/>
        <v>0.50700000000000012</v>
      </c>
      <c r="I146" s="216">
        <f t="shared" si="128"/>
        <v>0.65910000000000013</v>
      </c>
      <c r="J146" s="217">
        <f t="shared" si="128"/>
        <v>0.8568300000000002</v>
      </c>
      <c r="K146" s="217">
        <f t="shared" si="119"/>
        <v>1.1567205000000003</v>
      </c>
      <c r="L146" s="91">
        <f t="shared" si="120"/>
        <v>1.6194087000000004</v>
      </c>
      <c r="M146" s="90">
        <f t="shared" si="121"/>
        <v>2.3481426150000004</v>
      </c>
      <c r="N146" s="205">
        <f t="shared" si="122"/>
        <v>3.4048067917500004</v>
      </c>
      <c r="O146" s="90">
        <f t="shared" si="123"/>
        <v>5.1072101876250002</v>
      </c>
      <c r="P146" s="189">
        <f t="shared" si="124"/>
        <v>7.9161757908187509</v>
      </c>
    </row>
    <row r="147" spans="1:16" ht="15" thickBot="1" x14ac:dyDescent="0.35">
      <c r="A147" s="171">
        <v>12</v>
      </c>
      <c r="B147" s="126" t="s">
        <v>3</v>
      </c>
      <c r="C147" s="134"/>
      <c r="D147" s="105">
        <f t="shared" si="126"/>
        <v>0.17751479289940827</v>
      </c>
      <c r="E147" s="135">
        <f t="shared" si="126"/>
        <v>0.23076923076923078</v>
      </c>
      <c r="F147" s="213">
        <f>0.025*A146</f>
        <v>0.30000000000000004</v>
      </c>
      <c r="G147" s="214">
        <f t="shared" si="128"/>
        <v>0.39000000000000007</v>
      </c>
      <c r="H147" s="214">
        <f t="shared" si="128"/>
        <v>0.50700000000000012</v>
      </c>
      <c r="I147" s="214">
        <f t="shared" si="128"/>
        <v>0.65910000000000013</v>
      </c>
      <c r="J147" s="132">
        <f t="shared" si="128"/>
        <v>0.8568300000000002</v>
      </c>
      <c r="K147" s="132">
        <f>J147*1.25</f>
        <v>1.0710375000000003</v>
      </c>
      <c r="L147" s="56">
        <f>K147*1.2</f>
        <v>1.2852450000000004</v>
      </c>
      <c r="M147" s="5">
        <f>L147*1.15</f>
        <v>1.4780317500000004</v>
      </c>
      <c r="N147" s="204">
        <f>M147*1.15</f>
        <v>1.6997365125000004</v>
      </c>
      <c r="O147" s="5">
        <f>N147*1.1</f>
        <v>1.8697101637500004</v>
      </c>
      <c r="P147" s="133">
        <f>O147*1.05</f>
        <v>1.9631956719375006</v>
      </c>
    </row>
    <row r="148" spans="1:16" x14ac:dyDescent="0.3">
      <c r="A148" s="171">
        <v>12</v>
      </c>
      <c r="B148" s="119" t="s">
        <v>9</v>
      </c>
      <c r="C148" s="120" t="s">
        <v>46</v>
      </c>
      <c r="D148" s="136">
        <f t="shared" si="126"/>
        <v>0.7100591715976331</v>
      </c>
      <c r="E148" s="138">
        <f t="shared" si="126"/>
        <v>0.92307692307692313</v>
      </c>
      <c r="F148" s="137">
        <f t="shared" ref="F148:F153" si="129">F13*A148</f>
        <v>1.2000000000000002</v>
      </c>
      <c r="G148" s="136">
        <f t="shared" si="127"/>
        <v>1.5600000000000003</v>
      </c>
      <c r="H148" s="136">
        <f t="shared" si="127"/>
        <v>2.0280000000000005</v>
      </c>
      <c r="I148" s="136">
        <f t="shared" si="127"/>
        <v>2.6364000000000005</v>
      </c>
      <c r="J148" s="138">
        <f t="shared" ref="J148:J160" si="130">I148*1.3</f>
        <v>3.4273200000000008</v>
      </c>
      <c r="K148" s="138">
        <f t="shared" ref="K148:K161" si="131">J148*1.35</f>
        <v>4.626882000000001</v>
      </c>
      <c r="L148" s="57">
        <f t="shared" ref="L148:L161" si="132">K148*1.4</f>
        <v>6.4776348000000015</v>
      </c>
      <c r="M148" s="41">
        <f t="shared" ref="M148:M161" si="133">L148*1.45</f>
        <v>9.3925704600000017</v>
      </c>
      <c r="N148" s="206">
        <f t="shared" ref="N148:N161" si="134">M148*1.45</f>
        <v>13.619227167000002</v>
      </c>
      <c r="O148" s="41">
        <f t="shared" ref="O148:O161" si="135">N148*1.5</f>
        <v>20.428840750500001</v>
      </c>
      <c r="P148" s="43">
        <f t="shared" ref="P148:P161" si="136">O148*1.55</f>
        <v>31.664703163275004</v>
      </c>
    </row>
    <row r="149" spans="1:16" x14ac:dyDescent="0.3">
      <c r="A149" s="171">
        <v>12</v>
      </c>
      <c r="B149" s="139" t="s">
        <v>10</v>
      </c>
      <c r="C149" s="140"/>
      <c r="D149" s="141">
        <f t="shared" si="126"/>
        <v>0.1420118343195266</v>
      </c>
      <c r="E149" s="180">
        <f t="shared" si="126"/>
        <v>0.1846153846153846</v>
      </c>
      <c r="F149" s="142">
        <f t="shared" si="129"/>
        <v>0.24</v>
      </c>
      <c r="G149" s="141">
        <f t="shared" si="127"/>
        <v>0.312</v>
      </c>
      <c r="H149" s="141">
        <f t="shared" si="127"/>
        <v>0.40560000000000002</v>
      </c>
      <c r="I149" s="141">
        <f t="shared" si="127"/>
        <v>0.52728000000000008</v>
      </c>
      <c r="J149" s="143">
        <f t="shared" si="130"/>
        <v>0.68546400000000018</v>
      </c>
      <c r="K149" s="143">
        <f t="shared" si="131"/>
        <v>0.92537640000000032</v>
      </c>
      <c r="L149" s="58">
        <f t="shared" si="132"/>
        <v>1.2955269600000003</v>
      </c>
      <c r="M149" s="44">
        <f t="shared" si="133"/>
        <v>1.8785140920000005</v>
      </c>
      <c r="N149" s="207">
        <f t="shared" si="134"/>
        <v>2.7238454334000006</v>
      </c>
      <c r="O149" s="44">
        <f t="shared" si="135"/>
        <v>4.0857681501000007</v>
      </c>
      <c r="P149" s="190">
        <f t="shared" si="136"/>
        <v>6.3329406326550011</v>
      </c>
    </row>
    <row r="150" spans="1:16" x14ac:dyDescent="0.3">
      <c r="A150" s="171">
        <v>12</v>
      </c>
      <c r="B150" s="106" t="s">
        <v>11</v>
      </c>
      <c r="C150" s="105"/>
      <c r="D150" s="105">
        <f t="shared" si="126"/>
        <v>1.7751479289940825E-2</v>
      </c>
      <c r="E150" s="135">
        <f t="shared" si="126"/>
        <v>2.3076923076923075E-2</v>
      </c>
      <c r="F150" s="107">
        <f t="shared" si="129"/>
        <v>0.03</v>
      </c>
      <c r="G150" s="105">
        <f t="shared" si="127"/>
        <v>3.9E-2</v>
      </c>
      <c r="H150" s="105">
        <f t="shared" si="127"/>
        <v>5.0700000000000002E-2</v>
      </c>
      <c r="I150" s="105">
        <f t="shared" si="127"/>
        <v>6.591000000000001E-2</v>
      </c>
      <c r="J150" s="144">
        <f t="shared" si="130"/>
        <v>8.5683000000000023E-2</v>
      </c>
      <c r="K150" s="135">
        <f t="shared" si="131"/>
        <v>0.11567205000000004</v>
      </c>
      <c r="L150" s="50">
        <f t="shared" si="132"/>
        <v>0.16194087000000004</v>
      </c>
      <c r="M150" s="8">
        <f t="shared" si="133"/>
        <v>0.23481426150000007</v>
      </c>
      <c r="N150" s="208">
        <f t="shared" si="134"/>
        <v>0.34048067917500008</v>
      </c>
      <c r="O150" s="8">
        <f t="shared" si="135"/>
        <v>0.51072101876250009</v>
      </c>
      <c r="P150" s="12">
        <f t="shared" si="136"/>
        <v>0.79161757908187513</v>
      </c>
    </row>
    <row r="151" spans="1:16" x14ac:dyDescent="0.3">
      <c r="A151" s="171">
        <v>12</v>
      </c>
      <c r="B151" s="106" t="s">
        <v>12</v>
      </c>
      <c r="C151" s="105"/>
      <c r="D151" s="105">
        <f t="shared" si="126"/>
        <v>8.8757396449704127E-3</v>
      </c>
      <c r="E151" s="135">
        <f t="shared" si="126"/>
        <v>1.1538461538461537E-2</v>
      </c>
      <c r="F151" s="107">
        <f t="shared" si="129"/>
        <v>1.4999999999999999E-2</v>
      </c>
      <c r="G151" s="105">
        <f t="shared" si="127"/>
        <v>1.95E-2</v>
      </c>
      <c r="H151" s="105">
        <f t="shared" si="127"/>
        <v>2.5350000000000001E-2</v>
      </c>
      <c r="I151" s="105">
        <f t="shared" si="127"/>
        <v>3.2955000000000005E-2</v>
      </c>
      <c r="J151" s="135">
        <f t="shared" si="130"/>
        <v>4.2841500000000012E-2</v>
      </c>
      <c r="K151" s="145">
        <f t="shared" si="131"/>
        <v>5.783602500000002E-2</v>
      </c>
      <c r="L151" s="50">
        <f t="shared" si="132"/>
        <v>8.0970435000000021E-2</v>
      </c>
      <c r="M151" s="8">
        <f t="shared" si="133"/>
        <v>0.11740713075000003</v>
      </c>
      <c r="N151" s="208">
        <f t="shared" si="134"/>
        <v>0.17024033958750004</v>
      </c>
      <c r="O151" s="8">
        <f t="shared" si="135"/>
        <v>0.25536050938125004</v>
      </c>
      <c r="P151" s="12">
        <f t="shared" si="136"/>
        <v>0.39580878954093757</v>
      </c>
    </row>
    <row r="152" spans="1:16" x14ac:dyDescent="0.3">
      <c r="A152" s="171">
        <v>12</v>
      </c>
      <c r="B152" s="106" t="s">
        <v>13</v>
      </c>
      <c r="C152" s="105"/>
      <c r="D152" s="105">
        <f t="shared" si="126"/>
        <v>2.9585798816568047E-3</v>
      </c>
      <c r="E152" s="135">
        <f t="shared" si="126"/>
        <v>3.8461538461538459E-3</v>
      </c>
      <c r="F152" s="107">
        <f t="shared" si="129"/>
        <v>5.0000000000000001E-3</v>
      </c>
      <c r="G152" s="105">
        <f t="shared" si="127"/>
        <v>6.5000000000000006E-3</v>
      </c>
      <c r="H152" s="105">
        <f t="shared" si="127"/>
        <v>8.4500000000000009E-3</v>
      </c>
      <c r="I152" s="105">
        <f t="shared" si="127"/>
        <v>1.0985000000000002E-2</v>
      </c>
      <c r="J152" s="135">
        <f t="shared" si="130"/>
        <v>1.4280500000000003E-2</v>
      </c>
      <c r="K152" s="135">
        <f t="shared" si="131"/>
        <v>1.9278675000000006E-2</v>
      </c>
      <c r="L152" s="59">
        <f t="shared" si="132"/>
        <v>2.6990145000000007E-2</v>
      </c>
      <c r="M152" s="15">
        <f t="shared" si="133"/>
        <v>3.9135710250000011E-2</v>
      </c>
      <c r="N152" s="209">
        <f t="shared" si="134"/>
        <v>5.6746779862500013E-2</v>
      </c>
      <c r="O152" s="8">
        <f t="shared" si="135"/>
        <v>8.512016979375002E-2</v>
      </c>
      <c r="P152" s="12">
        <f t="shared" si="136"/>
        <v>0.13193626318031254</v>
      </c>
    </row>
    <row r="153" spans="1:16" ht="15" thickBot="1" x14ac:dyDescent="0.35">
      <c r="A153" s="176">
        <v>12</v>
      </c>
      <c r="B153" s="157" t="s">
        <v>14</v>
      </c>
      <c r="C153" s="158"/>
      <c r="D153" s="158">
        <f t="shared" si="126"/>
        <v>1.4792899408284023E-3</v>
      </c>
      <c r="E153" s="169">
        <f t="shared" si="126"/>
        <v>1.923076923076923E-3</v>
      </c>
      <c r="F153" s="159">
        <f t="shared" si="129"/>
        <v>2.5000000000000001E-3</v>
      </c>
      <c r="G153" s="158">
        <f t="shared" si="127"/>
        <v>3.2500000000000003E-3</v>
      </c>
      <c r="H153" s="158">
        <f t="shared" si="127"/>
        <v>4.2250000000000005E-3</v>
      </c>
      <c r="I153" s="105">
        <f t="shared" si="127"/>
        <v>5.4925000000000009E-3</v>
      </c>
      <c r="J153" s="146">
        <f t="shared" si="130"/>
        <v>7.1402500000000016E-3</v>
      </c>
      <c r="K153" s="146">
        <f t="shared" si="131"/>
        <v>9.6393375000000028E-3</v>
      </c>
      <c r="L153" s="191">
        <f t="shared" si="132"/>
        <v>1.3495072500000004E-2</v>
      </c>
      <c r="M153" s="192">
        <f t="shared" si="133"/>
        <v>1.9567855125000005E-2</v>
      </c>
      <c r="N153" s="210">
        <f t="shared" si="134"/>
        <v>2.8373389931250007E-2</v>
      </c>
      <c r="O153" s="193">
        <f t="shared" si="135"/>
        <v>4.256008489687501E-2</v>
      </c>
      <c r="P153" s="194">
        <f t="shared" si="136"/>
        <v>6.596813159015627E-2</v>
      </c>
    </row>
    <row r="154" spans="1:16" x14ac:dyDescent="0.3">
      <c r="A154" s="177">
        <v>16</v>
      </c>
      <c r="B154" s="135" t="s">
        <v>19</v>
      </c>
      <c r="C154" s="105"/>
      <c r="D154" s="160">
        <f>E154/1.3</f>
        <v>94.674556213017738</v>
      </c>
      <c r="E154" s="117">
        <f>F154/1.3</f>
        <v>123.07692307692307</v>
      </c>
      <c r="F154" s="161">
        <f t="shared" ref="F154:F168" si="137">F4*A154</f>
        <v>160</v>
      </c>
      <c r="G154" s="160">
        <f t="shared" si="127"/>
        <v>208</v>
      </c>
      <c r="H154" s="160">
        <f t="shared" si="127"/>
        <v>270.40000000000003</v>
      </c>
      <c r="I154" s="23">
        <f t="shared" si="127"/>
        <v>351.52000000000004</v>
      </c>
      <c r="J154" s="112">
        <f t="shared" si="130"/>
        <v>456.97600000000006</v>
      </c>
      <c r="K154" s="113">
        <f t="shared" si="131"/>
        <v>616.91760000000011</v>
      </c>
      <c r="L154" s="51">
        <f t="shared" si="132"/>
        <v>863.68464000000006</v>
      </c>
      <c r="M154" s="25">
        <f t="shared" si="133"/>
        <v>1252.3427280000001</v>
      </c>
      <c r="N154" s="199">
        <f t="shared" si="134"/>
        <v>1815.8969556</v>
      </c>
      <c r="O154" s="25">
        <f t="shared" si="135"/>
        <v>2723.8454333999998</v>
      </c>
      <c r="P154" s="188">
        <f t="shared" si="136"/>
        <v>4221.9604217699998</v>
      </c>
    </row>
    <row r="155" spans="1:16" x14ac:dyDescent="0.3">
      <c r="A155" s="175">
        <v>16</v>
      </c>
      <c r="B155" s="152" t="s">
        <v>4</v>
      </c>
      <c r="C155" s="153"/>
      <c r="D155" s="154">
        <f t="shared" ref="D155:E168" si="138">E155/1.3</f>
        <v>35.502958579881657</v>
      </c>
      <c r="E155" s="182">
        <f t="shared" si="138"/>
        <v>46.153846153846153</v>
      </c>
      <c r="F155" s="156">
        <f t="shared" si="137"/>
        <v>60</v>
      </c>
      <c r="G155" s="154">
        <f t="shared" si="127"/>
        <v>78</v>
      </c>
      <c r="H155" s="154">
        <f t="shared" si="127"/>
        <v>101.4</v>
      </c>
      <c r="I155" s="115">
        <f t="shared" si="127"/>
        <v>131.82000000000002</v>
      </c>
      <c r="J155" s="117">
        <f t="shared" si="130"/>
        <v>171.36600000000004</v>
      </c>
      <c r="K155" s="117">
        <f t="shared" si="131"/>
        <v>231.34410000000008</v>
      </c>
      <c r="L155" s="52">
        <f t="shared" si="132"/>
        <v>323.88174000000009</v>
      </c>
      <c r="M155" s="28">
        <f t="shared" si="133"/>
        <v>469.62852300000014</v>
      </c>
      <c r="N155" s="200">
        <f t="shared" si="134"/>
        <v>680.96135835000018</v>
      </c>
      <c r="O155" s="28">
        <f t="shared" si="135"/>
        <v>1021.4420375250003</v>
      </c>
      <c r="P155" s="118">
        <f t="shared" si="136"/>
        <v>1583.2351581637504</v>
      </c>
    </row>
    <row r="156" spans="1:16" x14ac:dyDescent="0.3">
      <c r="A156" s="171">
        <v>16</v>
      </c>
      <c r="B156" s="119" t="s">
        <v>5</v>
      </c>
      <c r="C156" s="120"/>
      <c r="D156" s="120">
        <f t="shared" si="138"/>
        <v>4.4378698224852071</v>
      </c>
      <c r="E156" s="123">
        <f t="shared" si="138"/>
        <v>5.7692307692307692</v>
      </c>
      <c r="F156" s="121">
        <f t="shared" si="137"/>
        <v>7.5</v>
      </c>
      <c r="G156" s="120">
        <f t="shared" si="127"/>
        <v>9.75</v>
      </c>
      <c r="H156" s="120">
        <f t="shared" si="127"/>
        <v>12.675000000000001</v>
      </c>
      <c r="I156" s="120">
        <f t="shared" si="127"/>
        <v>16.477500000000003</v>
      </c>
      <c r="J156" s="122">
        <f t="shared" si="130"/>
        <v>21.420750000000005</v>
      </c>
      <c r="K156" s="123">
        <f t="shared" si="131"/>
        <v>28.91801250000001</v>
      </c>
      <c r="L156" s="53">
        <f t="shared" si="132"/>
        <v>40.485217500000012</v>
      </c>
      <c r="M156" s="1">
        <f t="shared" si="133"/>
        <v>58.703565375000018</v>
      </c>
      <c r="N156" s="201">
        <f t="shared" si="134"/>
        <v>85.120169793750023</v>
      </c>
      <c r="O156" s="1">
        <f t="shared" si="135"/>
        <v>127.68025469062503</v>
      </c>
      <c r="P156" s="36">
        <f t="shared" si="136"/>
        <v>197.9043947704688</v>
      </c>
    </row>
    <row r="157" spans="1:16" x14ac:dyDescent="0.3">
      <c r="A157" s="171">
        <v>16</v>
      </c>
      <c r="B157" s="119" t="s">
        <v>6</v>
      </c>
      <c r="C157" s="120"/>
      <c r="D157" s="120">
        <f t="shared" si="138"/>
        <v>2.2189349112426036</v>
      </c>
      <c r="E157" s="123">
        <f t="shared" si="138"/>
        <v>2.8846153846153846</v>
      </c>
      <c r="F157" s="121">
        <f t="shared" si="137"/>
        <v>3.75</v>
      </c>
      <c r="G157" s="120">
        <f t="shared" ref="G157:I172" si="139">F157*1.3</f>
        <v>4.875</v>
      </c>
      <c r="H157" s="120">
        <f t="shared" si="139"/>
        <v>6.3375000000000004</v>
      </c>
      <c r="I157" s="120">
        <f t="shared" si="139"/>
        <v>8.2387500000000014</v>
      </c>
      <c r="J157" s="123">
        <f t="shared" si="130"/>
        <v>10.710375000000003</v>
      </c>
      <c r="K157" s="124">
        <f t="shared" si="131"/>
        <v>14.459006250000005</v>
      </c>
      <c r="L157" s="53">
        <f t="shared" si="132"/>
        <v>20.242608750000006</v>
      </c>
      <c r="M157" s="1">
        <f t="shared" si="133"/>
        <v>29.351782687500009</v>
      </c>
      <c r="N157" s="201">
        <f t="shared" si="134"/>
        <v>42.560084896875011</v>
      </c>
      <c r="O157" s="1">
        <f t="shared" si="135"/>
        <v>63.840127345312517</v>
      </c>
      <c r="P157" s="36">
        <f t="shared" si="136"/>
        <v>98.952197385234399</v>
      </c>
    </row>
    <row r="158" spans="1:16" x14ac:dyDescent="0.3">
      <c r="A158" s="171">
        <v>16</v>
      </c>
      <c r="B158" s="119" t="s">
        <v>7</v>
      </c>
      <c r="C158" s="120"/>
      <c r="D158" s="120">
        <f t="shared" si="138"/>
        <v>0.73964497041420108</v>
      </c>
      <c r="E158" s="123">
        <f t="shared" si="138"/>
        <v>0.96153846153846145</v>
      </c>
      <c r="F158" s="121">
        <f t="shared" si="137"/>
        <v>1.25</v>
      </c>
      <c r="G158" s="120">
        <f t="shared" si="139"/>
        <v>1.625</v>
      </c>
      <c r="H158" s="120">
        <f t="shared" si="139"/>
        <v>2.1125000000000003</v>
      </c>
      <c r="I158" s="120">
        <f t="shared" si="139"/>
        <v>2.7462500000000003</v>
      </c>
      <c r="J158" s="123">
        <f t="shared" si="130"/>
        <v>3.5701250000000004</v>
      </c>
      <c r="K158" s="123">
        <f t="shared" si="131"/>
        <v>4.8196687500000008</v>
      </c>
      <c r="L158" s="54">
        <f t="shared" si="132"/>
        <v>6.7475362500000005</v>
      </c>
      <c r="M158" s="39">
        <f t="shared" si="133"/>
        <v>9.7839275625000006</v>
      </c>
      <c r="N158" s="202">
        <f t="shared" si="134"/>
        <v>14.186694965625</v>
      </c>
      <c r="O158" s="1">
        <f t="shared" si="135"/>
        <v>21.280042448437499</v>
      </c>
      <c r="P158" s="36">
        <f t="shared" si="136"/>
        <v>32.984065795078124</v>
      </c>
    </row>
    <row r="159" spans="1:16" ht="15" thickBot="1" x14ac:dyDescent="0.35">
      <c r="A159" s="171">
        <v>16</v>
      </c>
      <c r="B159" s="119" t="s">
        <v>8</v>
      </c>
      <c r="C159" s="120"/>
      <c r="D159" s="120">
        <f t="shared" si="138"/>
        <v>0.36982248520710054</v>
      </c>
      <c r="E159" s="123">
        <f t="shared" si="138"/>
        <v>0.48076923076923073</v>
      </c>
      <c r="F159" s="121">
        <f t="shared" si="137"/>
        <v>0.625</v>
      </c>
      <c r="G159" s="120">
        <f t="shared" si="139"/>
        <v>0.8125</v>
      </c>
      <c r="H159" s="120">
        <f t="shared" si="139"/>
        <v>1.0562500000000001</v>
      </c>
      <c r="I159" s="120">
        <f t="shared" si="139"/>
        <v>1.3731250000000002</v>
      </c>
      <c r="J159" s="123">
        <f t="shared" si="130"/>
        <v>1.7850625000000002</v>
      </c>
      <c r="K159" s="123">
        <f t="shared" si="131"/>
        <v>2.4098343750000004</v>
      </c>
      <c r="L159" s="53">
        <f t="shared" si="132"/>
        <v>3.3737681250000002</v>
      </c>
      <c r="M159" s="1">
        <f t="shared" si="133"/>
        <v>4.8919637812500003</v>
      </c>
      <c r="N159" s="201">
        <f t="shared" si="134"/>
        <v>7.0933474828124998</v>
      </c>
      <c r="O159" s="40">
        <f t="shared" si="135"/>
        <v>10.640021224218749</v>
      </c>
      <c r="P159" s="125">
        <f t="shared" si="136"/>
        <v>16.492032897539062</v>
      </c>
    </row>
    <row r="160" spans="1:16" x14ac:dyDescent="0.3">
      <c r="A160" s="171">
        <v>16</v>
      </c>
      <c r="B160" s="126" t="s">
        <v>18</v>
      </c>
      <c r="C160" s="127" t="s">
        <v>47</v>
      </c>
      <c r="D160" s="128">
        <f t="shared" si="138"/>
        <v>757.3964497041419</v>
      </c>
      <c r="E160" s="130">
        <f t="shared" si="138"/>
        <v>984.61538461538453</v>
      </c>
      <c r="F160" s="129">
        <f>F10*A160</f>
        <v>1280</v>
      </c>
      <c r="G160" s="128">
        <f t="shared" si="139"/>
        <v>1664</v>
      </c>
      <c r="H160" s="128">
        <f t="shared" si="139"/>
        <v>2163.2000000000003</v>
      </c>
      <c r="I160" s="128">
        <f t="shared" si="139"/>
        <v>2812.1600000000003</v>
      </c>
      <c r="J160" s="130">
        <f t="shared" si="130"/>
        <v>3655.8080000000004</v>
      </c>
      <c r="K160" s="130">
        <f t="shared" si="131"/>
        <v>4935.3408000000009</v>
      </c>
      <c r="L160" s="55">
        <f t="shared" si="132"/>
        <v>6909.4771200000005</v>
      </c>
      <c r="M160" s="29">
        <f t="shared" si="133"/>
        <v>10018.741824000001</v>
      </c>
      <c r="N160" s="203">
        <f t="shared" si="134"/>
        <v>14527.1756448</v>
      </c>
      <c r="O160" s="29">
        <f t="shared" si="135"/>
        <v>21790.763467199999</v>
      </c>
      <c r="P160" s="31">
        <f t="shared" si="136"/>
        <v>33775.683374159998</v>
      </c>
    </row>
    <row r="161" spans="1:16" x14ac:dyDescent="0.3">
      <c r="A161" s="171">
        <v>16</v>
      </c>
      <c r="B161" s="162" t="s">
        <v>3</v>
      </c>
      <c r="C161" s="163"/>
      <c r="D161" s="120">
        <f t="shared" si="138"/>
        <v>0.23668639053254439</v>
      </c>
      <c r="E161" s="123">
        <f t="shared" si="138"/>
        <v>0.30769230769230771</v>
      </c>
      <c r="F161" s="215">
        <f>0.025*A162</f>
        <v>0.4</v>
      </c>
      <c r="G161" s="216">
        <f t="shared" ref="G161:J162" si="140">F161*1.3</f>
        <v>0.52</v>
      </c>
      <c r="H161" s="216">
        <f t="shared" si="140"/>
        <v>0.67600000000000005</v>
      </c>
      <c r="I161" s="216">
        <f t="shared" si="140"/>
        <v>0.87880000000000014</v>
      </c>
      <c r="J161" s="217">
        <f t="shared" si="140"/>
        <v>1.1424400000000001</v>
      </c>
      <c r="K161" s="217">
        <f t="shared" si="131"/>
        <v>1.5422940000000003</v>
      </c>
      <c r="L161" s="91">
        <f t="shared" si="132"/>
        <v>2.1592116000000003</v>
      </c>
      <c r="M161" s="90">
        <f t="shared" si="133"/>
        <v>3.1308568200000004</v>
      </c>
      <c r="N161" s="205">
        <f t="shared" si="134"/>
        <v>4.5397423890000006</v>
      </c>
      <c r="O161" s="90">
        <f t="shared" si="135"/>
        <v>6.8096135835000009</v>
      </c>
      <c r="P161" s="189">
        <f t="shared" si="136"/>
        <v>10.554901054425002</v>
      </c>
    </row>
    <row r="162" spans="1:16" ht="15" thickBot="1" x14ac:dyDescent="0.35">
      <c r="A162" s="171">
        <v>16</v>
      </c>
      <c r="B162" s="126" t="s">
        <v>3</v>
      </c>
      <c r="C162" s="134"/>
      <c r="D162" s="105">
        <f t="shared" si="138"/>
        <v>0.23668639053254439</v>
      </c>
      <c r="E162" s="135">
        <f t="shared" si="138"/>
        <v>0.30769230769230771</v>
      </c>
      <c r="F162" s="213">
        <f>0.025*A161</f>
        <v>0.4</v>
      </c>
      <c r="G162" s="214">
        <f t="shared" si="140"/>
        <v>0.52</v>
      </c>
      <c r="H162" s="214">
        <f t="shared" si="140"/>
        <v>0.67600000000000005</v>
      </c>
      <c r="I162" s="214">
        <f t="shared" si="140"/>
        <v>0.87880000000000014</v>
      </c>
      <c r="J162" s="132">
        <f t="shared" si="140"/>
        <v>1.1424400000000001</v>
      </c>
      <c r="K162" s="132">
        <f>J162*1.25</f>
        <v>1.4280500000000003</v>
      </c>
      <c r="L162" s="56">
        <f>K162*1.2</f>
        <v>1.7136600000000002</v>
      </c>
      <c r="M162" s="5">
        <f>L162*1.15</f>
        <v>1.970709</v>
      </c>
      <c r="N162" s="204">
        <f>M162*1.15</f>
        <v>2.2663153499999997</v>
      </c>
      <c r="O162" s="5">
        <f>N162*1.1</f>
        <v>2.4929468849999998</v>
      </c>
      <c r="P162" s="133">
        <f>O162*1.05</f>
        <v>2.6175942292499998</v>
      </c>
    </row>
    <row r="163" spans="1:16" x14ac:dyDescent="0.3">
      <c r="A163" s="171">
        <v>16</v>
      </c>
      <c r="B163" s="119" t="s">
        <v>9</v>
      </c>
      <c r="C163" s="120" t="s">
        <v>48</v>
      </c>
      <c r="D163" s="136">
        <f t="shared" si="138"/>
        <v>0.94674556213017758</v>
      </c>
      <c r="E163" s="138">
        <f t="shared" si="138"/>
        <v>1.2307692307692308</v>
      </c>
      <c r="F163" s="137">
        <f t="shared" si="137"/>
        <v>1.6</v>
      </c>
      <c r="G163" s="136">
        <f>F163*1.3</f>
        <v>2.08</v>
      </c>
      <c r="H163" s="136">
        <f t="shared" si="139"/>
        <v>2.7040000000000002</v>
      </c>
      <c r="I163" s="136">
        <f t="shared" si="139"/>
        <v>3.5152000000000005</v>
      </c>
      <c r="J163" s="138">
        <f t="shared" ref="J163:J175" si="141">I163*1.3</f>
        <v>4.5697600000000005</v>
      </c>
      <c r="K163" s="138">
        <f t="shared" ref="K163:K176" si="142">J163*1.35</f>
        <v>6.1691760000000011</v>
      </c>
      <c r="L163" s="57">
        <f t="shared" ref="L163:L176" si="143">K163*1.4</f>
        <v>8.6368464000000014</v>
      </c>
      <c r="M163" s="41">
        <f t="shared" ref="M163:M176" si="144">L163*1.45</f>
        <v>12.523427280000002</v>
      </c>
      <c r="N163" s="206">
        <f t="shared" ref="N163:N176" si="145">M163*1.45</f>
        <v>18.158969556000002</v>
      </c>
      <c r="O163" s="41">
        <f t="shared" ref="O163:O176" si="146">N163*1.5</f>
        <v>27.238454334000004</v>
      </c>
      <c r="P163" s="43">
        <f t="shared" ref="P163:P176" si="147">O163*1.55</f>
        <v>42.219604217700009</v>
      </c>
    </row>
    <row r="164" spans="1:16" x14ac:dyDescent="0.3">
      <c r="A164" s="171">
        <v>16</v>
      </c>
      <c r="B164" s="139" t="s">
        <v>10</v>
      </c>
      <c r="C164" s="140"/>
      <c r="D164" s="141">
        <f t="shared" si="138"/>
        <v>0.1893491124260355</v>
      </c>
      <c r="E164" s="180">
        <f t="shared" si="138"/>
        <v>0.24615384615384614</v>
      </c>
      <c r="F164" s="142">
        <f t="shared" si="137"/>
        <v>0.32</v>
      </c>
      <c r="G164" s="141">
        <f t="shared" si="139"/>
        <v>0.41600000000000004</v>
      </c>
      <c r="H164" s="141">
        <f t="shared" si="139"/>
        <v>0.54080000000000006</v>
      </c>
      <c r="I164" s="141">
        <f t="shared" si="139"/>
        <v>0.70304000000000011</v>
      </c>
      <c r="J164" s="143">
        <f t="shared" si="141"/>
        <v>0.91395200000000021</v>
      </c>
      <c r="K164" s="143">
        <f t="shared" si="142"/>
        <v>1.2338352000000004</v>
      </c>
      <c r="L164" s="58">
        <f t="shared" si="143"/>
        <v>1.7273692800000005</v>
      </c>
      <c r="M164" s="44">
        <f t="shared" si="144"/>
        <v>2.5046854560000007</v>
      </c>
      <c r="N164" s="207">
        <f t="shared" si="145"/>
        <v>3.6317939112000008</v>
      </c>
      <c r="O164" s="44">
        <f t="shared" si="146"/>
        <v>5.4476908668000013</v>
      </c>
      <c r="P164" s="190">
        <f t="shared" si="147"/>
        <v>8.4439208435400026</v>
      </c>
    </row>
    <row r="165" spans="1:16" x14ac:dyDescent="0.3">
      <c r="A165" s="171">
        <v>16</v>
      </c>
      <c r="B165" s="106" t="s">
        <v>11</v>
      </c>
      <c r="C165" s="105"/>
      <c r="D165" s="105">
        <f t="shared" si="138"/>
        <v>2.3668639053254437E-2</v>
      </c>
      <c r="E165" s="135">
        <f t="shared" si="138"/>
        <v>3.0769230769230767E-2</v>
      </c>
      <c r="F165" s="107">
        <f t="shared" si="137"/>
        <v>0.04</v>
      </c>
      <c r="G165" s="105">
        <f t="shared" si="139"/>
        <v>5.2000000000000005E-2</v>
      </c>
      <c r="H165" s="105">
        <f t="shared" si="139"/>
        <v>6.7600000000000007E-2</v>
      </c>
      <c r="I165" s="105">
        <f t="shared" si="139"/>
        <v>8.7880000000000014E-2</v>
      </c>
      <c r="J165" s="144">
        <f t="shared" si="141"/>
        <v>0.11424400000000003</v>
      </c>
      <c r="K165" s="135">
        <f t="shared" si="142"/>
        <v>0.15422940000000004</v>
      </c>
      <c r="L165" s="50">
        <f t="shared" si="143"/>
        <v>0.21592116000000006</v>
      </c>
      <c r="M165" s="8">
        <f t="shared" si="144"/>
        <v>0.31308568200000009</v>
      </c>
      <c r="N165" s="208">
        <f t="shared" si="145"/>
        <v>0.4539742389000001</v>
      </c>
      <c r="O165" s="8">
        <f t="shared" si="146"/>
        <v>0.68096135835000016</v>
      </c>
      <c r="P165" s="12">
        <f t="shared" si="147"/>
        <v>1.0554901054425003</v>
      </c>
    </row>
    <row r="166" spans="1:16" x14ac:dyDescent="0.3">
      <c r="A166" s="171">
        <v>16</v>
      </c>
      <c r="B166" s="106" t="s">
        <v>12</v>
      </c>
      <c r="C166" s="105"/>
      <c r="D166" s="105">
        <f t="shared" si="138"/>
        <v>1.1834319526627219E-2</v>
      </c>
      <c r="E166" s="135">
        <f t="shared" si="138"/>
        <v>1.5384615384615384E-2</v>
      </c>
      <c r="F166" s="107">
        <f t="shared" si="137"/>
        <v>0.02</v>
      </c>
      <c r="G166" s="105">
        <f t="shared" si="139"/>
        <v>2.6000000000000002E-2</v>
      </c>
      <c r="H166" s="105">
        <f t="shared" si="139"/>
        <v>3.3800000000000004E-2</v>
      </c>
      <c r="I166" s="105">
        <f t="shared" si="139"/>
        <v>4.3940000000000007E-2</v>
      </c>
      <c r="J166" s="135">
        <f t="shared" si="141"/>
        <v>5.7122000000000013E-2</v>
      </c>
      <c r="K166" s="145">
        <f t="shared" si="142"/>
        <v>7.7114700000000022E-2</v>
      </c>
      <c r="L166" s="50">
        <f t="shared" si="143"/>
        <v>0.10796058000000003</v>
      </c>
      <c r="M166" s="8">
        <f t="shared" si="144"/>
        <v>0.15654284100000004</v>
      </c>
      <c r="N166" s="208">
        <f t="shared" si="145"/>
        <v>0.22698711945000005</v>
      </c>
      <c r="O166" s="8">
        <f t="shared" si="146"/>
        <v>0.34048067917500008</v>
      </c>
      <c r="P166" s="12">
        <f t="shared" si="147"/>
        <v>0.52774505272125016</v>
      </c>
    </row>
    <row r="167" spans="1:16" x14ac:dyDescent="0.3">
      <c r="A167" s="171">
        <v>16</v>
      </c>
      <c r="B167" s="106" t="s">
        <v>13</v>
      </c>
      <c r="C167" s="105"/>
      <c r="D167" s="105">
        <f t="shared" si="138"/>
        <v>3.9447731755424065E-3</v>
      </c>
      <c r="E167" s="135">
        <f t="shared" si="138"/>
        <v>5.1282051282051282E-3</v>
      </c>
      <c r="F167" s="107">
        <f t="shared" si="137"/>
        <v>6.6666666666666671E-3</v>
      </c>
      <c r="G167" s="105">
        <f t="shared" si="139"/>
        <v>8.666666666666668E-3</v>
      </c>
      <c r="H167" s="105">
        <f t="shared" si="139"/>
        <v>1.126666666666667E-2</v>
      </c>
      <c r="I167" s="105">
        <f t="shared" si="139"/>
        <v>1.4646666666666671E-2</v>
      </c>
      <c r="J167" s="135">
        <f t="shared" si="141"/>
        <v>1.9040666666666671E-2</v>
      </c>
      <c r="K167" s="135">
        <f t="shared" si="142"/>
        <v>2.5704900000000006E-2</v>
      </c>
      <c r="L167" s="59">
        <f t="shared" si="143"/>
        <v>3.5986860000000009E-2</v>
      </c>
      <c r="M167" s="15">
        <f t="shared" si="144"/>
        <v>5.2180947000000012E-2</v>
      </c>
      <c r="N167" s="209">
        <f t="shared" si="145"/>
        <v>7.5662373150000017E-2</v>
      </c>
      <c r="O167" s="8">
        <f t="shared" si="146"/>
        <v>0.11349355972500003</v>
      </c>
      <c r="P167" s="12">
        <f t="shared" si="147"/>
        <v>0.17591501757375005</v>
      </c>
    </row>
    <row r="168" spans="1:16" ht="15" thickBot="1" x14ac:dyDescent="0.35">
      <c r="A168" s="176">
        <v>16</v>
      </c>
      <c r="B168" s="157" t="s">
        <v>14</v>
      </c>
      <c r="C168" s="158"/>
      <c r="D168" s="158">
        <f t="shared" si="138"/>
        <v>1.9723865877712033E-3</v>
      </c>
      <c r="E168" s="169">
        <f t="shared" si="138"/>
        <v>2.5641025641025641E-3</v>
      </c>
      <c r="F168" s="159">
        <f t="shared" si="137"/>
        <v>3.3333333333333335E-3</v>
      </c>
      <c r="G168" s="158">
        <f t="shared" si="139"/>
        <v>4.333333333333334E-3</v>
      </c>
      <c r="H168" s="158">
        <f t="shared" si="139"/>
        <v>5.6333333333333348E-3</v>
      </c>
      <c r="I168" s="105">
        <f t="shared" si="139"/>
        <v>7.3233333333333353E-3</v>
      </c>
      <c r="J168" s="146">
        <f t="shared" si="141"/>
        <v>9.5203333333333355E-3</v>
      </c>
      <c r="K168" s="146">
        <f t="shared" si="142"/>
        <v>1.2852450000000003E-2</v>
      </c>
      <c r="L168" s="191">
        <f t="shared" si="143"/>
        <v>1.7993430000000005E-2</v>
      </c>
      <c r="M168" s="192">
        <f t="shared" si="144"/>
        <v>2.6090473500000006E-2</v>
      </c>
      <c r="N168" s="210">
        <f t="shared" si="145"/>
        <v>3.7831186575000009E-2</v>
      </c>
      <c r="O168" s="193">
        <f t="shared" si="146"/>
        <v>5.6746779862500013E-2</v>
      </c>
      <c r="P168" s="194">
        <f t="shared" si="147"/>
        <v>8.7957508786875027E-2</v>
      </c>
    </row>
    <row r="169" spans="1:16" x14ac:dyDescent="0.3">
      <c r="A169" s="177">
        <v>36</v>
      </c>
      <c r="B169" s="135" t="s">
        <v>19</v>
      </c>
      <c r="C169" s="105"/>
      <c r="D169" s="160">
        <f>E169/1.3</f>
        <v>213.01775147928993</v>
      </c>
      <c r="E169" s="117">
        <f>F169/1.3</f>
        <v>276.92307692307691</v>
      </c>
      <c r="F169" s="161">
        <f t="shared" ref="F169:F183" si="148">F4*A169</f>
        <v>360</v>
      </c>
      <c r="G169" s="160">
        <f t="shared" si="139"/>
        <v>468</v>
      </c>
      <c r="H169" s="160">
        <f t="shared" si="139"/>
        <v>608.4</v>
      </c>
      <c r="I169" s="23">
        <f t="shared" si="139"/>
        <v>790.92</v>
      </c>
      <c r="J169" s="112">
        <f t="shared" si="141"/>
        <v>1028.1959999999999</v>
      </c>
      <c r="K169" s="113">
        <f t="shared" si="142"/>
        <v>1388.0645999999999</v>
      </c>
      <c r="L169" s="51">
        <f t="shared" si="143"/>
        <v>1943.2904399999998</v>
      </c>
      <c r="M169" s="25">
        <f t="shared" si="144"/>
        <v>2817.7711379999996</v>
      </c>
      <c r="N169" s="199">
        <f t="shared" si="145"/>
        <v>4085.7681500999993</v>
      </c>
      <c r="O169" s="25">
        <f t="shared" si="146"/>
        <v>6128.6522251499991</v>
      </c>
      <c r="P169" s="188">
        <f t="shared" si="147"/>
        <v>9499.4109489824987</v>
      </c>
    </row>
    <row r="170" spans="1:16" x14ac:dyDescent="0.3">
      <c r="A170" s="175">
        <v>36</v>
      </c>
      <c r="B170" s="152" t="s">
        <v>4</v>
      </c>
      <c r="C170" s="153"/>
      <c r="D170" s="154">
        <f t="shared" ref="D170:E183" si="149">E170/1.3</f>
        <v>79.881656804733723</v>
      </c>
      <c r="E170" s="182">
        <f t="shared" si="149"/>
        <v>103.84615384615384</v>
      </c>
      <c r="F170" s="156">
        <f t="shared" si="148"/>
        <v>135</v>
      </c>
      <c r="G170" s="154">
        <f t="shared" si="139"/>
        <v>175.5</v>
      </c>
      <c r="H170" s="154">
        <f t="shared" si="139"/>
        <v>228.15</v>
      </c>
      <c r="I170" s="115">
        <f t="shared" si="139"/>
        <v>296.59500000000003</v>
      </c>
      <c r="J170" s="117">
        <f t="shared" si="141"/>
        <v>385.57350000000002</v>
      </c>
      <c r="K170" s="117">
        <f t="shared" si="142"/>
        <v>520.52422500000011</v>
      </c>
      <c r="L170" s="52">
        <f t="shared" si="143"/>
        <v>728.73391500000014</v>
      </c>
      <c r="M170" s="28">
        <f t="shared" si="144"/>
        <v>1056.6641767500003</v>
      </c>
      <c r="N170" s="200">
        <f t="shared" si="145"/>
        <v>1532.1630562875002</v>
      </c>
      <c r="O170" s="28">
        <f t="shared" si="146"/>
        <v>2298.2445844312506</v>
      </c>
      <c r="P170" s="118">
        <f t="shared" si="147"/>
        <v>3562.2791058684384</v>
      </c>
    </row>
    <row r="171" spans="1:16" x14ac:dyDescent="0.3">
      <c r="A171" s="171">
        <v>36</v>
      </c>
      <c r="B171" s="119" t="s">
        <v>5</v>
      </c>
      <c r="C171" s="120"/>
      <c r="D171" s="120">
        <f t="shared" si="149"/>
        <v>9.9852071005917153</v>
      </c>
      <c r="E171" s="123">
        <f t="shared" si="149"/>
        <v>12.98076923076923</v>
      </c>
      <c r="F171" s="121">
        <f t="shared" si="148"/>
        <v>16.875</v>
      </c>
      <c r="G171" s="120">
        <f t="shared" si="139"/>
        <v>21.9375</v>
      </c>
      <c r="H171" s="120">
        <f t="shared" si="139"/>
        <v>28.518750000000001</v>
      </c>
      <c r="I171" s="120">
        <f t="shared" si="139"/>
        <v>37.074375000000003</v>
      </c>
      <c r="J171" s="122">
        <f t="shared" si="141"/>
        <v>48.196687500000003</v>
      </c>
      <c r="K171" s="123">
        <f t="shared" si="142"/>
        <v>65.065528125000014</v>
      </c>
      <c r="L171" s="53">
        <f t="shared" si="143"/>
        <v>91.091739375000017</v>
      </c>
      <c r="M171" s="1">
        <f t="shared" si="144"/>
        <v>132.08302209375003</v>
      </c>
      <c r="N171" s="201">
        <f t="shared" si="145"/>
        <v>191.52038203593753</v>
      </c>
      <c r="O171" s="1">
        <f t="shared" si="146"/>
        <v>287.28057305390632</v>
      </c>
      <c r="P171" s="36">
        <f t="shared" si="147"/>
        <v>445.2848882335548</v>
      </c>
    </row>
    <row r="172" spans="1:16" x14ac:dyDescent="0.3">
      <c r="A172" s="171">
        <v>36</v>
      </c>
      <c r="B172" s="119" t="s">
        <v>6</v>
      </c>
      <c r="C172" s="120"/>
      <c r="D172" s="120">
        <f t="shared" si="149"/>
        <v>4.9926035502958577</v>
      </c>
      <c r="E172" s="123">
        <f t="shared" si="149"/>
        <v>6.490384615384615</v>
      </c>
      <c r="F172" s="121">
        <f t="shared" si="148"/>
        <v>8.4375</v>
      </c>
      <c r="G172" s="120">
        <f t="shared" si="139"/>
        <v>10.96875</v>
      </c>
      <c r="H172" s="120">
        <f t="shared" si="139"/>
        <v>14.259375</v>
      </c>
      <c r="I172" s="120">
        <f t="shared" si="139"/>
        <v>18.537187500000002</v>
      </c>
      <c r="J172" s="123">
        <f t="shared" si="141"/>
        <v>24.098343750000002</v>
      </c>
      <c r="K172" s="124">
        <f t="shared" si="142"/>
        <v>32.532764062500007</v>
      </c>
      <c r="L172" s="53">
        <f t="shared" si="143"/>
        <v>45.545869687500009</v>
      </c>
      <c r="M172" s="1">
        <f t="shared" si="144"/>
        <v>66.041511046875016</v>
      </c>
      <c r="N172" s="201">
        <f t="shared" si="145"/>
        <v>95.760191017968765</v>
      </c>
      <c r="O172" s="1">
        <f t="shared" si="146"/>
        <v>143.64028652695316</v>
      </c>
      <c r="P172" s="36">
        <f t="shared" si="147"/>
        <v>222.6424441167774</v>
      </c>
    </row>
    <row r="173" spans="1:16" x14ac:dyDescent="0.3">
      <c r="A173" s="171">
        <v>36</v>
      </c>
      <c r="B173" s="119" t="s">
        <v>7</v>
      </c>
      <c r="C173" s="120"/>
      <c r="D173" s="120">
        <f t="shared" si="149"/>
        <v>1.6642011834319526</v>
      </c>
      <c r="E173" s="123">
        <f t="shared" si="149"/>
        <v>2.1634615384615383</v>
      </c>
      <c r="F173" s="121">
        <f t="shared" si="148"/>
        <v>2.8125</v>
      </c>
      <c r="G173" s="120">
        <f t="shared" ref="G173:I188" si="150">F173*1.3</f>
        <v>3.65625</v>
      </c>
      <c r="H173" s="120">
        <f t="shared" si="150"/>
        <v>4.7531249999999998</v>
      </c>
      <c r="I173" s="120">
        <f t="shared" si="150"/>
        <v>6.1790624999999997</v>
      </c>
      <c r="J173" s="123">
        <f t="shared" si="141"/>
        <v>8.0327812499999993</v>
      </c>
      <c r="K173" s="123">
        <f t="shared" si="142"/>
        <v>10.844254687499999</v>
      </c>
      <c r="L173" s="54">
        <f t="shared" si="143"/>
        <v>15.181956562499998</v>
      </c>
      <c r="M173" s="39">
        <f t="shared" si="144"/>
        <v>22.013837015624997</v>
      </c>
      <c r="N173" s="202">
        <f t="shared" si="145"/>
        <v>31.920063672656244</v>
      </c>
      <c r="O173" s="1">
        <f t="shared" si="146"/>
        <v>47.880095508984368</v>
      </c>
      <c r="P173" s="36">
        <f t="shared" si="147"/>
        <v>74.214148038925771</v>
      </c>
    </row>
    <row r="174" spans="1:16" ht="15" thickBot="1" x14ac:dyDescent="0.35">
      <c r="A174" s="171">
        <v>36</v>
      </c>
      <c r="B174" s="119" t="s">
        <v>8</v>
      </c>
      <c r="C174" s="120"/>
      <c r="D174" s="120">
        <f t="shared" si="149"/>
        <v>0.83210059171597628</v>
      </c>
      <c r="E174" s="123">
        <f t="shared" si="149"/>
        <v>1.0817307692307692</v>
      </c>
      <c r="F174" s="121">
        <f t="shared" si="148"/>
        <v>1.40625</v>
      </c>
      <c r="G174" s="120">
        <f t="shared" si="150"/>
        <v>1.828125</v>
      </c>
      <c r="H174" s="120">
        <f t="shared" si="150"/>
        <v>2.3765624999999999</v>
      </c>
      <c r="I174" s="120">
        <f t="shared" si="150"/>
        <v>3.0895312499999998</v>
      </c>
      <c r="J174" s="123">
        <f t="shared" si="141"/>
        <v>4.0163906249999997</v>
      </c>
      <c r="K174" s="123">
        <f t="shared" si="142"/>
        <v>5.4221273437499997</v>
      </c>
      <c r="L174" s="53">
        <f t="shared" si="143"/>
        <v>7.5909782812499991</v>
      </c>
      <c r="M174" s="1">
        <f t="shared" si="144"/>
        <v>11.006918507812498</v>
      </c>
      <c r="N174" s="201">
        <f t="shared" si="145"/>
        <v>15.960031836328122</v>
      </c>
      <c r="O174" s="40">
        <f t="shared" si="146"/>
        <v>23.940047754492184</v>
      </c>
      <c r="P174" s="125">
        <f t="shared" si="147"/>
        <v>37.107074019462885</v>
      </c>
    </row>
    <row r="175" spans="1:16" x14ac:dyDescent="0.3">
      <c r="A175" s="171">
        <v>36</v>
      </c>
      <c r="B175" s="126" t="s">
        <v>18</v>
      </c>
      <c r="C175" s="127" t="s">
        <v>49</v>
      </c>
      <c r="D175" s="128">
        <f t="shared" si="149"/>
        <v>1704.1420118343194</v>
      </c>
      <c r="E175" s="130">
        <f t="shared" si="149"/>
        <v>2215.3846153846152</v>
      </c>
      <c r="F175" s="129">
        <f t="shared" si="148"/>
        <v>2880</v>
      </c>
      <c r="G175" s="128">
        <f t="shared" si="150"/>
        <v>3744</v>
      </c>
      <c r="H175" s="128">
        <f t="shared" si="150"/>
        <v>4867.2</v>
      </c>
      <c r="I175" s="128">
        <f t="shared" si="150"/>
        <v>6327.36</v>
      </c>
      <c r="J175" s="130">
        <f t="shared" si="141"/>
        <v>8225.5679999999993</v>
      </c>
      <c r="K175" s="130">
        <f t="shared" si="142"/>
        <v>11104.516799999999</v>
      </c>
      <c r="L175" s="55">
        <f t="shared" si="143"/>
        <v>15546.323519999998</v>
      </c>
      <c r="M175" s="29">
        <f t="shared" si="144"/>
        <v>22542.169103999997</v>
      </c>
      <c r="N175" s="203">
        <f t="shared" si="145"/>
        <v>32686.145200799994</v>
      </c>
      <c r="O175" s="29">
        <f t="shared" si="146"/>
        <v>49029.217801199993</v>
      </c>
      <c r="P175" s="31">
        <f t="shared" si="147"/>
        <v>75995.287591859989</v>
      </c>
    </row>
    <row r="176" spans="1:16" x14ac:dyDescent="0.3">
      <c r="A176" s="171">
        <v>36</v>
      </c>
      <c r="B176" s="162" t="s">
        <v>3</v>
      </c>
      <c r="C176" s="163"/>
      <c r="D176" s="120">
        <f t="shared" si="149"/>
        <v>0.5325443786982248</v>
      </c>
      <c r="E176" s="123">
        <f t="shared" si="149"/>
        <v>0.69230769230769229</v>
      </c>
      <c r="F176" s="215">
        <f>0.025*A177</f>
        <v>0.9</v>
      </c>
      <c r="G176" s="216">
        <f t="shared" ref="G176:J177" si="151">F176*1.3</f>
        <v>1.1700000000000002</v>
      </c>
      <c r="H176" s="216">
        <f t="shared" si="151"/>
        <v>1.5210000000000004</v>
      </c>
      <c r="I176" s="216">
        <f t="shared" si="151"/>
        <v>1.9773000000000005</v>
      </c>
      <c r="J176" s="217">
        <f t="shared" si="151"/>
        <v>2.5704900000000008</v>
      </c>
      <c r="K176" s="217">
        <f t="shared" si="142"/>
        <v>3.4701615000000015</v>
      </c>
      <c r="L176" s="91">
        <f t="shared" si="143"/>
        <v>4.8582261000000013</v>
      </c>
      <c r="M176" s="90">
        <f t="shared" si="144"/>
        <v>7.0444278450000013</v>
      </c>
      <c r="N176" s="205">
        <f t="shared" si="145"/>
        <v>10.214420375250002</v>
      </c>
      <c r="O176" s="90">
        <f t="shared" si="146"/>
        <v>15.321630562875004</v>
      </c>
      <c r="P176" s="189">
        <f t="shared" si="147"/>
        <v>23.748527372456259</v>
      </c>
    </row>
    <row r="177" spans="1:16" ht="15" thickBot="1" x14ac:dyDescent="0.35">
      <c r="A177" s="171">
        <v>36</v>
      </c>
      <c r="B177" s="126" t="s">
        <v>3</v>
      </c>
      <c r="C177" s="134"/>
      <c r="D177" s="105">
        <f t="shared" si="149"/>
        <v>0.5325443786982248</v>
      </c>
      <c r="E177" s="135">
        <f t="shared" si="149"/>
        <v>0.69230769230769229</v>
      </c>
      <c r="F177" s="213">
        <f>0.025*A176</f>
        <v>0.9</v>
      </c>
      <c r="G177" s="214">
        <f t="shared" si="151"/>
        <v>1.1700000000000002</v>
      </c>
      <c r="H177" s="214">
        <f t="shared" si="151"/>
        <v>1.5210000000000004</v>
      </c>
      <c r="I177" s="214">
        <f t="shared" si="151"/>
        <v>1.9773000000000005</v>
      </c>
      <c r="J177" s="132">
        <f t="shared" si="151"/>
        <v>2.5704900000000008</v>
      </c>
      <c r="K177" s="132">
        <f>J177*1.25</f>
        <v>3.2131125000000011</v>
      </c>
      <c r="L177" s="56">
        <f>K177*1.2</f>
        <v>3.855735000000001</v>
      </c>
      <c r="M177" s="5">
        <f>L177*1.15</f>
        <v>4.4340952500000013</v>
      </c>
      <c r="N177" s="204">
        <f>M177*1.15</f>
        <v>5.0992095375000011</v>
      </c>
      <c r="O177" s="5">
        <f>N177*1.1</f>
        <v>5.609130491250002</v>
      </c>
      <c r="P177" s="133">
        <f>O177*1.05</f>
        <v>5.8895870158125021</v>
      </c>
    </row>
    <row r="178" spans="1:16" x14ac:dyDescent="0.3">
      <c r="A178" s="171">
        <v>36</v>
      </c>
      <c r="B178" s="119" t="s">
        <v>9</v>
      </c>
      <c r="C178" s="120" t="s">
        <v>50</v>
      </c>
      <c r="D178" s="136">
        <f t="shared" si="149"/>
        <v>2.1301775147928992</v>
      </c>
      <c r="E178" s="138">
        <f t="shared" si="149"/>
        <v>2.7692307692307692</v>
      </c>
      <c r="F178" s="137">
        <f t="shared" si="148"/>
        <v>3.6</v>
      </c>
      <c r="G178" s="136">
        <f t="shared" si="150"/>
        <v>4.6800000000000006</v>
      </c>
      <c r="H178" s="136">
        <f t="shared" si="150"/>
        <v>6.0840000000000014</v>
      </c>
      <c r="I178" s="136">
        <f t="shared" si="150"/>
        <v>7.909200000000002</v>
      </c>
      <c r="J178" s="138">
        <f t="shared" ref="J178:J190" si="152">I178*1.3</f>
        <v>10.281960000000003</v>
      </c>
      <c r="K178" s="138">
        <f t="shared" ref="K178:K191" si="153">J178*1.35</f>
        <v>13.880646000000006</v>
      </c>
      <c r="L178" s="57">
        <f t="shared" ref="L178:L191" si="154">K178*1.4</f>
        <v>19.432904400000005</v>
      </c>
      <c r="M178" s="41">
        <f t="shared" ref="M178:M191" si="155">L178*1.45</f>
        <v>28.177711380000005</v>
      </c>
      <c r="N178" s="206">
        <f t="shared" ref="N178:N191" si="156">M178*1.45</f>
        <v>40.857681501000009</v>
      </c>
      <c r="O178" s="41">
        <f t="shared" ref="O178:O191" si="157">N178*1.5</f>
        <v>61.286522251500017</v>
      </c>
      <c r="P178" s="43">
        <f t="shared" ref="P178:P191" si="158">O178*1.55</f>
        <v>94.994109489825036</v>
      </c>
    </row>
    <row r="179" spans="1:16" x14ac:dyDescent="0.3">
      <c r="A179" s="171">
        <v>36</v>
      </c>
      <c r="B179" s="139" t="s">
        <v>10</v>
      </c>
      <c r="C179" s="140"/>
      <c r="D179" s="141">
        <f t="shared" si="149"/>
        <v>0.42603550295857978</v>
      </c>
      <c r="E179" s="180">
        <f t="shared" si="149"/>
        <v>0.55384615384615377</v>
      </c>
      <c r="F179" s="142">
        <f t="shared" si="148"/>
        <v>0.72</v>
      </c>
      <c r="G179" s="141">
        <f>F179*1.3</f>
        <v>0.93599999999999994</v>
      </c>
      <c r="H179" s="141">
        <f t="shared" si="150"/>
        <v>1.2167999999999999</v>
      </c>
      <c r="I179" s="141">
        <f t="shared" si="150"/>
        <v>1.5818399999999999</v>
      </c>
      <c r="J179" s="143">
        <f t="shared" si="152"/>
        <v>2.0563919999999998</v>
      </c>
      <c r="K179" s="143">
        <f t="shared" si="153"/>
        <v>2.7761291999999997</v>
      </c>
      <c r="L179" s="58">
        <f t="shared" si="154"/>
        <v>3.8865808799999995</v>
      </c>
      <c r="M179" s="44">
        <f t="shared" si="155"/>
        <v>5.6355422759999989</v>
      </c>
      <c r="N179" s="207">
        <f t="shared" si="156"/>
        <v>8.1715363001999979</v>
      </c>
      <c r="O179" s="44">
        <f t="shared" si="157"/>
        <v>12.257304450299998</v>
      </c>
      <c r="P179" s="190">
        <f t="shared" si="158"/>
        <v>18.998821897964998</v>
      </c>
    </row>
    <row r="180" spans="1:16" x14ac:dyDescent="0.3">
      <c r="A180" s="171">
        <v>36</v>
      </c>
      <c r="B180" s="106" t="s">
        <v>11</v>
      </c>
      <c r="C180" s="105"/>
      <c r="D180" s="105">
        <f t="shared" si="149"/>
        <v>5.3254437869822473E-2</v>
      </c>
      <c r="E180" s="135">
        <f t="shared" si="149"/>
        <v>6.9230769230769221E-2</v>
      </c>
      <c r="F180" s="107">
        <f t="shared" si="148"/>
        <v>0.09</v>
      </c>
      <c r="G180" s="105">
        <f t="shared" si="150"/>
        <v>0.11699999999999999</v>
      </c>
      <c r="H180" s="105">
        <f t="shared" si="150"/>
        <v>0.15209999999999999</v>
      </c>
      <c r="I180" s="105">
        <f t="shared" si="150"/>
        <v>0.19772999999999999</v>
      </c>
      <c r="J180" s="144">
        <f t="shared" si="152"/>
        <v>0.25704899999999997</v>
      </c>
      <c r="K180" s="135">
        <f t="shared" si="153"/>
        <v>0.34701614999999997</v>
      </c>
      <c r="L180" s="50">
        <f t="shared" si="154"/>
        <v>0.48582260999999993</v>
      </c>
      <c r="M180" s="8">
        <f t="shared" si="155"/>
        <v>0.70444278449999986</v>
      </c>
      <c r="N180" s="208">
        <f t="shared" si="156"/>
        <v>1.0214420375249997</v>
      </c>
      <c r="O180" s="8">
        <f t="shared" si="157"/>
        <v>1.5321630562874997</v>
      </c>
      <c r="P180" s="12">
        <f t="shared" si="158"/>
        <v>2.3748527372456247</v>
      </c>
    </row>
    <row r="181" spans="1:16" x14ac:dyDescent="0.3">
      <c r="A181" s="171">
        <v>36</v>
      </c>
      <c r="B181" s="106" t="s">
        <v>12</v>
      </c>
      <c r="C181" s="105"/>
      <c r="D181" s="105">
        <f t="shared" si="149"/>
        <v>2.6627218934911236E-2</v>
      </c>
      <c r="E181" s="135">
        <f t="shared" si="149"/>
        <v>3.461538461538461E-2</v>
      </c>
      <c r="F181" s="107">
        <f t="shared" si="148"/>
        <v>4.4999999999999998E-2</v>
      </c>
      <c r="G181" s="105">
        <f t="shared" si="150"/>
        <v>5.8499999999999996E-2</v>
      </c>
      <c r="H181" s="105">
        <f t="shared" si="150"/>
        <v>7.6049999999999993E-2</v>
      </c>
      <c r="I181" s="105">
        <f t="shared" si="150"/>
        <v>9.8864999999999995E-2</v>
      </c>
      <c r="J181" s="135">
        <f t="shared" si="152"/>
        <v>0.12852449999999999</v>
      </c>
      <c r="K181" s="145">
        <f t="shared" si="153"/>
        <v>0.17350807499999998</v>
      </c>
      <c r="L181" s="50">
        <f t="shared" si="154"/>
        <v>0.24291130499999997</v>
      </c>
      <c r="M181" s="8">
        <f t="shared" si="155"/>
        <v>0.35222139224999993</v>
      </c>
      <c r="N181" s="208">
        <f t="shared" si="156"/>
        <v>0.51072101876249987</v>
      </c>
      <c r="O181" s="8">
        <f t="shared" si="157"/>
        <v>0.76608152814374986</v>
      </c>
      <c r="P181" s="12">
        <f t="shared" si="158"/>
        <v>1.1874263686228124</v>
      </c>
    </row>
    <row r="182" spans="1:16" x14ac:dyDescent="0.3">
      <c r="A182" s="171">
        <v>36</v>
      </c>
      <c r="B182" s="106" t="s">
        <v>13</v>
      </c>
      <c r="C182" s="105"/>
      <c r="D182" s="105">
        <f t="shared" si="149"/>
        <v>8.8757396449704144E-3</v>
      </c>
      <c r="E182" s="135">
        <f t="shared" si="149"/>
        <v>1.1538461538461539E-2</v>
      </c>
      <c r="F182" s="107">
        <f t="shared" si="148"/>
        <v>1.5000000000000001E-2</v>
      </c>
      <c r="G182" s="105">
        <f t="shared" si="150"/>
        <v>1.9500000000000003E-2</v>
      </c>
      <c r="H182" s="105">
        <f t="shared" si="150"/>
        <v>2.5350000000000004E-2</v>
      </c>
      <c r="I182" s="105">
        <f t="shared" si="150"/>
        <v>3.2955000000000005E-2</v>
      </c>
      <c r="J182" s="135">
        <f t="shared" si="152"/>
        <v>4.2841500000000012E-2</v>
      </c>
      <c r="K182" s="135">
        <f t="shared" si="153"/>
        <v>5.783602500000002E-2</v>
      </c>
      <c r="L182" s="59">
        <f t="shared" si="154"/>
        <v>8.0970435000000021E-2</v>
      </c>
      <c r="M182" s="15">
        <f t="shared" si="155"/>
        <v>0.11740713075000003</v>
      </c>
      <c r="N182" s="209">
        <f t="shared" si="156"/>
        <v>0.17024033958750004</v>
      </c>
      <c r="O182" s="8">
        <f t="shared" si="157"/>
        <v>0.25536050938125004</v>
      </c>
      <c r="P182" s="12">
        <f t="shared" si="158"/>
        <v>0.39580878954093757</v>
      </c>
    </row>
    <row r="183" spans="1:16" ht="15" thickBot="1" x14ac:dyDescent="0.35">
      <c r="A183" s="176">
        <v>36</v>
      </c>
      <c r="B183" s="157" t="s">
        <v>14</v>
      </c>
      <c r="C183" s="158"/>
      <c r="D183" s="158">
        <f t="shared" si="149"/>
        <v>4.4378698224852072E-3</v>
      </c>
      <c r="E183" s="169">
        <f t="shared" si="149"/>
        <v>5.7692307692307696E-3</v>
      </c>
      <c r="F183" s="159">
        <f t="shared" si="148"/>
        <v>7.5000000000000006E-3</v>
      </c>
      <c r="G183" s="158">
        <f t="shared" si="150"/>
        <v>9.7500000000000017E-3</v>
      </c>
      <c r="H183" s="158">
        <f t="shared" si="150"/>
        <v>1.2675000000000002E-2</v>
      </c>
      <c r="I183" s="105">
        <f t="shared" si="150"/>
        <v>1.6477500000000003E-2</v>
      </c>
      <c r="J183" s="146">
        <f t="shared" si="152"/>
        <v>2.1420750000000006E-2</v>
      </c>
      <c r="K183" s="146">
        <f t="shared" si="153"/>
        <v>2.891801250000001E-2</v>
      </c>
      <c r="L183" s="191">
        <f t="shared" si="154"/>
        <v>4.0485217500000011E-2</v>
      </c>
      <c r="M183" s="192">
        <f t="shared" si="155"/>
        <v>5.8703565375000016E-2</v>
      </c>
      <c r="N183" s="210">
        <f t="shared" si="156"/>
        <v>8.512016979375002E-2</v>
      </c>
      <c r="O183" s="193">
        <f t="shared" si="157"/>
        <v>0.12768025469062502</v>
      </c>
      <c r="P183" s="194">
        <f t="shared" si="158"/>
        <v>0.19790439477046878</v>
      </c>
    </row>
    <row r="184" spans="1:16" x14ac:dyDescent="0.3">
      <c r="A184" s="174">
        <v>24</v>
      </c>
      <c r="B184" s="147" t="s">
        <v>19</v>
      </c>
      <c r="C184" s="148"/>
      <c r="D184" s="149">
        <f>E184/1.3</f>
        <v>142.01183431952663</v>
      </c>
      <c r="E184" s="181">
        <f>F184/1.3</f>
        <v>184.61538461538461</v>
      </c>
      <c r="F184" s="151">
        <f t="shared" ref="F184:F198" si="159">F4*A184</f>
        <v>240</v>
      </c>
      <c r="G184" s="149">
        <f t="shared" si="150"/>
        <v>312</v>
      </c>
      <c r="H184" s="149">
        <f t="shared" si="150"/>
        <v>405.6</v>
      </c>
      <c r="I184" s="23">
        <f t="shared" si="150"/>
        <v>527.28000000000009</v>
      </c>
      <c r="J184" s="112">
        <f t="shared" si="152"/>
        <v>685.46400000000017</v>
      </c>
      <c r="K184" s="113">
        <f t="shared" si="153"/>
        <v>925.37640000000033</v>
      </c>
      <c r="L184" s="51">
        <f t="shared" si="154"/>
        <v>1295.5269600000004</v>
      </c>
      <c r="M184" s="25">
        <f t="shared" si="155"/>
        <v>1878.5140920000006</v>
      </c>
      <c r="N184" s="199">
        <f t="shared" si="156"/>
        <v>2723.8454334000007</v>
      </c>
      <c r="O184" s="25">
        <f t="shared" si="157"/>
        <v>4085.7681501000011</v>
      </c>
      <c r="P184" s="188">
        <f t="shared" si="158"/>
        <v>6332.9406326550015</v>
      </c>
    </row>
    <row r="185" spans="1:16" x14ac:dyDescent="0.3">
      <c r="A185" s="171">
        <v>24</v>
      </c>
      <c r="B185" s="106" t="s">
        <v>4</v>
      </c>
      <c r="C185" s="105"/>
      <c r="D185" s="115">
        <f t="shared" ref="D185:E198" si="160">E185/1.3</f>
        <v>53.254437869822482</v>
      </c>
      <c r="E185" s="113">
        <f t="shared" si="160"/>
        <v>69.230769230769226</v>
      </c>
      <c r="F185" s="116">
        <f t="shared" si="159"/>
        <v>90</v>
      </c>
      <c r="G185" s="115">
        <f t="shared" si="150"/>
        <v>117</v>
      </c>
      <c r="H185" s="115">
        <f t="shared" si="150"/>
        <v>152.1</v>
      </c>
      <c r="I185" s="115">
        <f t="shared" si="150"/>
        <v>197.73</v>
      </c>
      <c r="J185" s="117">
        <f t="shared" si="152"/>
        <v>257.04899999999998</v>
      </c>
      <c r="K185" s="117">
        <f t="shared" si="153"/>
        <v>347.01614999999998</v>
      </c>
      <c r="L185" s="52">
        <f t="shared" si="154"/>
        <v>485.82260999999994</v>
      </c>
      <c r="M185" s="28">
        <f t="shared" si="155"/>
        <v>704.4427844999999</v>
      </c>
      <c r="N185" s="200">
        <f t="shared" si="156"/>
        <v>1021.4420375249998</v>
      </c>
      <c r="O185" s="28">
        <f t="shared" si="157"/>
        <v>1532.1630562874998</v>
      </c>
      <c r="P185" s="118">
        <f t="shared" si="158"/>
        <v>2374.8527372456247</v>
      </c>
    </row>
    <row r="186" spans="1:16" x14ac:dyDescent="0.3">
      <c r="A186" s="171">
        <v>24</v>
      </c>
      <c r="B186" s="119" t="s">
        <v>5</v>
      </c>
      <c r="C186" s="120"/>
      <c r="D186" s="120">
        <f>E186/1.3</f>
        <v>6.6568047337278102</v>
      </c>
      <c r="E186" s="123">
        <f t="shared" si="160"/>
        <v>8.6538461538461533</v>
      </c>
      <c r="F186" s="121">
        <f t="shared" si="159"/>
        <v>11.25</v>
      </c>
      <c r="G186" s="120">
        <f t="shared" si="150"/>
        <v>14.625</v>
      </c>
      <c r="H186" s="120">
        <f t="shared" si="150"/>
        <v>19.012499999999999</v>
      </c>
      <c r="I186" s="120">
        <f t="shared" si="150"/>
        <v>24.716249999999999</v>
      </c>
      <c r="J186" s="122">
        <f t="shared" si="152"/>
        <v>32.131124999999997</v>
      </c>
      <c r="K186" s="123">
        <f t="shared" si="153"/>
        <v>43.377018749999998</v>
      </c>
      <c r="L186" s="53">
        <f t="shared" si="154"/>
        <v>60.727826249999993</v>
      </c>
      <c r="M186" s="1">
        <f t="shared" si="155"/>
        <v>88.055348062499988</v>
      </c>
      <c r="N186" s="201">
        <f t="shared" si="156"/>
        <v>127.68025469062498</v>
      </c>
      <c r="O186" s="1">
        <f t="shared" si="157"/>
        <v>191.52038203593747</v>
      </c>
      <c r="P186" s="36">
        <f t="shared" si="158"/>
        <v>296.85659215570308</v>
      </c>
    </row>
    <row r="187" spans="1:16" x14ac:dyDescent="0.3">
      <c r="A187" s="171">
        <v>24</v>
      </c>
      <c r="B187" s="119" t="s">
        <v>6</v>
      </c>
      <c r="C187" s="120"/>
      <c r="D187" s="120">
        <f t="shared" si="160"/>
        <v>3.3284023668639051</v>
      </c>
      <c r="E187" s="123">
        <f t="shared" si="160"/>
        <v>4.3269230769230766</v>
      </c>
      <c r="F187" s="121">
        <f t="shared" si="159"/>
        <v>5.625</v>
      </c>
      <c r="G187" s="120">
        <f t="shared" si="150"/>
        <v>7.3125</v>
      </c>
      <c r="H187" s="120">
        <f t="shared" si="150"/>
        <v>9.5062499999999996</v>
      </c>
      <c r="I187" s="120">
        <f t="shared" si="150"/>
        <v>12.358124999999999</v>
      </c>
      <c r="J187" s="123">
        <f t="shared" si="152"/>
        <v>16.065562499999999</v>
      </c>
      <c r="K187" s="124">
        <f t="shared" si="153"/>
        <v>21.688509374999999</v>
      </c>
      <c r="L187" s="53">
        <f t="shared" si="154"/>
        <v>30.363913124999996</v>
      </c>
      <c r="M187" s="1">
        <f t="shared" si="155"/>
        <v>44.027674031249994</v>
      </c>
      <c r="N187" s="201">
        <f t="shared" si="156"/>
        <v>63.840127345312489</v>
      </c>
      <c r="O187" s="1">
        <f t="shared" si="157"/>
        <v>95.760191017968737</v>
      </c>
      <c r="P187" s="36">
        <f t="shared" si="158"/>
        <v>148.42829607785154</v>
      </c>
    </row>
    <row r="188" spans="1:16" x14ac:dyDescent="0.3">
      <c r="A188" s="171">
        <v>24</v>
      </c>
      <c r="B188" s="119" t="s">
        <v>7</v>
      </c>
      <c r="C188" s="120"/>
      <c r="D188" s="120">
        <f t="shared" si="160"/>
        <v>1.1094674556213018</v>
      </c>
      <c r="E188" s="123">
        <f t="shared" si="160"/>
        <v>1.4423076923076923</v>
      </c>
      <c r="F188" s="121">
        <f t="shared" si="159"/>
        <v>1.875</v>
      </c>
      <c r="G188" s="120">
        <f t="shared" si="150"/>
        <v>2.4375</v>
      </c>
      <c r="H188" s="120">
        <f t="shared" si="150"/>
        <v>3.1687500000000002</v>
      </c>
      <c r="I188" s="120">
        <f t="shared" si="150"/>
        <v>4.1193750000000007</v>
      </c>
      <c r="J188" s="123">
        <f t="shared" si="152"/>
        <v>5.3551875000000013</v>
      </c>
      <c r="K188" s="123">
        <f t="shared" si="153"/>
        <v>7.2295031250000026</v>
      </c>
      <c r="L188" s="54">
        <f t="shared" si="154"/>
        <v>10.121304375000003</v>
      </c>
      <c r="M188" s="39">
        <f t="shared" si="155"/>
        <v>14.675891343750004</v>
      </c>
      <c r="N188" s="202">
        <f t="shared" si="156"/>
        <v>21.280042448437506</v>
      </c>
      <c r="O188" s="1">
        <f t="shared" si="157"/>
        <v>31.920063672656259</v>
      </c>
      <c r="P188" s="36">
        <f t="shared" si="158"/>
        <v>49.4760986926172</v>
      </c>
    </row>
    <row r="189" spans="1:16" ht="15" thickBot="1" x14ac:dyDescent="0.35">
      <c r="A189" s="171">
        <v>24</v>
      </c>
      <c r="B189" s="119" t="s">
        <v>8</v>
      </c>
      <c r="C189" s="120"/>
      <c r="D189" s="120">
        <f t="shared" si="160"/>
        <v>0.55473372781065089</v>
      </c>
      <c r="E189" s="123">
        <f t="shared" si="160"/>
        <v>0.72115384615384615</v>
      </c>
      <c r="F189" s="121">
        <f t="shared" si="159"/>
        <v>0.9375</v>
      </c>
      <c r="G189" s="120">
        <f t="shared" ref="G189:I204" si="161">F189*1.3</f>
        <v>1.21875</v>
      </c>
      <c r="H189" s="120">
        <f t="shared" si="161"/>
        <v>1.5843750000000001</v>
      </c>
      <c r="I189" s="120">
        <f t="shared" si="161"/>
        <v>2.0596875000000003</v>
      </c>
      <c r="J189" s="123">
        <f t="shared" si="152"/>
        <v>2.6775937500000007</v>
      </c>
      <c r="K189" s="123">
        <f t="shared" si="153"/>
        <v>3.6147515625000013</v>
      </c>
      <c r="L189" s="53">
        <f t="shared" si="154"/>
        <v>5.0606521875000015</v>
      </c>
      <c r="M189" s="1">
        <f t="shared" si="155"/>
        <v>7.3379456718750022</v>
      </c>
      <c r="N189" s="201">
        <f t="shared" si="156"/>
        <v>10.640021224218753</v>
      </c>
      <c r="O189" s="40">
        <f t="shared" si="157"/>
        <v>15.960031836328129</v>
      </c>
      <c r="P189" s="125">
        <f t="shared" si="158"/>
        <v>24.7380493463086</v>
      </c>
    </row>
    <row r="190" spans="1:16" x14ac:dyDescent="0.3">
      <c r="A190" s="171">
        <v>24</v>
      </c>
      <c r="B190" s="126" t="s">
        <v>18</v>
      </c>
      <c r="C190" s="127" t="s">
        <v>51</v>
      </c>
      <c r="D190" s="128">
        <f t="shared" si="160"/>
        <v>1136.094674556213</v>
      </c>
      <c r="E190" s="130">
        <f t="shared" si="160"/>
        <v>1476.9230769230769</v>
      </c>
      <c r="F190" s="129">
        <f t="shared" si="159"/>
        <v>1920</v>
      </c>
      <c r="G190" s="128">
        <f t="shared" si="161"/>
        <v>2496</v>
      </c>
      <c r="H190" s="128">
        <f>G190*1.3</f>
        <v>3244.8</v>
      </c>
      <c r="I190" s="128">
        <f t="shared" si="161"/>
        <v>4218.2400000000007</v>
      </c>
      <c r="J190" s="130">
        <f t="shared" si="152"/>
        <v>5483.7120000000014</v>
      </c>
      <c r="K190" s="130">
        <f t="shared" si="153"/>
        <v>7403.0112000000026</v>
      </c>
      <c r="L190" s="55">
        <f t="shared" si="154"/>
        <v>10364.215680000003</v>
      </c>
      <c r="M190" s="29">
        <f t="shared" si="155"/>
        <v>15028.112736000005</v>
      </c>
      <c r="N190" s="203">
        <f t="shared" si="156"/>
        <v>21790.763467200006</v>
      </c>
      <c r="O190" s="29">
        <f t="shared" si="157"/>
        <v>32686.145200800009</v>
      </c>
      <c r="P190" s="31">
        <f t="shared" si="158"/>
        <v>50663.525061240012</v>
      </c>
    </row>
    <row r="191" spans="1:16" x14ac:dyDescent="0.3">
      <c r="A191" s="171">
        <v>24</v>
      </c>
      <c r="B191" s="126" t="s">
        <v>3</v>
      </c>
      <c r="C191" s="131"/>
      <c r="D191" s="120">
        <f t="shared" si="160"/>
        <v>0.35502958579881655</v>
      </c>
      <c r="E191" s="123">
        <f t="shared" si="160"/>
        <v>0.46153846153846156</v>
      </c>
      <c r="F191" s="215">
        <f>0.025*A192</f>
        <v>0.60000000000000009</v>
      </c>
      <c r="G191" s="216">
        <f>F191*1.3</f>
        <v>0.78000000000000014</v>
      </c>
      <c r="H191" s="216">
        <f>G191*1.3</f>
        <v>1.0140000000000002</v>
      </c>
      <c r="I191" s="216">
        <f>H191*1.3</f>
        <v>1.3182000000000003</v>
      </c>
      <c r="J191" s="217">
        <f>I191*1.3</f>
        <v>1.7136600000000004</v>
      </c>
      <c r="K191" s="217">
        <f t="shared" si="153"/>
        <v>2.3134410000000005</v>
      </c>
      <c r="L191" s="91">
        <f t="shared" si="154"/>
        <v>3.2388174000000007</v>
      </c>
      <c r="M191" s="90">
        <f t="shared" si="155"/>
        <v>4.6962852300000009</v>
      </c>
      <c r="N191" s="205">
        <f t="shared" si="156"/>
        <v>6.8096135835000009</v>
      </c>
      <c r="O191" s="90">
        <f t="shared" si="157"/>
        <v>10.21442037525</v>
      </c>
      <c r="P191" s="189">
        <f t="shared" si="158"/>
        <v>15.832351581637502</v>
      </c>
    </row>
    <row r="192" spans="1:16" ht="15" thickBot="1" x14ac:dyDescent="0.35">
      <c r="A192" s="171">
        <v>24</v>
      </c>
      <c r="B192" s="126" t="s">
        <v>3</v>
      </c>
      <c r="C192" s="134"/>
      <c r="D192" s="105">
        <f t="shared" si="160"/>
        <v>0.35502958579881655</v>
      </c>
      <c r="E192" s="135">
        <f t="shared" si="160"/>
        <v>0.46153846153846156</v>
      </c>
      <c r="F192" s="213">
        <f>0.025*A191</f>
        <v>0.60000000000000009</v>
      </c>
      <c r="G192" s="214">
        <f>F192*1.3</f>
        <v>0.78000000000000014</v>
      </c>
      <c r="H192" s="214">
        <f>G192*1.3</f>
        <v>1.0140000000000002</v>
      </c>
      <c r="I192" s="214">
        <f>H192*1.3</f>
        <v>1.3182000000000003</v>
      </c>
      <c r="J192" s="132">
        <f>I192*1.3</f>
        <v>1.7136600000000004</v>
      </c>
      <c r="K192" s="132">
        <f>J192*1.25</f>
        <v>2.1420750000000006</v>
      </c>
      <c r="L192" s="56">
        <f>K192*1.2</f>
        <v>2.5704900000000008</v>
      </c>
      <c r="M192" s="5">
        <f>L192*1.15</f>
        <v>2.9560635000000008</v>
      </c>
      <c r="N192" s="204">
        <f>M192*1.15</f>
        <v>3.3994730250000007</v>
      </c>
      <c r="O192" s="5">
        <f>N192*1.1</f>
        <v>3.7394203275000009</v>
      </c>
      <c r="P192" s="133">
        <f>O192*1.05</f>
        <v>3.9263913438750011</v>
      </c>
    </row>
    <row r="193" spans="1:16" x14ac:dyDescent="0.3">
      <c r="A193" s="171">
        <v>24</v>
      </c>
      <c r="B193" s="119" t="s">
        <v>9</v>
      </c>
      <c r="C193" s="120" t="s">
        <v>52</v>
      </c>
      <c r="D193" s="136">
        <f t="shared" si="160"/>
        <v>1.4201183431952662</v>
      </c>
      <c r="E193" s="138">
        <f t="shared" si="160"/>
        <v>1.8461538461538463</v>
      </c>
      <c r="F193" s="137">
        <f t="shared" si="159"/>
        <v>2.4000000000000004</v>
      </c>
      <c r="G193" s="136">
        <f t="shared" si="161"/>
        <v>3.1200000000000006</v>
      </c>
      <c r="H193" s="136">
        <f t="shared" si="161"/>
        <v>4.0560000000000009</v>
      </c>
      <c r="I193" s="136">
        <f t="shared" si="161"/>
        <v>5.272800000000001</v>
      </c>
      <c r="J193" s="138">
        <f t="shared" ref="J193:J205" si="162">I193*1.3</f>
        <v>6.8546400000000016</v>
      </c>
      <c r="K193" s="138">
        <f t="shared" ref="K193:K206" si="163">J193*1.35</f>
        <v>9.2537640000000021</v>
      </c>
      <c r="L193" s="57">
        <f t="shared" ref="L193:L206" si="164">K193*1.4</f>
        <v>12.955269600000003</v>
      </c>
      <c r="M193" s="41">
        <f t="shared" ref="M193:M206" si="165">L193*1.45</f>
        <v>18.785140920000003</v>
      </c>
      <c r="N193" s="206">
        <f t="shared" ref="N193:N206" si="166">M193*1.45</f>
        <v>27.238454334000004</v>
      </c>
      <c r="O193" s="41">
        <f t="shared" ref="O193:O206" si="167">N193*1.5</f>
        <v>40.857681501000002</v>
      </c>
      <c r="P193" s="43">
        <f t="shared" ref="P193:P206" si="168">O193*1.55</f>
        <v>63.329406326550007</v>
      </c>
    </row>
    <row r="194" spans="1:16" x14ac:dyDescent="0.3">
      <c r="A194" s="171">
        <v>24</v>
      </c>
      <c r="B194" s="139" t="s">
        <v>10</v>
      </c>
      <c r="C194" s="140"/>
      <c r="D194" s="141">
        <f>E194/1.3</f>
        <v>0.28402366863905321</v>
      </c>
      <c r="E194" s="180">
        <f t="shared" si="160"/>
        <v>0.3692307692307692</v>
      </c>
      <c r="F194" s="142">
        <f t="shared" si="159"/>
        <v>0.48</v>
      </c>
      <c r="G194" s="141">
        <f t="shared" si="161"/>
        <v>0.624</v>
      </c>
      <c r="H194" s="141">
        <f t="shared" si="161"/>
        <v>0.81120000000000003</v>
      </c>
      <c r="I194" s="141">
        <f t="shared" si="161"/>
        <v>1.0545600000000002</v>
      </c>
      <c r="J194" s="143">
        <f t="shared" si="162"/>
        <v>1.3709280000000004</v>
      </c>
      <c r="K194" s="143">
        <f t="shared" si="163"/>
        <v>1.8507528000000006</v>
      </c>
      <c r="L194" s="58">
        <f t="shared" si="164"/>
        <v>2.5910539200000007</v>
      </c>
      <c r="M194" s="44">
        <f t="shared" si="165"/>
        <v>3.757028184000001</v>
      </c>
      <c r="N194" s="207">
        <f t="shared" si="166"/>
        <v>5.4476908668000013</v>
      </c>
      <c r="O194" s="44">
        <f t="shared" si="167"/>
        <v>8.1715363002000014</v>
      </c>
      <c r="P194" s="190">
        <f t="shared" si="168"/>
        <v>12.665881265310002</v>
      </c>
    </row>
    <row r="195" spans="1:16" x14ac:dyDescent="0.3">
      <c r="A195" s="171">
        <v>24</v>
      </c>
      <c r="B195" s="106" t="s">
        <v>11</v>
      </c>
      <c r="C195" s="105"/>
      <c r="D195" s="105">
        <f t="shared" si="160"/>
        <v>3.5502958579881651E-2</v>
      </c>
      <c r="E195" s="135">
        <f t="shared" si="160"/>
        <v>4.6153846153846149E-2</v>
      </c>
      <c r="F195" s="107">
        <f t="shared" si="159"/>
        <v>0.06</v>
      </c>
      <c r="G195" s="105">
        <f t="shared" si="161"/>
        <v>7.8E-2</v>
      </c>
      <c r="H195" s="105">
        <f t="shared" si="161"/>
        <v>0.1014</v>
      </c>
      <c r="I195" s="105">
        <f t="shared" si="161"/>
        <v>0.13182000000000002</v>
      </c>
      <c r="J195" s="144">
        <f t="shared" si="162"/>
        <v>0.17136600000000005</v>
      </c>
      <c r="K195" s="135">
        <f t="shared" si="163"/>
        <v>0.23134410000000008</v>
      </c>
      <c r="L195" s="50">
        <f t="shared" si="164"/>
        <v>0.32388174000000008</v>
      </c>
      <c r="M195" s="8">
        <f t="shared" si="165"/>
        <v>0.46962852300000013</v>
      </c>
      <c r="N195" s="208">
        <f t="shared" si="166"/>
        <v>0.68096135835000016</v>
      </c>
      <c r="O195" s="8">
        <f t="shared" si="167"/>
        <v>1.0214420375250002</v>
      </c>
      <c r="P195" s="12">
        <f t="shared" si="168"/>
        <v>1.5832351581637503</v>
      </c>
    </row>
    <row r="196" spans="1:16" x14ac:dyDescent="0.3">
      <c r="A196" s="171">
        <v>24</v>
      </c>
      <c r="B196" s="106" t="s">
        <v>12</v>
      </c>
      <c r="C196" s="105"/>
      <c r="D196" s="105">
        <f t="shared" si="160"/>
        <v>1.7751479289940825E-2</v>
      </c>
      <c r="E196" s="135">
        <f t="shared" si="160"/>
        <v>2.3076923076923075E-2</v>
      </c>
      <c r="F196" s="107">
        <f t="shared" si="159"/>
        <v>0.03</v>
      </c>
      <c r="G196" s="105">
        <f t="shared" si="161"/>
        <v>3.9E-2</v>
      </c>
      <c r="H196" s="105">
        <f t="shared" si="161"/>
        <v>5.0700000000000002E-2</v>
      </c>
      <c r="I196" s="105">
        <f t="shared" si="161"/>
        <v>6.591000000000001E-2</v>
      </c>
      <c r="J196" s="135">
        <f t="shared" si="162"/>
        <v>8.5683000000000023E-2</v>
      </c>
      <c r="K196" s="145">
        <f t="shared" si="163"/>
        <v>0.11567205000000004</v>
      </c>
      <c r="L196" s="50">
        <f t="shared" si="164"/>
        <v>0.16194087000000004</v>
      </c>
      <c r="M196" s="8">
        <f t="shared" si="165"/>
        <v>0.23481426150000007</v>
      </c>
      <c r="N196" s="208">
        <f t="shared" si="166"/>
        <v>0.34048067917500008</v>
      </c>
      <c r="O196" s="8">
        <f t="shared" si="167"/>
        <v>0.51072101876250009</v>
      </c>
      <c r="P196" s="12">
        <f t="shared" si="168"/>
        <v>0.79161757908187513</v>
      </c>
    </row>
    <row r="197" spans="1:16" x14ac:dyDescent="0.3">
      <c r="A197" s="171">
        <v>24</v>
      </c>
      <c r="B197" s="106" t="s">
        <v>13</v>
      </c>
      <c r="C197" s="105"/>
      <c r="D197" s="105">
        <f t="shared" si="160"/>
        <v>5.9171597633136093E-3</v>
      </c>
      <c r="E197" s="135">
        <f t="shared" si="160"/>
        <v>7.6923076923076919E-3</v>
      </c>
      <c r="F197" s="107">
        <f t="shared" si="159"/>
        <v>0.01</v>
      </c>
      <c r="G197" s="105">
        <f t="shared" si="161"/>
        <v>1.3000000000000001E-2</v>
      </c>
      <c r="H197" s="105">
        <f t="shared" si="161"/>
        <v>1.6900000000000002E-2</v>
      </c>
      <c r="I197" s="105">
        <f t="shared" si="161"/>
        <v>2.1970000000000003E-2</v>
      </c>
      <c r="J197" s="135">
        <f t="shared" si="162"/>
        <v>2.8561000000000007E-2</v>
      </c>
      <c r="K197" s="135">
        <f t="shared" si="163"/>
        <v>3.8557350000000011E-2</v>
      </c>
      <c r="L197" s="59">
        <f t="shared" si="164"/>
        <v>5.3980290000000014E-2</v>
      </c>
      <c r="M197" s="15">
        <f t="shared" si="165"/>
        <v>7.8271420500000022E-2</v>
      </c>
      <c r="N197" s="209">
        <f t="shared" si="166"/>
        <v>0.11349355972500003</v>
      </c>
      <c r="O197" s="8">
        <f t="shared" si="167"/>
        <v>0.17024033958750004</v>
      </c>
      <c r="P197" s="12">
        <f t="shared" si="168"/>
        <v>0.26387252636062508</v>
      </c>
    </row>
    <row r="198" spans="1:16" ht="15" thickBot="1" x14ac:dyDescent="0.35">
      <c r="A198" s="176">
        <v>24</v>
      </c>
      <c r="B198" s="106" t="s">
        <v>14</v>
      </c>
      <c r="C198" s="105"/>
      <c r="D198" s="105">
        <f t="shared" si="160"/>
        <v>2.9585798816568047E-3</v>
      </c>
      <c r="E198" s="135">
        <f t="shared" si="160"/>
        <v>3.8461538461538459E-3</v>
      </c>
      <c r="F198" s="107">
        <f t="shared" si="159"/>
        <v>5.0000000000000001E-3</v>
      </c>
      <c r="G198" s="105">
        <f t="shared" si="161"/>
        <v>6.5000000000000006E-3</v>
      </c>
      <c r="H198" s="105">
        <f t="shared" si="161"/>
        <v>8.4500000000000009E-3</v>
      </c>
      <c r="I198" s="105">
        <f t="shared" si="161"/>
        <v>1.0985000000000002E-2</v>
      </c>
      <c r="J198" s="146">
        <f t="shared" si="162"/>
        <v>1.4280500000000003E-2</v>
      </c>
      <c r="K198" s="146">
        <f t="shared" si="163"/>
        <v>1.9278675000000006E-2</v>
      </c>
      <c r="L198" s="191">
        <f t="shared" si="164"/>
        <v>2.6990145000000007E-2</v>
      </c>
      <c r="M198" s="192">
        <f t="shared" si="165"/>
        <v>3.9135710250000011E-2</v>
      </c>
      <c r="N198" s="210">
        <f t="shared" si="166"/>
        <v>5.6746779862500013E-2</v>
      </c>
      <c r="O198" s="193">
        <f t="shared" si="167"/>
        <v>8.512016979375002E-2</v>
      </c>
      <c r="P198" s="194">
        <f t="shared" si="168"/>
        <v>0.13193626318031254</v>
      </c>
    </row>
    <row r="199" spans="1:16" x14ac:dyDescent="0.3">
      <c r="A199" s="174">
        <v>32</v>
      </c>
      <c r="B199" s="166" t="s">
        <v>19</v>
      </c>
      <c r="C199" s="167"/>
      <c r="D199" s="149">
        <f>E199/1.3</f>
        <v>189.34911242603548</v>
      </c>
      <c r="E199" s="181">
        <f>F199/1.3</f>
        <v>246.15384615384613</v>
      </c>
      <c r="F199" s="151">
        <f t="shared" ref="F199:F213" si="169">F4*A199</f>
        <v>320</v>
      </c>
      <c r="G199" s="149">
        <f t="shared" si="161"/>
        <v>416</v>
      </c>
      <c r="H199" s="149">
        <f t="shared" si="161"/>
        <v>540.80000000000007</v>
      </c>
      <c r="I199" s="23">
        <f t="shared" si="161"/>
        <v>703.04000000000008</v>
      </c>
      <c r="J199" s="112">
        <f t="shared" si="162"/>
        <v>913.95200000000011</v>
      </c>
      <c r="K199" s="113">
        <f t="shared" si="163"/>
        <v>1233.8352000000002</v>
      </c>
      <c r="L199" s="51">
        <f t="shared" si="164"/>
        <v>1727.3692800000001</v>
      </c>
      <c r="M199" s="25">
        <f t="shared" si="165"/>
        <v>2504.6854560000002</v>
      </c>
      <c r="N199" s="199">
        <f t="shared" si="166"/>
        <v>3631.7939111999999</v>
      </c>
      <c r="O199" s="25">
        <f t="shared" si="167"/>
        <v>5447.6908667999996</v>
      </c>
      <c r="P199" s="188">
        <f t="shared" si="168"/>
        <v>8443.9208435399996</v>
      </c>
    </row>
    <row r="200" spans="1:16" x14ac:dyDescent="0.3">
      <c r="A200" s="171">
        <v>32</v>
      </c>
      <c r="B200" s="114" t="s">
        <v>4</v>
      </c>
      <c r="C200" s="115"/>
      <c r="D200" s="115">
        <f t="shared" ref="D200:E213" si="170">E200/1.3</f>
        <v>71.005917159763314</v>
      </c>
      <c r="E200" s="113">
        <f t="shared" si="170"/>
        <v>92.307692307692307</v>
      </c>
      <c r="F200" s="116">
        <f t="shared" si="169"/>
        <v>120</v>
      </c>
      <c r="G200" s="115">
        <f t="shared" si="161"/>
        <v>156</v>
      </c>
      <c r="H200" s="115">
        <f t="shared" si="161"/>
        <v>202.8</v>
      </c>
      <c r="I200" s="115">
        <f t="shared" si="161"/>
        <v>263.64000000000004</v>
      </c>
      <c r="J200" s="117">
        <f t="shared" si="162"/>
        <v>342.73200000000008</v>
      </c>
      <c r="K200" s="117">
        <f t="shared" si="163"/>
        <v>462.68820000000017</v>
      </c>
      <c r="L200" s="52">
        <f t="shared" si="164"/>
        <v>647.76348000000019</v>
      </c>
      <c r="M200" s="28">
        <f t="shared" si="165"/>
        <v>939.25704600000029</v>
      </c>
      <c r="N200" s="200">
        <f t="shared" si="166"/>
        <v>1361.9227167000004</v>
      </c>
      <c r="O200" s="28">
        <f t="shared" si="167"/>
        <v>2042.8840750500005</v>
      </c>
      <c r="P200" s="118">
        <f t="shared" si="168"/>
        <v>3166.4703163275008</v>
      </c>
    </row>
    <row r="201" spans="1:16" x14ac:dyDescent="0.3">
      <c r="A201" s="171">
        <v>32</v>
      </c>
      <c r="B201" s="119" t="s">
        <v>5</v>
      </c>
      <c r="C201" s="120"/>
      <c r="D201" s="120">
        <f t="shared" si="170"/>
        <v>8.8757396449704142</v>
      </c>
      <c r="E201" s="123">
        <f t="shared" si="170"/>
        <v>11.538461538461538</v>
      </c>
      <c r="F201" s="121">
        <f t="shared" si="169"/>
        <v>15</v>
      </c>
      <c r="G201" s="120">
        <f t="shared" si="161"/>
        <v>19.5</v>
      </c>
      <c r="H201" s="120">
        <f t="shared" si="161"/>
        <v>25.35</v>
      </c>
      <c r="I201" s="120">
        <f t="shared" si="161"/>
        <v>32.955000000000005</v>
      </c>
      <c r="J201" s="122">
        <f t="shared" si="162"/>
        <v>42.841500000000011</v>
      </c>
      <c r="K201" s="123">
        <f t="shared" si="163"/>
        <v>57.836025000000021</v>
      </c>
      <c r="L201" s="53">
        <f t="shared" si="164"/>
        <v>80.970435000000023</v>
      </c>
      <c r="M201" s="1">
        <f t="shared" si="165"/>
        <v>117.40713075000004</v>
      </c>
      <c r="N201" s="201">
        <f t="shared" si="166"/>
        <v>170.24033958750005</v>
      </c>
      <c r="O201" s="1">
        <f t="shared" si="167"/>
        <v>255.36050938125007</v>
      </c>
      <c r="P201" s="36">
        <f t="shared" si="168"/>
        <v>395.8087895409376</v>
      </c>
    </row>
    <row r="202" spans="1:16" x14ac:dyDescent="0.3">
      <c r="A202" s="171">
        <v>32</v>
      </c>
      <c r="B202" s="119" t="s">
        <v>6</v>
      </c>
      <c r="C202" s="120"/>
      <c r="D202" s="120">
        <f t="shared" si="170"/>
        <v>4.4378698224852071</v>
      </c>
      <c r="E202" s="123">
        <f t="shared" si="170"/>
        <v>5.7692307692307692</v>
      </c>
      <c r="F202" s="121">
        <f t="shared" si="169"/>
        <v>7.5</v>
      </c>
      <c r="G202" s="120">
        <f t="shared" si="161"/>
        <v>9.75</v>
      </c>
      <c r="H202" s="120">
        <f t="shared" si="161"/>
        <v>12.675000000000001</v>
      </c>
      <c r="I202" s="120">
        <f t="shared" si="161"/>
        <v>16.477500000000003</v>
      </c>
      <c r="J202" s="123">
        <f t="shared" si="162"/>
        <v>21.420750000000005</v>
      </c>
      <c r="K202" s="124">
        <f t="shared" si="163"/>
        <v>28.91801250000001</v>
      </c>
      <c r="L202" s="53">
        <f t="shared" si="164"/>
        <v>40.485217500000012</v>
      </c>
      <c r="M202" s="1">
        <f t="shared" si="165"/>
        <v>58.703565375000018</v>
      </c>
      <c r="N202" s="201">
        <f t="shared" si="166"/>
        <v>85.120169793750023</v>
      </c>
      <c r="O202" s="1">
        <f t="shared" si="167"/>
        <v>127.68025469062503</v>
      </c>
      <c r="P202" s="36">
        <f t="shared" si="168"/>
        <v>197.9043947704688</v>
      </c>
    </row>
    <row r="203" spans="1:16" x14ac:dyDescent="0.3">
      <c r="A203" s="171">
        <v>32</v>
      </c>
      <c r="B203" s="119" t="s">
        <v>7</v>
      </c>
      <c r="C203" s="120"/>
      <c r="D203" s="120">
        <f t="shared" si="170"/>
        <v>1.4792899408284022</v>
      </c>
      <c r="E203" s="123">
        <f t="shared" si="170"/>
        <v>1.9230769230769229</v>
      </c>
      <c r="F203" s="121">
        <f t="shared" si="169"/>
        <v>2.5</v>
      </c>
      <c r="G203" s="120">
        <f t="shared" si="161"/>
        <v>3.25</v>
      </c>
      <c r="H203" s="120">
        <f t="shared" si="161"/>
        <v>4.2250000000000005</v>
      </c>
      <c r="I203" s="120">
        <f t="shared" si="161"/>
        <v>5.4925000000000006</v>
      </c>
      <c r="J203" s="123">
        <f t="shared" si="162"/>
        <v>7.1402500000000009</v>
      </c>
      <c r="K203" s="123">
        <f t="shared" si="163"/>
        <v>9.6393375000000017</v>
      </c>
      <c r="L203" s="54">
        <f t="shared" si="164"/>
        <v>13.495072500000001</v>
      </c>
      <c r="M203" s="39">
        <f t="shared" si="165"/>
        <v>19.567855125000001</v>
      </c>
      <c r="N203" s="202">
        <f t="shared" si="166"/>
        <v>28.373389931249999</v>
      </c>
      <c r="O203" s="1">
        <f t="shared" si="167"/>
        <v>42.560084896874997</v>
      </c>
      <c r="P203" s="36">
        <f t="shared" si="168"/>
        <v>65.968131590156247</v>
      </c>
    </row>
    <row r="204" spans="1:16" ht="15" thickBot="1" x14ac:dyDescent="0.35">
      <c r="A204" s="171">
        <v>32</v>
      </c>
      <c r="B204" s="119" t="s">
        <v>8</v>
      </c>
      <c r="C204" s="120"/>
      <c r="D204" s="120">
        <f t="shared" si="170"/>
        <v>0.73964497041420108</v>
      </c>
      <c r="E204" s="123">
        <f t="shared" si="170"/>
        <v>0.96153846153846145</v>
      </c>
      <c r="F204" s="121">
        <f t="shared" si="169"/>
        <v>1.25</v>
      </c>
      <c r="G204" s="120">
        <f t="shared" si="161"/>
        <v>1.625</v>
      </c>
      <c r="H204" s="120">
        <f t="shared" si="161"/>
        <v>2.1125000000000003</v>
      </c>
      <c r="I204" s="120">
        <f t="shared" si="161"/>
        <v>2.7462500000000003</v>
      </c>
      <c r="J204" s="123">
        <f t="shared" si="162"/>
        <v>3.5701250000000004</v>
      </c>
      <c r="K204" s="123">
        <f t="shared" si="163"/>
        <v>4.8196687500000008</v>
      </c>
      <c r="L204" s="53">
        <f t="shared" si="164"/>
        <v>6.7475362500000005</v>
      </c>
      <c r="M204" s="1">
        <f t="shared" si="165"/>
        <v>9.7839275625000006</v>
      </c>
      <c r="N204" s="201">
        <f t="shared" si="166"/>
        <v>14.186694965625</v>
      </c>
      <c r="O204" s="40">
        <f t="shared" si="167"/>
        <v>21.280042448437499</v>
      </c>
      <c r="P204" s="125">
        <f t="shared" si="168"/>
        <v>32.984065795078124</v>
      </c>
    </row>
    <row r="205" spans="1:16" x14ac:dyDescent="0.3">
      <c r="A205" s="171">
        <v>32</v>
      </c>
      <c r="B205" s="126" t="s">
        <v>18</v>
      </c>
      <c r="C205" s="127" t="s">
        <v>53</v>
      </c>
      <c r="D205" s="128">
        <f t="shared" si="170"/>
        <v>1514.7928994082838</v>
      </c>
      <c r="E205" s="130">
        <f t="shared" si="170"/>
        <v>1969.2307692307691</v>
      </c>
      <c r="F205" s="129">
        <f t="shared" si="169"/>
        <v>2560</v>
      </c>
      <c r="G205" s="128">
        <f t="shared" ref="G205:I220" si="171">F205*1.3</f>
        <v>3328</v>
      </c>
      <c r="H205" s="128">
        <f t="shared" si="171"/>
        <v>4326.4000000000005</v>
      </c>
      <c r="I205" s="128">
        <f t="shared" si="171"/>
        <v>5624.3200000000006</v>
      </c>
      <c r="J205" s="130">
        <f t="shared" si="162"/>
        <v>7311.6160000000009</v>
      </c>
      <c r="K205" s="130">
        <f t="shared" si="163"/>
        <v>9870.6816000000017</v>
      </c>
      <c r="L205" s="55">
        <f t="shared" si="164"/>
        <v>13818.954240000001</v>
      </c>
      <c r="M205" s="29">
        <f t="shared" si="165"/>
        <v>20037.483648000001</v>
      </c>
      <c r="N205" s="203">
        <f t="shared" si="166"/>
        <v>29054.351289599999</v>
      </c>
      <c r="O205" s="29">
        <f t="shared" si="167"/>
        <v>43581.526934399997</v>
      </c>
      <c r="P205" s="31">
        <f t="shared" si="168"/>
        <v>67551.366748319997</v>
      </c>
    </row>
    <row r="206" spans="1:16" x14ac:dyDescent="0.3">
      <c r="A206" s="171">
        <v>32</v>
      </c>
      <c r="B206" s="126" t="s">
        <v>3</v>
      </c>
      <c r="C206" s="131"/>
      <c r="D206" s="120">
        <f t="shared" si="170"/>
        <v>0.47337278106508879</v>
      </c>
      <c r="E206" s="123">
        <f t="shared" si="170"/>
        <v>0.61538461538461542</v>
      </c>
      <c r="F206" s="215">
        <f>0.025*A207</f>
        <v>0.8</v>
      </c>
      <c r="G206" s="216">
        <f t="shared" ref="G206:J207" si="172">F206*1.3</f>
        <v>1.04</v>
      </c>
      <c r="H206" s="216">
        <f t="shared" si="172"/>
        <v>1.3520000000000001</v>
      </c>
      <c r="I206" s="216">
        <f t="shared" si="172"/>
        <v>1.7576000000000003</v>
      </c>
      <c r="J206" s="217">
        <f t="shared" si="172"/>
        <v>2.2848800000000002</v>
      </c>
      <c r="K206" s="217">
        <f t="shared" si="163"/>
        <v>3.0845880000000006</v>
      </c>
      <c r="L206" s="91">
        <f t="shared" si="164"/>
        <v>4.3184232000000007</v>
      </c>
      <c r="M206" s="90">
        <f t="shared" si="165"/>
        <v>6.2617136400000009</v>
      </c>
      <c r="N206" s="205">
        <f t="shared" si="166"/>
        <v>9.0794847780000012</v>
      </c>
      <c r="O206" s="90">
        <f t="shared" si="167"/>
        <v>13.619227167000002</v>
      </c>
      <c r="P206" s="189">
        <f t="shared" si="168"/>
        <v>21.109802108850005</v>
      </c>
    </row>
    <row r="207" spans="1:16" ht="15" thickBot="1" x14ac:dyDescent="0.35">
      <c r="A207" s="171">
        <v>32</v>
      </c>
      <c r="B207" s="126" t="s">
        <v>3</v>
      </c>
      <c r="C207" s="134"/>
      <c r="D207" s="105">
        <f t="shared" si="170"/>
        <v>0.47337278106508879</v>
      </c>
      <c r="E207" s="135">
        <f t="shared" si="170"/>
        <v>0.61538461538461542</v>
      </c>
      <c r="F207" s="213">
        <f>0.025*A206</f>
        <v>0.8</v>
      </c>
      <c r="G207" s="214">
        <f t="shared" si="172"/>
        <v>1.04</v>
      </c>
      <c r="H207" s="214">
        <f t="shared" si="172"/>
        <v>1.3520000000000001</v>
      </c>
      <c r="I207" s="214">
        <f t="shared" si="172"/>
        <v>1.7576000000000003</v>
      </c>
      <c r="J207" s="132">
        <f t="shared" si="172"/>
        <v>2.2848800000000002</v>
      </c>
      <c r="K207" s="132">
        <f>J207*1.25</f>
        <v>2.8561000000000005</v>
      </c>
      <c r="L207" s="56">
        <f>K207*1.2</f>
        <v>3.4273200000000004</v>
      </c>
      <c r="M207" s="5">
        <f>L207*1.15</f>
        <v>3.9414180000000001</v>
      </c>
      <c r="N207" s="204">
        <f>M207*1.15</f>
        <v>4.5326306999999995</v>
      </c>
      <c r="O207" s="5">
        <f>N207*1.1</f>
        <v>4.9858937699999997</v>
      </c>
      <c r="P207" s="133">
        <f>O207*1.05</f>
        <v>5.2351884584999997</v>
      </c>
    </row>
    <row r="208" spans="1:16" x14ac:dyDescent="0.3">
      <c r="A208" s="171">
        <v>32</v>
      </c>
      <c r="B208" s="119" t="s">
        <v>9</v>
      </c>
      <c r="C208" s="120" t="s">
        <v>54</v>
      </c>
      <c r="D208" s="136">
        <f t="shared" si="170"/>
        <v>1.8934911242603552</v>
      </c>
      <c r="E208" s="138">
        <f t="shared" si="170"/>
        <v>2.4615384615384617</v>
      </c>
      <c r="F208" s="137">
        <f t="shared" si="169"/>
        <v>3.2</v>
      </c>
      <c r="G208" s="136">
        <f t="shared" si="171"/>
        <v>4.16</v>
      </c>
      <c r="H208" s="136">
        <f t="shared" si="171"/>
        <v>5.4080000000000004</v>
      </c>
      <c r="I208" s="136">
        <f t="shared" si="171"/>
        <v>7.0304000000000011</v>
      </c>
      <c r="J208" s="138">
        <f t="shared" ref="J208:J220" si="173">I208*1.3</f>
        <v>9.139520000000001</v>
      </c>
      <c r="K208" s="138">
        <f t="shared" ref="K208:K221" si="174">J208*1.35</f>
        <v>12.338352000000002</v>
      </c>
      <c r="L208" s="57">
        <f t="shared" ref="L208:L221" si="175">K208*1.4</f>
        <v>17.273692800000003</v>
      </c>
      <c r="M208" s="41">
        <f t="shared" ref="M208:M221" si="176">L208*1.45</f>
        <v>25.046854560000003</v>
      </c>
      <c r="N208" s="206">
        <f t="shared" ref="N208:N221" si="177">M208*1.45</f>
        <v>36.317939112000005</v>
      </c>
      <c r="O208" s="41">
        <f t="shared" ref="O208:O221" si="178">N208*1.5</f>
        <v>54.476908668000007</v>
      </c>
      <c r="P208" s="43">
        <f t="shared" ref="P208:P221" si="179">O208*1.55</f>
        <v>84.439208435400019</v>
      </c>
    </row>
    <row r="209" spans="1:16" x14ac:dyDescent="0.3">
      <c r="A209" s="171">
        <v>32</v>
      </c>
      <c r="B209" s="139" t="s">
        <v>10</v>
      </c>
      <c r="C209" s="140"/>
      <c r="D209" s="141">
        <f t="shared" si="170"/>
        <v>0.378698224852071</v>
      </c>
      <c r="E209" s="180">
        <f t="shared" si="170"/>
        <v>0.49230769230769228</v>
      </c>
      <c r="F209" s="142">
        <f t="shared" si="169"/>
        <v>0.64</v>
      </c>
      <c r="G209" s="141">
        <f t="shared" si="171"/>
        <v>0.83200000000000007</v>
      </c>
      <c r="H209" s="141">
        <f t="shared" si="171"/>
        <v>1.0816000000000001</v>
      </c>
      <c r="I209" s="141">
        <f t="shared" si="171"/>
        <v>1.4060800000000002</v>
      </c>
      <c r="J209" s="143">
        <f t="shared" si="173"/>
        <v>1.8279040000000004</v>
      </c>
      <c r="K209" s="143">
        <f t="shared" si="174"/>
        <v>2.4676704000000007</v>
      </c>
      <c r="L209" s="58">
        <f t="shared" si="175"/>
        <v>3.4547385600000009</v>
      </c>
      <c r="M209" s="44">
        <f t="shared" si="176"/>
        <v>5.0093709120000014</v>
      </c>
      <c r="N209" s="207">
        <f t="shared" si="177"/>
        <v>7.2635878224000017</v>
      </c>
      <c r="O209" s="44">
        <f t="shared" si="178"/>
        <v>10.895381733600003</v>
      </c>
      <c r="P209" s="190">
        <f t="shared" si="179"/>
        <v>16.887841687080005</v>
      </c>
    </row>
    <row r="210" spans="1:16" x14ac:dyDescent="0.3">
      <c r="A210" s="171">
        <v>32</v>
      </c>
      <c r="B210" s="106" t="s">
        <v>11</v>
      </c>
      <c r="C210" s="105"/>
      <c r="D210" s="105">
        <f t="shared" si="170"/>
        <v>4.7337278106508875E-2</v>
      </c>
      <c r="E210" s="135">
        <f t="shared" si="170"/>
        <v>6.1538461538461535E-2</v>
      </c>
      <c r="F210" s="107">
        <f t="shared" si="169"/>
        <v>0.08</v>
      </c>
      <c r="G210" s="105">
        <f t="shared" si="171"/>
        <v>0.10400000000000001</v>
      </c>
      <c r="H210" s="105">
        <f t="shared" si="171"/>
        <v>0.13520000000000001</v>
      </c>
      <c r="I210" s="105">
        <f t="shared" si="171"/>
        <v>0.17576000000000003</v>
      </c>
      <c r="J210" s="144">
        <f t="shared" si="173"/>
        <v>0.22848800000000005</v>
      </c>
      <c r="K210" s="135">
        <f t="shared" si="174"/>
        <v>0.30845880000000009</v>
      </c>
      <c r="L210" s="50">
        <f t="shared" si="175"/>
        <v>0.43184232000000011</v>
      </c>
      <c r="M210" s="8">
        <f t="shared" si="176"/>
        <v>0.62617136400000017</v>
      </c>
      <c r="N210" s="208">
        <f t="shared" si="177"/>
        <v>0.90794847780000021</v>
      </c>
      <c r="O210" s="8">
        <f t="shared" si="178"/>
        <v>1.3619227167000003</v>
      </c>
      <c r="P210" s="12">
        <f t="shared" si="179"/>
        <v>2.1109802108850007</v>
      </c>
    </row>
    <row r="211" spans="1:16" x14ac:dyDescent="0.3">
      <c r="A211" s="171">
        <v>32</v>
      </c>
      <c r="B211" s="106" t="s">
        <v>12</v>
      </c>
      <c r="C211" s="105"/>
      <c r="D211" s="105">
        <f t="shared" si="170"/>
        <v>2.3668639053254437E-2</v>
      </c>
      <c r="E211" s="135">
        <f t="shared" si="170"/>
        <v>3.0769230769230767E-2</v>
      </c>
      <c r="F211" s="107">
        <f t="shared" si="169"/>
        <v>0.04</v>
      </c>
      <c r="G211" s="105">
        <f t="shared" si="171"/>
        <v>5.2000000000000005E-2</v>
      </c>
      <c r="H211" s="105">
        <f t="shared" si="171"/>
        <v>6.7600000000000007E-2</v>
      </c>
      <c r="I211" s="105">
        <f t="shared" si="171"/>
        <v>8.7880000000000014E-2</v>
      </c>
      <c r="J211" s="135">
        <f t="shared" si="173"/>
        <v>0.11424400000000003</v>
      </c>
      <c r="K211" s="145">
        <f t="shared" si="174"/>
        <v>0.15422940000000004</v>
      </c>
      <c r="L211" s="50">
        <f t="shared" si="175"/>
        <v>0.21592116000000006</v>
      </c>
      <c r="M211" s="8">
        <f t="shared" si="176"/>
        <v>0.31308568200000009</v>
      </c>
      <c r="N211" s="208">
        <f t="shared" si="177"/>
        <v>0.4539742389000001</v>
      </c>
      <c r="O211" s="8">
        <f t="shared" si="178"/>
        <v>0.68096135835000016</v>
      </c>
      <c r="P211" s="12">
        <f t="shared" si="179"/>
        <v>1.0554901054425003</v>
      </c>
    </row>
    <row r="212" spans="1:16" x14ac:dyDescent="0.3">
      <c r="A212" s="171">
        <v>32</v>
      </c>
      <c r="B212" s="106" t="s">
        <v>13</v>
      </c>
      <c r="C212" s="105"/>
      <c r="D212" s="105">
        <f t="shared" si="170"/>
        <v>7.889546351084813E-3</v>
      </c>
      <c r="E212" s="135">
        <f t="shared" si="170"/>
        <v>1.0256410256410256E-2</v>
      </c>
      <c r="F212" s="107">
        <f t="shared" si="169"/>
        <v>1.3333333333333334E-2</v>
      </c>
      <c r="G212" s="105">
        <f t="shared" si="171"/>
        <v>1.7333333333333336E-2</v>
      </c>
      <c r="H212" s="105">
        <f t="shared" si="171"/>
        <v>2.2533333333333339E-2</v>
      </c>
      <c r="I212" s="105">
        <f t="shared" si="171"/>
        <v>2.9293333333333341E-2</v>
      </c>
      <c r="J212" s="135">
        <f t="shared" si="173"/>
        <v>3.8081333333333342E-2</v>
      </c>
      <c r="K212" s="135">
        <f t="shared" si="174"/>
        <v>5.1409800000000012E-2</v>
      </c>
      <c r="L212" s="59">
        <f t="shared" si="175"/>
        <v>7.1973720000000019E-2</v>
      </c>
      <c r="M212" s="15">
        <f t="shared" si="176"/>
        <v>0.10436189400000002</v>
      </c>
      <c r="N212" s="209">
        <f t="shared" si="177"/>
        <v>0.15132474630000003</v>
      </c>
      <c r="O212" s="8">
        <f t="shared" si="178"/>
        <v>0.22698711945000005</v>
      </c>
      <c r="P212" s="12">
        <f t="shared" si="179"/>
        <v>0.35183003514750011</v>
      </c>
    </row>
    <row r="213" spans="1:16" ht="15" thickBot="1" x14ac:dyDescent="0.35">
      <c r="A213" s="176">
        <v>32</v>
      </c>
      <c r="B213" s="106" t="s">
        <v>14</v>
      </c>
      <c r="C213" s="105"/>
      <c r="D213" s="105">
        <f t="shared" si="170"/>
        <v>3.9447731755424065E-3</v>
      </c>
      <c r="E213" s="135">
        <f t="shared" si="170"/>
        <v>5.1282051282051282E-3</v>
      </c>
      <c r="F213" s="159">
        <f t="shared" si="169"/>
        <v>6.6666666666666671E-3</v>
      </c>
      <c r="G213" s="105">
        <f t="shared" si="171"/>
        <v>8.666666666666668E-3</v>
      </c>
      <c r="H213" s="105">
        <f t="shared" si="171"/>
        <v>1.126666666666667E-2</v>
      </c>
      <c r="I213" s="105">
        <f t="shared" si="171"/>
        <v>1.4646666666666671E-2</v>
      </c>
      <c r="J213" s="146">
        <f t="shared" si="173"/>
        <v>1.9040666666666671E-2</v>
      </c>
      <c r="K213" s="146">
        <f t="shared" si="174"/>
        <v>2.5704900000000006E-2</v>
      </c>
      <c r="L213" s="191">
        <f t="shared" si="175"/>
        <v>3.5986860000000009E-2</v>
      </c>
      <c r="M213" s="192">
        <f t="shared" si="176"/>
        <v>5.2180947000000012E-2</v>
      </c>
      <c r="N213" s="210">
        <f t="shared" si="177"/>
        <v>7.5662373150000017E-2</v>
      </c>
      <c r="O213" s="193">
        <f t="shared" si="178"/>
        <v>0.11349355972500003</v>
      </c>
      <c r="P213" s="194">
        <f t="shared" si="179"/>
        <v>0.17591501757375005</v>
      </c>
    </row>
    <row r="214" spans="1:16" x14ac:dyDescent="0.3">
      <c r="A214" s="174">
        <v>1</v>
      </c>
      <c r="B214" s="147" t="s">
        <v>19</v>
      </c>
      <c r="C214" s="148"/>
      <c r="D214" s="149">
        <f>E214/1.3</f>
        <v>5.9171597633136086</v>
      </c>
      <c r="E214" s="181">
        <f>F214/1.3</f>
        <v>7.6923076923076916</v>
      </c>
      <c r="F214" s="168">
        <f t="shared" ref="F214:F228" si="180">F4*A214</f>
        <v>10</v>
      </c>
      <c r="G214" s="149">
        <f t="shared" si="171"/>
        <v>13</v>
      </c>
      <c r="H214" s="149">
        <f t="shared" si="171"/>
        <v>16.900000000000002</v>
      </c>
      <c r="I214" s="23">
        <f t="shared" si="171"/>
        <v>21.970000000000002</v>
      </c>
      <c r="J214" s="112">
        <f t="shared" si="173"/>
        <v>28.561000000000003</v>
      </c>
      <c r="K214" s="113">
        <f t="shared" si="174"/>
        <v>38.557350000000007</v>
      </c>
      <c r="L214" s="51">
        <f t="shared" si="175"/>
        <v>53.980290000000004</v>
      </c>
      <c r="M214" s="25">
        <f t="shared" si="176"/>
        <v>78.271420500000005</v>
      </c>
      <c r="N214" s="199">
        <f t="shared" si="177"/>
        <v>113.493559725</v>
      </c>
      <c r="O214" s="25">
        <f t="shared" si="178"/>
        <v>170.24033958749999</v>
      </c>
      <c r="P214" s="188">
        <f t="shared" si="179"/>
        <v>263.87252636062499</v>
      </c>
    </row>
    <row r="215" spans="1:16" x14ac:dyDescent="0.3">
      <c r="A215" s="171">
        <v>1</v>
      </c>
      <c r="B215" s="106" t="s">
        <v>4</v>
      </c>
      <c r="C215" s="105"/>
      <c r="D215" s="115">
        <f t="shared" ref="D215:E228" si="181">E215/1.3</f>
        <v>2.2189349112426036</v>
      </c>
      <c r="E215" s="113">
        <f t="shared" si="181"/>
        <v>2.8846153846153846</v>
      </c>
      <c r="F215" s="116">
        <f t="shared" si="180"/>
        <v>3.75</v>
      </c>
      <c r="G215" s="115">
        <f t="shared" si="171"/>
        <v>4.875</v>
      </c>
      <c r="H215" s="115">
        <f t="shared" si="171"/>
        <v>6.3375000000000004</v>
      </c>
      <c r="I215" s="115">
        <f t="shared" si="171"/>
        <v>8.2387500000000014</v>
      </c>
      <c r="J215" s="117">
        <f t="shared" si="173"/>
        <v>10.710375000000003</v>
      </c>
      <c r="K215" s="117">
        <f t="shared" si="174"/>
        <v>14.459006250000005</v>
      </c>
      <c r="L215" s="52">
        <f t="shared" si="175"/>
        <v>20.242608750000006</v>
      </c>
      <c r="M215" s="28">
        <f t="shared" si="176"/>
        <v>29.351782687500009</v>
      </c>
      <c r="N215" s="200">
        <f t="shared" si="177"/>
        <v>42.560084896875011</v>
      </c>
      <c r="O215" s="28">
        <f t="shared" si="178"/>
        <v>63.840127345312517</v>
      </c>
      <c r="P215" s="118">
        <f t="shared" si="179"/>
        <v>98.952197385234399</v>
      </c>
    </row>
    <row r="216" spans="1:16" x14ac:dyDescent="0.3">
      <c r="A216" s="171">
        <v>1</v>
      </c>
      <c r="B216" s="119" t="s">
        <v>5</v>
      </c>
      <c r="C216" s="120"/>
      <c r="D216" s="120">
        <f t="shared" si="181"/>
        <v>0.27736686390532544</v>
      </c>
      <c r="E216" s="123">
        <f t="shared" si="181"/>
        <v>0.36057692307692307</v>
      </c>
      <c r="F216" s="121">
        <f t="shared" si="180"/>
        <v>0.46875</v>
      </c>
      <c r="G216" s="120">
        <f t="shared" si="171"/>
        <v>0.609375</v>
      </c>
      <c r="H216" s="120">
        <f t="shared" si="171"/>
        <v>0.79218750000000004</v>
      </c>
      <c r="I216" s="120">
        <f t="shared" si="171"/>
        <v>1.0298437500000002</v>
      </c>
      <c r="J216" s="122">
        <f t="shared" si="173"/>
        <v>1.3387968750000003</v>
      </c>
      <c r="K216" s="123">
        <f t="shared" si="174"/>
        <v>1.8073757812500006</v>
      </c>
      <c r="L216" s="53">
        <f t="shared" si="175"/>
        <v>2.5303260937500007</v>
      </c>
      <c r="M216" s="1">
        <f t="shared" si="176"/>
        <v>3.6689728359375011</v>
      </c>
      <c r="N216" s="201">
        <f t="shared" si="177"/>
        <v>5.3200106121093764</v>
      </c>
      <c r="O216" s="1">
        <f t="shared" si="178"/>
        <v>7.9800159181640646</v>
      </c>
      <c r="P216" s="36">
        <f t="shared" si="179"/>
        <v>12.3690246731543</v>
      </c>
    </row>
    <row r="217" spans="1:16" x14ac:dyDescent="0.3">
      <c r="A217" s="171">
        <v>1</v>
      </c>
      <c r="B217" s="119" t="s">
        <v>6</v>
      </c>
      <c r="C217" s="120"/>
      <c r="D217" s="120">
        <f t="shared" si="181"/>
        <v>0.13868343195266272</v>
      </c>
      <c r="E217" s="123">
        <f t="shared" si="181"/>
        <v>0.18028846153846154</v>
      </c>
      <c r="F217" s="121">
        <f t="shared" si="180"/>
        <v>0.234375</v>
      </c>
      <c r="G217" s="120">
        <f t="shared" si="171"/>
        <v>0.3046875</v>
      </c>
      <c r="H217" s="120">
        <f t="shared" si="171"/>
        <v>0.39609375000000002</v>
      </c>
      <c r="I217" s="120">
        <f t="shared" si="171"/>
        <v>0.51492187500000008</v>
      </c>
      <c r="J217" s="123">
        <f t="shared" si="173"/>
        <v>0.66939843750000017</v>
      </c>
      <c r="K217" s="124">
        <f t="shared" si="174"/>
        <v>0.90368789062500032</v>
      </c>
      <c r="L217" s="53">
        <f t="shared" si="175"/>
        <v>1.2651630468750004</v>
      </c>
      <c r="M217" s="1">
        <f t="shared" si="176"/>
        <v>1.8344864179687506</v>
      </c>
      <c r="N217" s="201">
        <f t="shared" si="177"/>
        <v>2.6600053060546882</v>
      </c>
      <c r="O217" s="1">
        <f t="shared" si="178"/>
        <v>3.9900079590820323</v>
      </c>
      <c r="P217" s="36">
        <f t="shared" si="179"/>
        <v>6.1845123365771499</v>
      </c>
    </row>
    <row r="218" spans="1:16" x14ac:dyDescent="0.3">
      <c r="A218" s="171">
        <v>1</v>
      </c>
      <c r="B218" s="119" t="s">
        <v>7</v>
      </c>
      <c r="C218" s="120"/>
      <c r="D218" s="120">
        <f t="shared" si="181"/>
        <v>4.6227810650887567E-2</v>
      </c>
      <c r="E218" s="123">
        <f t="shared" si="181"/>
        <v>6.0096153846153841E-2</v>
      </c>
      <c r="F218" s="121">
        <f t="shared" si="180"/>
        <v>7.8125E-2</v>
      </c>
      <c r="G218" s="120">
        <f t="shared" si="171"/>
        <v>0.1015625</v>
      </c>
      <c r="H218" s="120">
        <f t="shared" si="171"/>
        <v>0.13203125000000002</v>
      </c>
      <c r="I218" s="120">
        <f t="shared" si="171"/>
        <v>0.17164062500000002</v>
      </c>
      <c r="J218" s="123">
        <f t="shared" si="173"/>
        <v>0.22313281250000003</v>
      </c>
      <c r="K218" s="123">
        <f t="shared" si="174"/>
        <v>0.30122929687500005</v>
      </c>
      <c r="L218" s="54">
        <f t="shared" si="175"/>
        <v>0.42172101562500003</v>
      </c>
      <c r="M218" s="39">
        <f t="shared" si="176"/>
        <v>0.61149547265625004</v>
      </c>
      <c r="N218" s="202">
        <f t="shared" si="177"/>
        <v>0.88666843535156248</v>
      </c>
      <c r="O218" s="1">
        <f t="shared" si="178"/>
        <v>1.3300026530273437</v>
      </c>
      <c r="P218" s="36">
        <f t="shared" si="179"/>
        <v>2.0615041121923827</v>
      </c>
    </row>
    <row r="219" spans="1:16" ht="15" thickBot="1" x14ac:dyDescent="0.35">
      <c r="A219" s="171">
        <v>1</v>
      </c>
      <c r="B219" s="119" t="s">
        <v>8</v>
      </c>
      <c r="C219" s="120"/>
      <c r="D219" s="120">
        <f t="shared" si="181"/>
        <v>2.3113905325443784E-2</v>
      </c>
      <c r="E219" s="123">
        <f t="shared" si="181"/>
        <v>3.004807692307692E-2</v>
      </c>
      <c r="F219" s="121">
        <f t="shared" si="180"/>
        <v>3.90625E-2</v>
      </c>
      <c r="G219" s="120">
        <f t="shared" si="171"/>
        <v>5.078125E-2</v>
      </c>
      <c r="H219" s="120">
        <f t="shared" si="171"/>
        <v>6.6015625000000008E-2</v>
      </c>
      <c r="I219" s="120">
        <f t="shared" si="171"/>
        <v>8.5820312500000009E-2</v>
      </c>
      <c r="J219" s="123">
        <f t="shared" si="173"/>
        <v>0.11156640625000001</v>
      </c>
      <c r="K219" s="123">
        <f t="shared" si="174"/>
        <v>0.15061464843750003</v>
      </c>
      <c r="L219" s="53">
        <f t="shared" si="175"/>
        <v>0.21086050781250001</v>
      </c>
      <c r="M219" s="1">
        <f t="shared" si="176"/>
        <v>0.30574773632812502</v>
      </c>
      <c r="N219" s="201">
        <f t="shared" si="177"/>
        <v>0.44333421767578124</v>
      </c>
      <c r="O219" s="40">
        <f t="shared" si="178"/>
        <v>0.66500132651367183</v>
      </c>
      <c r="P219" s="125">
        <f t="shared" si="179"/>
        <v>1.0307520560961914</v>
      </c>
    </row>
    <row r="220" spans="1:16" x14ac:dyDescent="0.3">
      <c r="A220" s="171">
        <v>1</v>
      </c>
      <c r="B220" s="126" t="s">
        <v>18</v>
      </c>
      <c r="C220" s="127" t="s">
        <v>55</v>
      </c>
      <c r="D220" s="128">
        <f t="shared" si="181"/>
        <v>47.337278106508869</v>
      </c>
      <c r="E220" s="130">
        <f t="shared" si="181"/>
        <v>61.538461538461533</v>
      </c>
      <c r="F220" s="129">
        <f t="shared" si="180"/>
        <v>80</v>
      </c>
      <c r="G220" s="128">
        <f t="shared" si="171"/>
        <v>104</v>
      </c>
      <c r="H220" s="128">
        <f t="shared" si="171"/>
        <v>135.20000000000002</v>
      </c>
      <c r="I220" s="128">
        <f t="shared" si="171"/>
        <v>175.76000000000002</v>
      </c>
      <c r="J220" s="130">
        <f t="shared" si="173"/>
        <v>228.48800000000003</v>
      </c>
      <c r="K220" s="130">
        <f t="shared" si="174"/>
        <v>308.45880000000005</v>
      </c>
      <c r="L220" s="55">
        <f t="shared" si="175"/>
        <v>431.84232000000003</v>
      </c>
      <c r="M220" s="29">
        <f t="shared" si="176"/>
        <v>626.17136400000004</v>
      </c>
      <c r="N220" s="203">
        <f t="shared" si="177"/>
        <v>907.94847779999998</v>
      </c>
      <c r="O220" s="29">
        <f t="shared" si="178"/>
        <v>1361.9227166999999</v>
      </c>
      <c r="P220" s="31">
        <f t="shared" si="179"/>
        <v>2110.9802108849999</v>
      </c>
    </row>
    <row r="221" spans="1:16" x14ac:dyDescent="0.3">
      <c r="A221" s="171">
        <v>1</v>
      </c>
      <c r="B221" s="126" t="s">
        <v>3</v>
      </c>
      <c r="C221" s="131"/>
      <c r="D221" s="120">
        <f t="shared" si="181"/>
        <v>1.4792899408284025E-2</v>
      </c>
      <c r="E221" s="123">
        <f t="shared" si="181"/>
        <v>1.9230769230769232E-2</v>
      </c>
      <c r="F221" s="215">
        <f>0.025*A222</f>
        <v>2.5000000000000001E-2</v>
      </c>
      <c r="G221" s="216">
        <f t="shared" ref="G221:J222" si="182">F221*1.3</f>
        <v>3.2500000000000001E-2</v>
      </c>
      <c r="H221" s="216">
        <f t="shared" si="182"/>
        <v>4.2250000000000003E-2</v>
      </c>
      <c r="I221" s="216">
        <f t="shared" si="182"/>
        <v>5.4925000000000009E-2</v>
      </c>
      <c r="J221" s="217">
        <f t="shared" si="182"/>
        <v>7.1402500000000008E-2</v>
      </c>
      <c r="K221" s="217">
        <f t="shared" si="174"/>
        <v>9.6393375000000017E-2</v>
      </c>
      <c r="L221" s="91">
        <f t="shared" si="175"/>
        <v>0.13495072500000002</v>
      </c>
      <c r="M221" s="90">
        <f t="shared" si="176"/>
        <v>0.19567855125000003</v>
      </c>
      <c r="N221" s="205">
        <f t="shared" si="177"/>
        <v>0.28373389931250004</v>
      </c>
      <c r="O221" s="90">
        <f t="shared" si="178"/>
        <v>0.42560084896875006</v>
      </c>
      <c r="P221" s="189">
        <f t="shared" si="179"/>
        <v>0.65968131590156265</v>
      </c>
    </row>
    <row r="222" spans="1:16" ht="15" thickBot="1" x14ac:dyDescent="0.35">
      <c r="A222" s="171">
        <v>1</v>
      </c>
      <c r="B222" s="126" t="s">
        <v>3</v>
      </c>
      <c r="C222" s="134"/>
      <c r="D222" s="105">
        <f t="shared" si="181"/>
        <v>1.4792899408284025E-2</v>
      </c>
      <c r="E222" s="135">
        <f t="shared" si="181"/>
        <v>1.9230769230769232E-2</v>
      </c>
      <c r="F222" s="213">
        <f>0.025*A221</f>
        <v>2.5000000000000001E-2</v>
      </c>
      <c r="G222" s="214">
        <f t="shared" si="182"/>
        <v>3.2500000000000001E-2</v>
      </c>
      <c r="H222" s="214">
        <f t="shared" si="182"/>
        <v>4.2250000000000003E-2</v>
      </c>
      <c r="I222" s="214">
        <f t="shared" si="182"/>
        <v>5.4925000000000009E-2</v>
      </c>
      <c r="J222" s="132">
        <f t="shared" si="182"/>
        <v>7.1402500000000008E-2</v>
      </c>
      <c r="K222" s="132">
        <f>J222*1.25</f>
        <v>8.9253125000000016E-2</v>
      </c>
      <c r="L222" s="56">
        <f>K222*1.2</f>
        <v>0.10710375000000001</v>
      </c>
      <c r="M222" s="5">
        <f>L222*1.15</f>
        <v>0.1231693125</v>
      </c>
      <c r="N222" s="204">
        <f>M222*1.15</f>
        <v>0.14164470937499998</v>
      </c>
      <c r="O222" s="5">
        <f>N222*1.1</f>
        <v>0.15580918031249999</v>
      </c>
      <c r="P222" s="133">
        <f>O222*1.05</f>
        <v>0.16359963932812499</v>
      </c>
    </row>
    <row r="223" spans="1:16" x14ac:dyDescent="0.3">
      <c r="A223" s="171">
        <v>1</v>
      </c>
      <c r="B223" s="119" t="s">
        <v>9</v>
      </c>
      <c r="C223" s="120" t="s">
        <v>15</v>
      </c>
      <c r="D223" s="136">
        <f t="shared" si="181"/>
        <v>5.9171597633136098E-2</v>
      </c>
      <c r="E223" s="138">
        <f t="shared" si="181"/>
        <v>7.6923076923076927E-2</v>
      </c>
      <c r="F223" s="137">
        <f t="shared" si="180"/>
        <v>0.1</v>
      </c>
      <c r="G223" s="136">
        <f t="shared" ref="G223:I228" si="183">F223*1.3</f>
        <v>0.13</v>
      </c>
      <c r="H223" s="136">
        <f t="shared" si="183"/>
        <v>0.16900000000000001</v>
      </c>
      <c r="I223" s="136">
        <f t="shared" si="183"/>
        <v>0.21970000000000003</v>
      </c>
      <c r="J223" s="138">
        <f t="shared" ref="J223:J228" si="184">I223*1.3</f>
        <v>0.28561000000000003</v>
      </c>
      <c r="K223" s="138">
        <f t="shared" ref="K223:K228" si="185">J223*1.35</f>
        <v>0.38557350000000007</v>
      </c>
      <c r="L223" s="57">
        <f t="shared" ref="L223:L228" si="186">K223*1.4</f>
        <v>0.53980290000000009</v>
      </c>
      <c r="M223" s="41">
        <f t="shared" ref="M223:M228" si="187">L223*1.45</f>
        <v>0.78271420500000011</v>
      </c>
      <c r="N223" s="206">
        <f t="shared" ref="N223:N228" si="188">M223*1.45</f>
        <v>1.1349355972500001</v>
      </c>
      <c r="O223" s="41">
        <f t="shared" ref="O223:O228" si="189">N223*1.5</f>
        <v>1.7024033958750002</v>
      </c>
      <c r="P223" s="43">
        <f t="shared" ref="P223:P228" si="190">O223*1.55</f>
        <v>2.6387252636062506</v>
      </c>
    </row>
    <row r="224" spans="1:16" x14ac:dyDescent="0.3">
      <c r="A224" s="171">
        <v>1</v>
      </c>
      <c r="B224" s="139" t="s">
        <v>10</v>
      </c>
      <c r="C224" s="140"/>
      <c r="D224" s="141">
        <f t="shared" si="181"/>
        <v>1.1834319526627219E-2</v>
      </c>
      <c r="E224" s="180">
        <f t="shared" si="181"/>
        <v>1.5384615384615384E-2</v>
      </c>
      <c r="F224" s="142">
        <f t="shared" si="180"/>
        <v>0.02</v>
      </c>
      <c r="G224" s="141">
        <f t="shared" si="183"/>
        <v>2.6000000000000002E-2</v>
      </c>
      <c r="H224" s="141">
        <f t="shared" si="183"/>
        <v>3.3800000000000004E-2</v>
      </c>
      <c r="I224" s="141">
        <f t="shared" si="183"/>
        <v>4.3940000000000007E-2</v>
      </c>
      <c r="J224" s="143">
        <f t="shared" si="184"/>
        <v>5.7122000000000013E-2</v>
      </c>
      <c r="K224" s="143">
        <f t="shared" si="185"/>
        <v>7.7114700000000022E-2</v>
      </c>
      <c r="L224" s="58">
        <f t="shared" si="186"/>
        <v>0.10796058000000003</v>
      </c>
      <c r="M224" s="44">
        <f t="shared" si="187"/>
        <v>0.15654284100000004</v>
      </c>
      <c r="N224" s="207">
        <f t="shared" si="188"/>
        <v>0.22698711945000005</v>
      </c>
      <c r="O224" s="44">
        <f t="shared" si="189"/>
        <v>0.34048067917500008</v>
      </c>
      <c r="P224" s="190">
        <f t="shared" si="190"/>
        <v>0.52774505272125016</v>
      </c>
    </row>
    <row r="225" spans="1:16" x14ac:dyDescent="0.3">
      <c r="A225" s="171">
        <v>1</v>
      </c>
      <c r="B225" s="106" t="s">
        <v>11</v>
      </c>
      <c r="C225" s="105"/>
      <c r="D225" s="105">
        <f t="shared" si="181"/>
        <v>1.4792899408284023E-3</v>
      </c>
      <c r="E225" s="135">
        <f t="shared" si="181"/>
        <v>1.923076923076923E-3</v>
      </c>
      <c r="F225" s="107">
        <f t="shared" si="180"/>
        <v>2.5000000000000001E-3</v>
      </c>
      <c r="G225" s="105">
        <f t="shared" si="183"/>
        <v>3.2500000000000003E-3</v>
      </c>
      <c r="H225" s="105">
        <f t="shared" si="183"/>
        <v>4.2250000000000005E-3</v>
      </c>
      <c r="I225" s="105">
        <f t="shared" si="183"/>
        <v>5.4925000000000009E-3</v>
      </c>
      <c r="J225" s="144">
        <f t="shared" si="184"/>
        <v>7.1402500000000016E-3</v>
      </c>
      <c r="K225" s="135">
        <f t="shared" si="185"/>
        <v>9.6393375000000028E-3</v>
      </c>
      <c r="L225" s="50">
        <f t="shared" si="186"/>
        <v>1.3495072500000004E-2</v>
      </c>
      <c r="M225" s="8">
        <f t="shared" si="187"/>
        <v>1.9567855125000005E-2</v>
      </c>
      <c r="N225" s="208">
        <f t="shared" si="188"/>
        <v>2.8373389931250007E-2</v>
      </c>
      <c r="O225" s="8">
        <f t="shared" si="189"/>
        <v>4.256008489687501E-2</v>
      </c>
      <c r="P225" s="12">
        <f t="shared" si="190"/>
        <v>6.596813159015627E-2</v>
      </c>
    </row>
    <row r="226" spans="1:16" x14ac:dyDescent="0.3">
      <c r="A226" s="171">
        <v>1</v>
      </c>
      <c r="B226" s="106" t="s">
        <v>12</v>
      </c>
      <c r="C226" s="105"/>
      <c r="D226" s="105">
        <f t="shared" si="181"/>
        <v>7.3964497041420117E-4</v>
      </c>
      <c r="E226" s="135">
        <f t="shared" si="181"/>
        <v>9.6153846153846148E-4</v>
      </c>
      <c r="F226" s="107">
        <f t="shared" si="180"/>
        <v>1.25E-3</v>
      </c>
      <c r="G226" s="105">
        <f t="shared" si="183"/>
        <v>1.6250000000000001E-3</v>
      </c>
      <c r="H226" s="105">
        <f t="shared" si="183"/>
        <v>2.1125000000000002E-3</v>
      </c>
      <c r="I226" s="105">
        <f t="shared" si="183"/>
        <v>2.7462500000000004E-3</v>
      </c>
      <c r="J226" s="135">
        <f t="shared" si="184"/>
        <v>3.5701250000000008E-3</v>
      </c>
      <c r="K226" s="145">
        <f t="shared" si="185"/>
        <v>4.8196687500000014E-3</v>
      </c>
      <c r="L226" s="50">
        <f t="shared" si="186"/>
        <v>6.7475362500000018E-3</v>
      </c>
      <c r="M226" s="8">
        <f t="shared" si="187"/>
        <v>9.7839275625000027E-3</v>
      </c>
      <c r="N226" s="208">
        <f t="shared" si="188"/>
        <v>1.4186694965625003E-2</v>
      </c>
      <c r="O226" s="8">
        <f t="shared" si="189"/>
        <v>2.1280042448437505E-2</v>
      </c>
      <c r="P226" s="12">
        <f t="shared" si="190"/>
        <v>3.2984065795078135E-2</v>
      </c>
    </row>
    <row r="227" spans="1:16" x14ac:dyDescent="0.3">
      <c r="A227" s="171">
        <v>1</v>
      </c>
      <c r="B227" s="106" t="s">
        <v>13</v>
      </c>
      <c r="C227" s="105"/>
      <c r="D227" s="105">
        <f t="shared" si="181"/>
        <v>2.4654832347140041E-4</v>
      </c>
      <c r="E227" s="135">
        <f t="shared" si="181"/>
        <v>3.2051282051282051E-4</v>
      </c>
      <c r="F227" s="107">
        <f t="shared" si="180"/>
        <v>4.1666666666666669E-4</v>
      </c>
      <c r="G227" s="105">
        <f t="shared" si="183"/>
        <v>5.4166666666666675E-4</v>
      </c>
      <c r="H227" s="105">
        <f t="shared" si="183"/>
        <v>7.0416666666666685E-4</v>
      </c>
      <c r="I227" s="105">
        <f t="shared" si="183"/>
        <v>9.1541666666666692E-4</v>
      </c>
      <c r="J227" s="135">
        <f t="shared" si="184"/>
        <v>1.1900416666666669E-3</v>
      </c>
      <c r="K227" s="135">
        <f t="shared" si="185"/>
        <v>1.6065562500000004E-3</v>
      </c>
      <c r="L227" s="59">
        <f t="shared" si="186"/>
        <v>2.2491787500000006E-3</v>
      </c>
      <c r="M227" s="15">
        <f t="shared" si="187"/>
        <v>3.2613091875000008E-3</v>
      </c>
      <c r="N227" s="209">
        <f t="shared" si="188"/>
        <v>4.7288983218750011E-3</v>
      </c>
      <c r="O227" s="8">
        <f t="shared" si="189"/>
        <v>7.0933474828125016E-3</v>
      </c>
      <c r="P227" s="12">
        <f t="shared" si="190"/>
        <v>1.0994688598359378E-2</v>
      </c>
    </row>
    <row r="228" spans="1:16" ht="15" thickBot="1" x14ac:dyDescent="0.35">
      <c r="A228" s="171">
        <v>1</v>
      </c>
      <c r="B228" s="169" t="s">
        <v>14</v>
      </c>
      <c r="C228" s="158"/>
      <c r="D228" s="158">
        <f t="shared" si="181"/>
        <v>1.232741617357002E-4</v>
      </c>
      <c r="E228" s="169">
        <f t="shared" si="181"/>
        <v>1.6025641025641026E-4</v>
      </c>
      <c r="F228" s="159">
        <f t="shared" si="180"/>
        <v>2.0833333333333335E-4</v>
      </c>
      <c r="G228" s="158">
        <f t="shared" si="183"/>
        <v>2.7083333333333338E-4</v>
      </c>
      <c r="H228" s="158">
        <f t="shared" si="183"/>
        <v>3.5208333333333343E-4</v>
      </c>
      <c r="I228" s="105">
        <f t="shared" si="183"/>
        <v>4.5770833333333346E-4</v>
      </c>
      <c r="J228" s="146">
        <f t="shared" si="184"/>
        <v>5.9502083333333347E-4</v>
      </c>
      <c r="K228" s="146">
        <f t="shared" si="185"/>
        <v>8.0327812500000019E-4</v>
      </c>
      <c r="L228" s="191">
        <f t="shared" si="186"/>
        <v>1.1245893750000003E-3</v>
      </c>
      <c r="M228" s="192">
        <f t="shared" si="187"/>
        <v>1.6306545937500004E-3</v>
      </c>
      <c r="N228" s="211">
        <f t="shared" si="188"/>
        <v>2.3644491609375005E-3</v>
      </c>
      <c r="O228" s="193">
        <f t="shared" si="189"/>
        <v>3.5466737414062508E-3</v>
      </c>
      <c r="P228" s="194">
        <f t="shared" si="190"/>
        <v>5.4973442991796892E-3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F5C1-F916-4633-A340-1AC9A00E7EA3}">
  <dimension ref="A1:P198"/>
  <sheetViews>
    <sheetView topLeftCell="A160" zoomScale="85" zoomScaleNormal="85" workbookViewId="0">
      <selection activeCell="P175" sqref="P175"/>
    </sheetView>
  </sheetViews>
  <sheetFormatPr defaultRowHeight="14.4" x14ac:dyDescent="0.3"/>
  <cols>
    <col min="16" max="16" width="10.6640625" bestFit="1" customWidth="1"/>
  </cols>
  <sheetData>
    <row r="1" spans="1:16" ht="15" thickBot="1" x14ac:dyDescent="0.35">
      <c r="A1" s="170"/>
      <c r="B1" s="93"/>
      <c r="C1" s="93"/>
      <c r="D1" s="93"/>
      <c r="E1" s="94"/>
      <c r="F1" s="95"/>
      <c r="G1" s="93"/>
      <c r="H1" s="93"/>
      <c r="I1" s="93"/>
      <c r="J1" s="93"/>
      <c r="K1" s="93"/>
      <c r="L1" s="93"/>
      <c r="M1" s="93"/>
      <c r="N1" s="93"/>
      <c r="P1" s="93"/>
    </row>
    <row r="2" spans="1:16" ht="15" thickBot="1" x14ac:dyDescent="0.35">
      <c r="A2" s="171"/>
      <c r="B2" s="96"/>
      <c r="C2" s="97" t="s">
        <v>0</v>
      </c>
      <c r="D2" s="98" t="s">
        <v>17</v>
      </c>
      <c r="E2" s="99" t="s">
        <v>16</v>
      </c>
      <c r="F2" s="98">
        <v>1</v>
      </c>
      <c r="G2" s="98">
        <v>2</v>
      </c>
      <c r="H2" s="98">
        <v>3</v>
      </c>
      <c r="I2" s="98">
        <v>4</v>
      </c>
      <c r="J2" s="101">
        <v>5</v>
      </c>
      <c r="K2" s="101">
        <v>6</v>
      </c>
      <c r="L2" s="100">
        <v>7</v>
      </c>
      <c r="M2" s="98">
        <v>8</v>
      </c>
      <c r="N2" s="98">
        <v>9</v>
      </c>
      <c r="O2" s="102">
        <v>10</v>
      </c>
      <c r="P2" s="197" t="s">
        <v>57</v>
      </c>
    </row>
    <row r="3" spans="1:16" ht="15" thickTop="1" x14ac:dyDescent="0.3">
      <c r="A3" s="171"/>
      <c r="B3" s="103" t="s">
        <v>2</v>
      </c>
      <c r="C3" s="104" t="s">
        <v>1</v>
      </c>
      <c r="D3" s="105"/>
      <c r="E3" s="106"/>
      <c r="F3" s="107"/>
      <c r="G3" s="105"/>
      <c r="H3" s="105"/>
      <c r="I3" s="105"/>
      <c r="J3" s="108"/>
      <c r="K3" s="108"/>
      <c r="L3" s="109"/>
      <c r="M3" s="195"/>
      <c r="N3" s="196"/>
      <c r="O3" s="106"/>
      <c r="P3" s="198"/>
    </row>
    <row r="4" spans="1:16" x14ac:dyDescent="0.3">
      <c r="A4" s="172">
        <v>1</v>
      </c>
      <c r="B4" s="110" t="s">
        <v>19</v>
      </c>
      <c r="C4" s="111"/>
      <c r="D4" s="23">
        <f>E4/1.3</f>
        <v>1.1834319526627217</v>
      </c>
      <c r="E4" s="48">
        <f>F4/1.3</f>
        <v>1.5384615384615383</v>
      </c>
      <c r="F4" s="24">
        <v>2</v>
      </c>
      <c r="G4" s="23">
        <f t="shared" ref="G4:H19" si="0">F4*1.3</f>
        <v>2.6</v>
      </c>
      <c r="H4" s="23">
        <f>G4*1.3</f>
        <v>3.3800000000000003</v>
      </c>
      <c r="I4" s="23">
        <f t="shared" ref="I4:I10" si="1">H4*1.3</f>
        <v>4.394000000000001</v>
      </c>
      <c r="J4" s="112">
        <f t="shared" ref="J4:J10" si="2">I4*1.3</f>
        <v>5.7122000000000019</v>
      </c>
      <c r="K4" s="113">
        <f t="shared" ref="K4:K11" si="3">J4*1.35</f>
        <v>7.7114700000000029</v>
      </c>
      <c r="L4" s="51">
        <f t="shared" ref="L4:L11" si="4">K4*1.4</f>
        <v>10.796058000000004</v>
      </c>
      <c r="M4" s="25">
        <f t="shared" ref="M4:M11" si="5">L4*1.45</f>
        <v>15.654284100000005</v>
      </c>
      <c r="N4" s="25">
        <f t="shared" ref="N4:N10" si="6">P4*1.5</f>
        <v>34.048067917500006</v>
      </c>
      <c r="O4" s="188">
        <f t="shared" ref="O4:O11" si="7">N4*1.55</f>
        <v>52.774505272125012</v>
      </c>
      <c r="P4" s="199">
        <f t="shared" ref="P4:P10" si="8">M4*1.45</f>
        <v>22.698711945000007</v>
      </c>
    </row>
    <row r="5" spans="1:16" x14ac:dyDescent="0.3">
      <c r="A5" s="173">
        <v>1</v>
      </c>
      <c r="B5" s="106" t="s">
        <v>4</v>
      </c>
      <c r="C5" s="105"/>
      <c r="D5" s="115">
        <f>E5/1.3</f>
        <v>0.44378698224852065</v>
      </c>
      <c r="E5" s="114">
        <f>F5/1.3</f>
        <v>0.57692307692307687</v>
      </c>
      <c r="F5" s="116">
        <f>F4*0.375</f>
        <v>0.75</v>
      </c>
      <c r="G5" s="115">
        <f t="shared" si="0"/>
        <v>0.97500000000000009</v>
      </c>
      <c r="H5" s="115">
        <f t="shared" si="0"/>
        <v>1.2675000000000001</v>
      </c>
      <c r="I5" s="115">
        <f t="shared" si="1"/>
        <v>1.64775</v>
      </c>
      <c r="J5" s="117">
        <f t="shared" si="2"/>
        <v>2.1420750000000002</v>
      </c>
      <c r="K5" s="117">
        <f t="shared" si="3"/>
        <v>2.8918012500000003</v>
      </c>
      <c r="L5" s="52">
        <f t="shared" si="4"/>
        <v>4.0485217499999999</v>
      </c>
      <c r="M5" s="28">
        <f t="shared" si="5"/>
        <v>5.8703565374999993</v>
      </c>
      <c r="N5" s="28">
        <f t="shared" si="6"/>
        <v>12.768025469062497</v>
      </c>
      <c r="O5" s="118">
        <f t="shared" si="7"/>
        <v>19.790439477046871</v>
      </c>
      <c r="P5" s="200">
        <f t="shared" si="8"/>
        <v>8.512016979374998</v>
      </c>
    </row>
    <row r="6" spans="1:16" x14ac:dyDescent="0.3">
      <c r="A6" s="173">
        <v>1</v>
      </c>
      <c r="B6" s="119" t="s">
        <v>5</v>
      </c>
      <c r="C6" s="120"/>
      <c r="D6" s="120">
        <f t="shared" ref="D6:E18" si="9">E6/1.3</f>
        <v>5.5473372781065081E-2</v>
      </c>
      <c r="E6" s="119">
        <f t="shared" si="9"/>
        <v>7.2115384615384609E-2</v>
      </c>
      <c r="F6" s="121">
        <f>F4*0.375/8</f>
        <v>9.375E-2</v>
      </c>
      <c r="G6" s="120">
        <f t="shared" si="0"/>
        <v>0.12187500000000001</v>
      </c>
      <c r="H6" s="120">
        <f t="shared" si="0"/>
        <v>0.15843750000000001</v>
      </c>
      <c r="I6" s="120">
        <f t="shared" si="1"/>
        <v>0.20596875000000001</v>
      </c>
      <c r="J6" s="122">
        <f t="shared" si="2"/>
        <v>0.26775937500000002</v>
      </c>
      <c r="K6" s="123">
        <f t="shared" si="3"/>
        <v>0.36147515625000004</v>
      </c>
      <c r="L6" s="53">
        <f t="shared" si="4"/>
        <v>0.50606521874999999</v>
      </c>
      <c r="M6" s="1">
        <f t="shared" si="5"/>
        <v>0.73379456718749991</v>
      </c>
      <c r="N6" s="1">
        <f t="shared" si="6"/>
        <v>1.5960031836328121</v>
      </c>
      <c r="O6" s="36">
        <f t="shared" si="7"/>
        <v>2.4738049346308588</v>
      </c>
      <c r="P6" s="201">
        <f t="shared" si="8"/>
        <v>1.0640021224218748</v>
      </c>
    </row>
    <row r="7" spans="1:16" x14ac:dyDescent="0.3">
      <c r="A7" s="173">
        <v>1</v>
      </c>
      <c r="B7" s="119" t="s">
        <v>6</v>
      </c>
      <c r="C7" s="120"/>
      <c r="D7" s="120">
        <f t="shared" si="9"/>
        <v>2.773668639053254E-2</v>
      </c>
      <c r="E7" s="119">
        <f t="shared" si="9"/>
        <v>3.6057692307692304E-2</v>
      </c>
      <c r="F7" s="121">
        <f>F4*0.375/16</f>
        <v>4.6875E-2</v>
      </c>
      <c r="G7" s="120">
        <f t="shared" si="0"/>
        <v>6.0937500000000006E-2</v>
      </c>
      <c r="H7" s="120">
        <f t="shared" si="0"/>
        <v>7.9218750000000004E-2</v>
      </c>
      <c r="I7" s="120">
        <f t="shared" si="1"/>
        <v>0.102984375</v>
      </c>
      <c r="J7" s="123">
        <f t="shared" si="2"/>
        <v>0.13387968750000001</v>
      </c>
      <c r="K7" s="124">
        <f t="shared" si="3"/>
        <v>0.18073757812500002</v>
      </c>
      <c r="L7" s="53">
        <f t="shared" si="4"/>
        <v>0.25303260937499999</v>
      </c>
      <c r="M7" s="1">
        <f t="shared" si="5"/>
        <v>0.36689728359374996</v>
      </c>
      <c r="N7" s="1">
        <f t="shared" si="6"/>
        <v>0.79800159181640606</v>
      </c>
      <c r="O7" s="36">
        <f t="shared" si="7"/>
        <v>1.2369024673154294</v>
      </c>
      <c r="P7" s="201">
        <f t="shared" si="8"/>
        <v>0.53200106121093738</v>
      </c>
    </row>
    <row r="8" spans="1:16" x14ac:dyDescent="0.3">
      <c r="A8" s="173">
        <v>1</v>
      </c>
      <c r="B8" s="119" t="s">
        <v>7</v>
      </c>
      <c r="C8" s="120"/>
      <c r="D8" s="120">
        <f t="shared" si="9"/>
        <v>9.2455621301775134E-3</v>
      </c>
      <c r="E8" s="119">
        <f t="shared" si="9"/>
        <v>1.2019230769230768E-2</v>
      </c>
      <c r="F8" s="121">
        <f>F4*0.375/48</f>
        <v>1.5625E-2</v>
      </c>
      <c r="G8" s="120">
        <f t="shared" si="0"/>
        <v>2.0312500000000001E-2</v>
      </c>
      <c r="H8" s="120">
        <f t="shared" si="0"/>
        <v>2.6406250000000003E-2</v>
      </c>
      <c r="I8" s="120">
        <f t="shared" si="1"/>
        <v>3.4328125000000008E-2</v>
      </c>
      <c r="J8" s="123">
        <f t="shared" si="2"/>
        <v>4.4626562500000015E-2</v>
      </c>
      <c r="K8" s="123">
        <f t="shared" si="3"/>
        <v>6.0245859375000023E-2</v>
      </c>
      <c r="L8" s="54">
        <f t="shared" si="4"/>
        <v>8.4344203125000031E-2</v>
      </c>
      <c r="M8" s="39">
        <f t="shared" si="5"/>
        <v>0.12229909453125004</v>
      </c>
      <c r="N8" s="1">
        <f t="shared" si="6"/>
        <v>0.2660005306054688</v>
      </c>
      <c r="O8" s="36">
        <f t="shared" si="7"/>
        <v>0.41230082243847666</v>
      </c>
      <c r="P8" s="202">
        <f t="shared" si="8"/>
        <v>0.17733368707031255</v>
      </c>
    </row>
    <row r="9" spans="1:16" ht="15" thickBot="1" x14ac:dyDescent="0.35">
      <c r="A9" s="173">
        <v>1</v>
      </c>
      <c r="B9" s="119" t="s">
        <v>8</v>
      </c>
      <c r="C9" s="120"/>
      <c r="D9" s="120">
        <f t="shared" si="9"/>
        <v>4.6227810650887567E-3</v>
      </c>
      <c r="E9" s="119">
        <f t="shared" si="9"/>
        <v>6.0096153846153841E-3</v>
      </c>
      <c r="F9" s="121">
        <f>F4*0.375/96</f>
        <v>7.8125E-3</v>
      </c>
      <c r="G9" s="120">
        <f t="shared" si="0"/>
        <v>1.015625E-2</v>
      </c>
      <c r="H9" s="120">
        <f t="shared" si="0"/>
        <v>1.3203125000000001E-2</v>
      </c>
      <c r="I9" s="120">
        <f t="shared" si="1"/>
        <v>1.7164062500000004E-2</v>
      </c>
      <c r="J9" s="123">
        <f t="shared" si="2"/>
        <v>2.2313281250000008E-2</v>
      </c>
      <c r="K9" s="123">
        <f t="shared" si="3"/>
        <v>3.0122929687500011E-2</v>
      </c>
      <c r="L9" s="53">
        <f t="shared" si="4"/>
        <v>4.2172101562500015E-2</v>
      </c>
      <c r="M9" s="1">
        <f t="shared" si="5"/>
        <v>6.1149547265625021E-2</v>
      </c>
      <c r="N9" s="40">
        <f t="shared" si="6"/>
        <v>0.1330002653027344</v>
      </c>
      <c r="O9" s="125">
        <f t="shared" si="7"/>
        <v>0.20615041121923833</v>
      </c>
      <c r="P9" s="201">
        <f t="shared" si="8"/>
        <v>8.8666843535156276E-2</v>
      </c>
    </row>
    <row r="10" spans="1:16" x14ac:dyDescent="0.3">
      <c r="A10" s="173">
        <v>1</v>
      </c>
      <c r="B10" s="126" t="s">
        <v>18</v>
      </c>
      <c r="C10" s="127" t="s">
        <v>30</v>
      </c>
      <c r="D10" s="128">
        <f t="shared" si="9"/>
        <v>-5.9171597633136086</v>
      </c>
      <c r="E10" s="31">
        <f t="shared" si="9"/>
        <v>-7.6923076923076916</v>
      </c>
      <c r="F10" s="129">
        <v>-10</v>
      </c>
      <c r="G10" s="128">
        <f t="shared" si="0"/>
        <v>-13</v>
      </c>
      <c r="H10" s="128">
        <f t="shared" si="0"/>
        <v>-16.900000000000002</v>
      </c>
      <c r="I10" s="128">
        <f t="shared" si="1"/>
        <v>-21.970000000000002</v>
      </c>
      <c r="J10" s="130">
        <f t="shared" si="2"/>
        <v>-28.561000000000003</v>
      </c>
      <c r="K10" s="130">
        <f t="shared" si="3"/>
        <v>-38.557350000000007</v>
      </c>
      <c r="L10" s="55">
        <f t="shared" si="4"/>
        <v>-53.980290000000004</v>
      </c>
      <c r="M10" s="29">
        <f t="shared" si="5"/>
        <v>-78.271420500000005</v>
      </c>
      <c r="N10" s="29">
        <f t="shared" si="6"/>
        <v>-170.24033958749999</v>
      </c>
      <c r="O10" s="31">
        <f t="shared" si="7"/>
        <v>-263.87252636062499</v>
      </c>
      <c r="P10" s="203">
        <f t="shared" si="8"/>
        <v>-113.493559725</v>
      </c>
    </row>
    <row r="11" spans="1:16" x14ac:dyDescent="0.3">
      <c r="A11" s="173">
        <v>1</v>
      </c>
      <c r="B11" s="126" t="s">
        <v>20</v>
      </c>
      <c r="C11" s="131"/>
      <c r="D11" s="120">
        <f t="shared" si="9"/>
        <v>1.4792899408284025E-2</v>
      </c>
      <c r="E11" s="119">
        <f t="shared" si="9"/>
        <v>1.9230769230769232E-2</v>
      </c>
      <c r="F11" s="215">
        <f>0.025*A12</f>
        <v>2.5000000000000001E-2</v>
      </c>
      <c r="G11" s="216">
        <f t="shared" ref="G11:J12" si="10">F11*1.3</f>
        <v>3.2500000000000001E-2</v>
      </c>
      <c r="H11" s="216">
        <f t="shared" si="10"/>
        <v>4.2250000000000003E-2</v>
      </c>
      <c r="I11" s="216">
        <f t="shared" si="10"/>
        <v>5.4925000000000009E-2</v>
      </c>
      <c r="J11" s="217">
        <f t="shared" si="10"/>
        <v>7.1402500000000008E-2</v>
      </c>
      <c r="K11" s="217">
        <f t="shared" si="3"/>
        <v>9.6393375000000017E-2</v>
      </c>
      <c r="L11" s="91">
        <f t="shared" si="4"/>
        <v>0.13495072500000002</v>
      </c>
      <c r="M11" s="90">
        <f t="shared" si="5"/>
        <v>0.19567855125000003</v>
      </c>
      <c r="N11" s="90">
        <f>P11*1.5</f>
        <v>0.42560084896875006</v>
      </c>
      <c r="O11" s="189">
        <f t="shared" si="7"/>
        <v>0.65968131590156265</v>
      </c>
      <c r="P11" s="205">
        <f>M11*1.45</f>
        <v>0.28373389931250004</v>
      </c>
    </row>
    <row r="12" spans="1:16" ht="15" thickBot="1" x14ac:dyDescent="0.35">
      <c r="A12" s="173">
        <v>1</v>
      </c>
      <c r="B12" s="126" t="s">
        <v>3</v>
      </c>
      <c r="C12" s="134"/>
      <c r="D12" s="120">
        <f t="shared" si="9"/>
        <v>1.4792899408284025E-2</v>
      </c>
      <c r="E12" s="119">
        <f t="shared" si="9"/>
        <v>1.9230769230769232E-2</v>
      </c>
      <c r="F12" s="213">
        <f>0.025*A11</f>
        <v>2.5000000000000001E-2</v>
      </c>
      <c r="G12" s="214">
        <f t="shared" si="10"/>
        <v>3.2500000000000001E-2</v>
      </c>
      <c r="H12" s="214">
        <f t="shared" si="10"/>
        <v>4.2250000000000003E-2</v>
      </c>
      <c r="I12" s="214">
        <f t="shared" si="10"/>
        <v>5.4925000000000009E-2</v>
      </c>
      <c r="J12" s="132">
        <f t="shared" si="10"/>
        <v>7.1402500000000008E-2</v>
      </c>
      <c r="K12" s="132">
        <f>J12*1.25</f>
        <v>8.9253125000000016E-2</v>
      </c>
      <c r="L12" s="56">
        <f>K12*1.2</f>
        <v>0.10710375000000001</v>
      </c>
      <c r="M12" s="5">
        <f>L12*1.15</f>
        <v>0.1231693125</v>
      </c>
      <c r="N12" s="5">
        <f>P12*1.1</f>
        <v>0.15580918031249999</v>
      </c>
      <c r="O12" s="133">
        <f>N12*1.05</f>
        <v>0.16359963932812499</v>
      </c>
      <c r="P12" s="204">
        <f>M12*1.15</f>
        <v>0.14164470937499998</v>
      </c>
    </row>
    <row r="13" spans="1:16" x14ac:dyDescent="0.3">
      <c r="A13" s="173">
        <v>1</v>
      </c>
      <c r="B13" s="119" t="s">
        <v>9</v>
      </c>
      <c r="C13" s="120" t="s">
        <v>15</v>
      </c>
      <c r="D13" s="136">
        <f t="shared" si="9"/>
        <v>1.1834319526627219E-2</v>
      </c>
      <c r="E13" s="43">
        <f t="shared" si="9"/>
        <v>1.5384615384615384E-2</v>
      </c>
      <c r="F13" s="137">
        <f>F4/100</f>
        <v>0.02</v>
      </c>
      <c r="G13" s="136">
        <f t="shared" si="0"/>
        <v>2.6000000000000002E-2</v>
      </c>
      <c r="H13" s="136">
        <f>G13*1.3</f>
        <v>3.3800000000000004E-2</v>
      </c>
      <c r="I13" s="136">
        <f t="shared" ref="I13:I25" si="11">H13*1.3</f>
        <v>4.3940000000000007E-2</v>
      </c>
      <c r="J13" s="138">
        <f t="shared" ref="J13:J25" si="12">I13*1.3</f>
        <v>5.7122000000000013E-2</v>
      </c>
      <c r="K13" s="138">
        <f t="shared" ref="K13:K26" si="13">J13*1.35</f>
        <v>7.7114700000000022E-2</v>
      </c>
      <c r="L13" s="57">
        <f t="shared" ref="L13:L26" si="14">K13*1.4</f>
        <v>0.10796058000000003</v>
      </c>
      <c r="M13" s="41">
        <f t="shared" ref="M13:M26" si="15">L13*1.45</f>
        <v>0.15654284100000004</v>
      </c>
      <c r="N13" s="41">
        <f t="shared" ref="N13:N25" si="16">P13*1.5</f>
        <v>0.34048067917500008</v>
      </c>
      <c r="O13" s="43">
        <f t="shared" ref="O13:O26" si="17">N13*1.55</f>
        <v>0.52774505272125016</v>
      </c>
      <c r="P13" s="206">
        <f t="shared" ref="P13:P25" si="18">M13*1.45</f>
        <v>0.22698711945000005</v>
      </c>
    </row>
    <row r="14" spans="1:16" x14ac:dyDescent="0.3">
      <c r="A14" s="173">
        <v>1</v>
      </c>
      <c r="B14" s="139" t="s">
        <v>10</v>
      </c>
      <c r="C14" s="140"/>
      <c r="D14" s="141">
        <f t="shared" si="9"/>
        <v>2.3668639053254438E-3</v>
      </c>
      <c r="E14" s="49">
        <f t="shared" si="9"/>
        <v>3.0769230769230769E-3</v>
      </c>
      <c r="F14" s="142">
        <f>F4/500</f>
        <v>4.0000000000000001E-3</v>
      </c>
      <c r="G14" s="141">
        <f t="shared" si="0"/>
        <v>5.2000000000000006E-3</v>
      </c>
      <c r="H14" s="141">
        <f>G14*1.3</f>
        <v>6.7600000000000013E-3</v>
      </c>
      <c r="I14" s="141">
        <f t="shared" si="11"/>
        <v>8.7880000000000024E-3</v>
      </c>
      <c r="J14" s="143">
        <f t="shared" si="12"/>
        <v>1.1424400000000003E-2</v>
      </c>
      <c r="K14" s="143">
        <f t="shared" si="13"/>
        <v>1.5422940000000005E-2</v>
      </c>
      <c r="L14" s="58">
        <f t="shared" si="14"/>
        <v>2.1592116000000005E-2</v>
      </c>
      <c r="M14" s="44">
        <f t="shared" si="15"/>
        <v>3.1308568200000005E-2</v>
      </c>
      <c r="N14" s="44">
        <f t="shared" si="16"/>
        <v>6.8096135835000002E-2</v>
      </c>
      <c r="O14" s="190">
        <f t="shared" si="17"/>
        <v>0.10554901054425</v>
      </c>
      <c r="P14" s="207">
        <f t="shared" si="18"/>
        <v>4.5397423890000003E-2</v>
      </c>
    </row>
    <row r="15" spans="1:16" x14ac:dyDescent="0.3">
      <c r="A15" s="173">
        <v>1</v>
      </c>
      <c r="B15" s="106" t="s">
        <v>11</v>
      </c>
      <c r="C15" s="105"/>
      <c r="D15" s="105">
        <f t="shared" si="9"/>
        <v>2.9585798816568048E-4</v>
      </c>
      <c r="E15" s="106">
        <f t="shared" si="9"/>
        <v>3.8461538461538462E-4</v>
      </c>
      <c r="F15" s="107">
        <f>F4/500/8</f>
        <v>5.0000000000000001E-4</v>
      </c>
      <c r="G15" s="105">
        <f t="shared" si="0"/>
        <v>6.5000000000000008E-4</v>
      </c>
      <c r="H15" s="105">
        <f t="shared" si="0"/>
        <v>8.4500000000000016E-4</v>
      </c>
      <c r="I15" s="105">
        <f t="shared" si="11"/>
        <v>1.0985000000000003E-3</v>
      </c>
      <c r="J15" s="144">
        <f t="shared" si="12"/>
        <v>1.4280500000000004E-3</v>
      </c>
      <c r="K15" s="135">
        <f t="shared" si="13"/>
        <v>1.9278675000000006E-3</v>
      </c>
      <c r="L15" s="50">
        <f t="shared" si="14"/>
        <v>2.6990145000000006E-3</v>
      </c>
      <c r="M15" s="8">
        <f t="shared" si="15"/>
        <v>3.9135710250000006E-3</v>
      </c>
      <c r="N15" s="8">
        <f t="shared" si="16"/>
        <v>8.5120169793750002E-3</v>
      </c>
      <c r="O15" s="12">
        <f t="shared" si="17"/>
        <v>1.3193626318031251E-2</v>
      </c>
      <c r="P15" s="208">
        <f t="shared" si="18"/>
        <v>5.6746779862500004E-3</v>
      </c>
    </row>
    <row r="16" spans="1:16" x14ac:dyDescent="0.3">
      <c r="A16" s="173">
        <v>1</v>
      </c>
      <c r="B16" s="106" t="s">
        <v>12</v>
      </c>
      <c r="C16" s="105"/>
      <c r="D16" s="105">
        <f t="shared" si="9"/>
        <v>1.4792899408284024E-4</v>
      </c>
      <c r="E16" s="106">
        <f t="shared" si="9"/>
        <v>1.9230769230769231E-4</v>
      </c>
      <c r="F16" s="107">
        <f>F4/500/16</f>
        <v>2.5000000000000001E-4</v>
      </c>
      <c r="G16" s="105">
        <f t="shared" si="0"/>
        <v>3.2500000000000004E-4</v>
      </c>
      <c r="H16" s="105">
        <f t="shared" si="0"/>
        <v>4.2250000000000008E-4</v>
      </c>
      <c r="I16" s="105">
        <f t="shared" si="11"/>
        <v>5.4925000000000015E-4</v>
      </c>
      <c r="J16" s="135">
        <f t="shared" si="12"/>
        <v>7.1402500000000018E-4</v>
      </c>
      <c r="K16" s="145">
        <f t="shared" si="13"/>
        <v>9.639337500000003E-4</v>
      </c>
      <c r="L16" s="50">
        <f t="shared" si="14"/>
        <v>1.3495072500000003E-3</v>
      </c>
      <c r="M16" s="8">
        <f t="shared" si="15"/>
        <v>1.9567855125000003E-3</v>
      </c>
      <c r="N16" s="8">
        <f t="shared" si="16"/>
        <v>4.2560084896875001E-3</v>
      </c>
      <c r="O16" s="12">
        <f t="shared" si="17"/>
        <v>6.5968131590156253E-3</v>
      </c>
      <c r="P16" s="208">
        <f t="shared" si="18"/>
        <v>2.8373389931250002E-3</v>
      </c>
    </row>
    <row r="17" spans="1:16" x14ac:dyDescent="0.3">
      <c r="A17" s="173">
        <v>1</v>
      </c>
      <c r="B17" s="106" t="s">
        <v>13</v>
      </c>
      <c r="C17" s="105"/>
      <c r="D17" s="105">
        <f t="shared" si="9"/>
        <v>4.9309664694280077E-5</v>
      </c>
      <c r="E17" s="106">
        <f t="shared" si="9"/>
        <v>6.4102564102564103E-5</v>
      </c>
      <c r="F17" s="107">
        <f>F4/500/48</f>
        <v>8.3333333333333331E-5</v>
      </c>
      <c r="G17" s="105">
        <f t="shared" si="0"/>
        <v>1.0833333333333333E-4</v>
      </c>
      <c r="H17" s="105">
        <f t="shared" si="0"/>
        <v>1.4083333333333333E-4</v>
      </c>
      <c r="I17" s="105">
        <f t="shared" si="11"/>
        <v>1.8308333333333333E-4</v>
      </c>
      <c r="J17" s="135">
        <f t="shared" si="12"/>
        <v>2.3800833333333332E-4</v>
      </c>
      <c r="K17" s="135">
        <f t="shared" si="13"/>
        <v>3.2131124999999999E-4</v>
      </c>
      <c r="L17" s="59">
        <f t="shared" si="14"/>
        <v>4.4983574999999998E-4</v>
      </c>
      <c r="M17" s="15">
        <f t="shared" si="15"/>
        <v>6.5226183749999991E-4</v>
      </c>
      <c r="N17" s="8">
        <f t="shared" si="16"/>
        <v>1.4186694965624999E-3</v>
      </c>
      <c r="O17" s="12">
        <f t="shared" si="17"/>
        <v>2.1989377196718748E-3</v>
      </c>
      <c r="P17" s="209">
        <f t="shared" si="18"/>
        <v>9.4577966437499989E-4</v>
      </c>
    </row>
    <row r="18" spans="1:16" ht="15" thickBot="1" x14ac:dyDescent="0.35">
      <c r="A18" s="173">
        <v>1</v>
      </c>
      <c r="B18" s="106" t="s">
        <v>14</v>
      </c>
      <c r="C18" s="105"/>
      <c r="D18" s="105">
        <f t="shared" si="9"/>
        <v>2.4654832347140039E-5</v>
      </c>
      <c r="E18" s="106">
        <f t="shared" si="9"/>
        <v>3.2051282051282051E-5</v>
      </c>
      <c r="F18" s="107">
        <f>F4/500/96</f>
        <v>4.1666666666666665E-5</v>
      </c>
      <c r="G18" s="105">
        <f t="shared" si="0"/>
        <v>5.4166666666666664E-5</v>
      </c>
      <c r="H18" s="105">
        <f t="shared" si="0"/>
        <v>7.0416666666666666E-5</v>
      </c>
      <c r="I18" s="105">
        <f t="shared" si="11"/>
        <v>9.1541666666666665E-5</v>
      </c>
      <c r="J18" s="146">
        <f t="shared" si="12"/>
        <v>1.1900416666666666E-4</v>
      </c>
      <c r="K18" s="146">
        <f t="shared" si="13"/>
        <v>1.60655625E-4</v>
      </c>
      <c r="L18" s="191">
        <f t="shared" si="14"/>
        <v>2.2491787499999999E-4</v>
      </c>
      <c r="M18" s="192">
        <f t="shared" si="15"/>
        <v>3.2613091874999996E-4</v>
      </c>
      <c r="N18" s="193">
        <f t="shared" si="16"/>
        <v>7.0933474828124995E-4</v>
      </c>
      <c r="O18" s="194">
        <f t="shared" si="17"/>
        <v>1.0994688598359374E-3</v>
      </c>
      <c r="P18" s="210">
        <f t="shared" si="18"/>
        <v>4.7288983218749995E-4</v>
      </c>
    </row>
    <row r="19" spans="1:16" x14ac:dyDescent="0.3">
      <c r="A19" s="174">
        <v>2</v>
      </c>
      <c r="B19" s="147" t="s">
        <v>19</v>
      </c>
      <c r="C19" s="148"/>
      <c r="D19" s="149">
        <f>E19/1.3</f>
        <v>2.3668639053254434</v>
      </c>
      <c r="E19" s="150">
        <f>F19/1.3</f>
        <v>3.0769230769230766</v>
      </c>
      <c r="F19" s="151">
        <f t="shared" ref="F19:F24" si="19">F4*A19</f>
        <v>4</v>
      </c>
      <c r="G19" s="149">
        <f t="shared" si="0"/>
        <v>5.2</v>
      </c>
      <c r="H19" s="149">
        <f>G19*1.3</f>
        <v>6.7600000000000007</v>
      </c>
      <c r="I19" s="23">
        <f t="shared" si="11"/>
        <v>8.788000000000002</v>
      </c>
      <c r="J19" s="112">
        <f t="shared" si="12"/>
        <v>11.424400000000004</v>
      </c>
      <c r="K19" s="113">
        <f t="shared" si="13"/>
        <v>15.422940000000006</v>
      </c>
      <c r="L19" s="51">
        <f t="shared" si="14"/>
        <v>21.592116000000008</v>
      </c>
      <c r="M19" s="25">
        <f t="shared" si="15"/>
        <v>31.308568200000011</v>
      </c>
      <c r="N19" s="25">
        <f t="shared" si="16"/>
        <v>68.096135835000013</v>
      </c>
      <c r="O19" s="188">
        <f t="shared" si="17"/>
        <v>105.54901054425002</v>
      </c>
      <c r="P19" s="199">
        <f t="shared" si="18"/>
        <v>45.397423890000013</v>
      </c>
    </row>
    <row r="20" spans="1:16" x14ac:dyDescent="0.3">
      <c r="A20" s="175">
        <v>2</v>
      </c>
      <c r="B20" s="152" t="s">
        <v>4</v>
      </c>
      <c r="C20" s="153"/>
      <c r="D20" s="154">
        <f t="shared" ref="D20:E33" si="20">E20/1.3</f>
        <v>0.88757396449704129</v>
      </c>
      <c r="E20" s="155">
        <f t="shared" si="20"/>
        <v>1.1538461538461537</v>
      </c>
      <c r="F20" s="156">
        <f t="shared" si="19"/>
        <v>1.5</v>
      </c>
      <c r="G20" s="154">
        <f t="shared" ref="G20:I35" si="21">F20*1.3</f>
        <v>1.9500000000000002</v>
      </c>
      <c r="H20" s="154">
        <f t="shared" si="21"/>
        <v>2.5350000000000001</v>
      </c>
      <c r="I20" s="115">
        <f t="shared" si="11"/>
        <v>3.2955000000000001</v>
      </c>
      <c r="J20" s="117">
        <f t="shared" si="12"/>
        <v>4.2841500000000003</v>
      </c>
      <c r="K20" s="117">
        <f t="shared" si="13"/>
        <v>5.7836025000000006</v>
      </c>
      <c r="L20" s="52">
        <f t="shared" si="14"/>
        <v>8.0970434999999998</v>
      </c>
      <c r="M20" s="28">
        <f t="shared" si="15"/>
        <v>11.740713074999999</v>
      </c>
      <c r="N20" s="28">
        <f t="shared" si="16"/>
        <v>25.536050938124994</v>
      </c>
      <c r="O20" s="118">
        <f t="shared" si="17"/>
        <v>39.580878954093741</v>
      </c>
      <c r="P20" s="200">
        <f t="shared" si="18"/>
        <v>17.024033958749996</v>
      </c>
    </row>
    <row r="21" spans="1:16" x14ac:dyDescent="0.3">
      <c r="A21" s="171">
        <v>2</v>
      </c>
      <c r="B21" s="119" t="s">
        <v>5</v>
      </c>
      <c r="C21" s="120"/>
      <c r="D21" s="120">
        <f t="shared" si="20"/>
        <v>0.11094674556213016</v>
      </c>
      <c r="E21" s="119">
        <f t="shared" si="20"/>
        <v>0.14423076923076922</v>
      </c>
      <c r="F21" s="121">
        <f t="shared" si="19"/>
        <v>0.1875</v>
      </c>
      <c r="G21" s="120">
        <f t="shared" si="21"/>
        <v>0.24375000000000002</v>
      </c>
      <c r="H21" s="120">
        <f t="shared" si="21"/>
        <v>0.31687500000000002</v>
      </c>
      <c r="I21" s="120">
        <f t="shared" si="11"/>
        <v>0.41193750000000001</v>
      </c>
      <c r="J21" s="122">
        <f t="shared" si="12"/>
        <v>0.53551875000000004</v>
      </c>
      <c r="K21" s="123">
        <f t="shared" si="13"/>
        <v>0.72295031250000008</v>
      </c>
      <c r="L21" s="53">
        <f t="shared" si="14"/>
        <v>1.0121304375</v>
      </c>
      <c r="M21" s="1">
        <f t="shared" si="15"/>
        <v>1.4675891343749998</v>
      </c>
      <c r="N21" s="1">
        <f t="shared" si="16"/>
        <v>3.1920063672656243</v>
      </c>
      <c r="O21" s="36">
        <f t="shared" si="17"/>
        <v>4.9476098692617176</v>
      </c>
      <c r="P21" s="201">
        <f t="shared" si="18"/>
        <v>2.1280042448437495</v>
      </c>
    </row>
    <row r="22" spans="1:16" x14ac:dyDescent="0.3">
      <c r="A22" s="171">
        <v>2</v>
      </c>
      <c r="B22" s="119" t="s">
        <v>6</v>
      </c>
      <c r="C22" s="120"/>
      <c r="D22" s="120">
        <f t="shared" si="20"/>
        <v>5.5473372781065081E-2</v>
      </c>
      <c r="E22" s="119">
        <f t="shared" si="20"/>
        <v>7.2115384615384609E-2</v>
      </c>
      <c r="F22" s="121">
        <f t="shared" si="19"/>
        <v>9.375E-2</v>
      </c>
      <c r="G22" s="120">
        <f t="shared" si="21"/>
        <v>0.12187500000000001</v>
      </c>
      <c r="H22" s="120">
        <f t="shared" si="21"/>
        <v>0.15843750000000001</v>
      </c>
      <c r="I22" s="120">
        <f t="shared" si="11"/>
        <v>0.20596875000000001</v>
      </c>
      <c r="J22" s="123">
        <f t="shared" si="12"/>
        <v>0.26775937500000002</v>
      </c>
      <c r="K22" s="124">
        <f t="shared" si="13"/>
        <v>0.36147515625000004</v>
      </c>
      <c r="L22" s="53">
        <f t="shared" si="14"/>
        <v>0.50606521874999999</v>
      </c>
      <c r="M22" s="1">
        <f t="shared" si="15"/>
        <v>0.73379456718749991</v>
      </c>
      <c r="N22" s="1">
        <f t="shared" si="16"/>
        <v>1.5960031836328121</v>
      </c>
      <c r="O22" s="36">
        <f t="shared" si="17"/>
        <v>2.4738049346308588</v>
      </c>
      <c r="P22" s="201">
        <f t="shared" si="18"/>
        <v>1.0640021224218748</v>
      </c>
    </row>
    <row r="23" spans="1:16" x14ac:dyDescent="0.3">
      <c r="A23" s="171">
        <v>2</v>
      </c>
      <c r="B23" s="119" t="s">
        <v>7</v>
      </c>
      <c r="C23" s="120"/>
      <c r="D23" s="120">
        <f t="shared" si="20"/>
        <v>1.8491124260355027E-2</v>
      </c>
      <c r="E23" s="119">
        <f t="shared" si="20"/>
        <v>2.4038461538461536E-2</v>
      </c>
      <c r="F23" s="121">
        <f t="shared" si="19"/>
        <v>3.125E-2</v>
      </c>
      <c r="G23" s="120">
        <f t="shared" si="21"/>
        <v>4.0625000000000001E-2</v>
      </c>
      <c r="H23" s="120">
        <f t="shared" si="21"/>
        <v>5.2812500000000005E-2</v>
      </c>
      <c r="I23" s="120">
        <f t="shared" si="11"/>
        <v>6.8656250000000016E-2</v>
      </c>
      <c r="J23" s="123">
        <f t="shared" si="12"/>
        <v>8.925312500000003E-2</v>
      </c>
      <c r="K23" s="123">
        <f t="shared" si="13"/>
        <v>0.12049171875000005</v>
      </c>
      <c r="L23" s="54">
        <f t="shared" si="14"/>
        <v>0.16868840625000006</v>
      </c>
      <c r="M23" s="39">
        <f t="shared" si="15"/>
        <v>0.24459818906250008</v>
      </c>
      <c r="N23" s="1">
        <f t="shared" si="16"/>
        <v>0.5320010612109376</v>
      </c>
      <c r="O23" s="36">
        <f t="shared" si="17"/>
        <v>0.82460164487695331</v>
      </c>
      <c r="P23" s="202">
        <f t="shared" si="18"/>
        <v>0.3546673741406251</v>
      </c>
    </row>
    <row r="24" spans="1:16" ht="15" thickBot="1" x14ac:dyDescent="0.35">
      <c r="A24" s="171">
        <v>2</v>
      </c>
      <c r="B24" s="119" t="s">
        <v>8</v>
      </c>
      <c r="C24" s="120"/>
      <c r="D24" s="120">
        <f t="shared" si="20"/>
        <v>9.2455621301775134E-3</v>
      </c>
      <c r="E24" s="119">
        <f t="shared" si="20"/>
        <v>1.2019230769230768E-2</v>
      </c>
      <c r="F24" s="121">
        <f t="shared" si="19"/>
        <v>1.5625E-2</v>
      </c>
      <c r="G24" s="120">
        <f t="shared" si="21"/>
        <v>2.0312500000000001E-2</v>
      </c>
      <c r="H24" s="120">
        <f t="shared" si="21"/>
        <v>2.6406250000000003E-2</v>
      </c>
      <c r="I24" s="120">
        <f t="shared" si="11"/>
        <v>3.4328125000000008E-2</v>
      </c>
      <c r="J24" s="123">
        <f t="shared" si="12"/>
        <v>4.4626562500000015E-2</v>
      </c>
      <c r="K24" s="123">
        <f t="shared" si="13"/>
        <v>6.0245859375000023E-2</v>
      </c>
      <c r="L24" s="53">
        <f t="shared" si="14"/>
        <v>8.4344203125000031E-2</v>
      </c>
      <c r="M24" s="1">
        <f t="shared" si="15"/>
        <v>0.12229909453125004</v>
      </c>
      <c r="N24" s="40">
        <f t="shared" si="16"/>
        <v>0.2660005306054688</v>
      </c>
      <c r="O24" s="125">
        <f t="shared" si="17"/>
        <v>0.41230082243847666</v>
      </c>
      <c r="P24" s="201">
        <f t="shared" si="18"/>
        <v>0.17733368707031255</v>
      </c>
    </row>
    <row r="25" spans="1:16" x14ac:dyDescent="0.3">
      <c r="A25" s="171">
        <v>2</v>
      </c>
      <c r="B25" s="126" t="s">
        <v>18</v>
      </c>
      <c r="C25" s="127" t="s">
        <v>31</v>
      </c>
      <c r="D25" s="128">
        <f t="shared" si="20"/>
        <v>-11.834319526627217</v>
      </c>
      <c r="E25" s="31">
        <f t="shared" si="20"/>
        <v>-15.384615384615383</v>
      </c>
      <c r="F25" s="129">
        <v>-20</v>
      </c>
      <c r="G25" s="128">
        <f t="shared" si="21"/>
        <v>-26</v>
      </c>
      <c r="H25" s="128">
        <f t="shared" si="21"/>
        <v>-33.800000000000004</v>
      </c>
      <c r="I25" s="128">
        <f t="shared" si="11"/>
        <v>-43.940000000000005</v>
      </c>
      <c r="J25" s="130">
        <f t="shared" si="12"/>
        <v>-57.122000000000007</v>
      </c>
      <c r="K25" s="130">
        <f t="shared" si="13"/>
        <v>-77.114700000000013</v>
      </c>
      <c r="L25" s="55">
        <f t="shared" si="14"/>
        <v>-107.96058000000001</v>
      </c>
      <c r="M25" s="29">
        <f t="shared" si="15"/>
        <v>-156.54284100000001</v>
      </c>
      <c r="N25" s="29">
        <f t="shared" si="16"/>
        <v>-340.48067917499998</v>
      </c>
      <c r="O25" s="31">
        <f t="shared" si="17"/>
        <v>-527.74505272124998</v>
      </c>
      <c r="P25" s="203">
        <f t="shared" si="18"/>
        <v>-226.98711944999999</v>
      </c>
    </row>
    <row r="26" spans="1:16" x14ac:dyDescent="0.3">
      <c r="A26" s="171">
        <v>2</v>
      </c>
      <c r="B26" s="126" t="s">
        <v>3</v>
      </c>
      <c r="C26" s="131"/>
      <c r="D26" s="120">
        <f t="shared" si="20"/>
        <v>2.9585798816568049E-2</v>
      </c>
      <c r="E26" s="119">
        <f t="shared" si="20"/>
        <v>3.8461538461538464E-2</v>
      </c>
      <c r="F26" s="215">
        <f>0.025*A27</f>
        <v>0.05</v>
      </c>
      <c r="G26" s="216">
        <f t="shared" ref="G26:J27" si="22">F26*1.3</f>
        <v>6.5000000000000002E-2</v>
      </c>
      <c r="H26" s="216">
        <f t="shared" si="22"/>
        <v>8.4500000000000006E-2</v>
      </c>
      <c r="I26" s="216">
        <f t="shared" si="22"/>
        <v>0.10985000000000002</v>
      </c>
      <c r="J26" s="217">
        <f t="shared" si="22"/>
        <v>0.14280500000000002</v>
      </c>
      <c r="K26" s="217">
        <f t="shared" si="13"/>
        <v>0.19278675000000003</v>
      </c>
      <c r="L26" s="91">
        <f t="shared" si="14"/>
        <v>0.26990145000000004</v>
      </c>
      <c r="M26" s="90">
        <f t="shared" si="15"/>
        <v>0.39135710250000005</v>
      </c>
      <c r="N26" s="90">
        <f>P26*1.5</f>
        <v>0.85120169793750011</v>
      </c>
      <c r="O26" s="189">
        <f t="shared" si="17"/>
        <v>1.3193626318031253</v>
      </c>
      <c r="P26" s="205">
        <f>M26*1.45</f>
        <v>0.56746779862500007</v>
      </c>
    </row>
    <row r="27" spans="1:16" ht="15" thickBot="1" x14ac:dyDescent="0.35">
      <c r="A27" s="171">
        <v>2</v>
      </c>
      <c r="B27" s="126" t="s">
        <v>3</v>
      </c>
      <c r="C27" s="134"/>
      <c r="D27" s="105">
        <f t="shared" si="20"/>
        <v>2.9585798816568049E-2</v>
      </c>
      <c r="E27" s="106">
        <f t="shared" si="20"/>
        <v>3.8461538461538464E-2</v>
      </c>
      <c r="F27" s="213">
        <f>0.025*A26</f>
        <v>0.05</v>
      </c>
      <c r="G27" s="214">
        <f t="shared" si="22"/>
        <v>6.5000000000000002E-2</v>
      </c>
      <c r="H27" s="214">
        <f t="shared" si="22"/>
        <v>8.4500000000000006E-2</v>
      </c>
      <c r="I27" s="214">
        <f t="shared" si="22"/>
        <v>0.10985000000000002</v>
      </c>
      <c r="J27" s="132">
        <f t="shared" si="22"/>
        <v>0.14280500000000002</v>
      </c>
      <c r="K27" s="132">
        <f>J27*1.25</f>
        <v>0.17850625000000003</v>
      </c>
      <c r="L27" s="56">
        <f>K27*1.2</f>
        <v>0.21420750000000002</v>
      </c>
      <c r="M27" s="5">
        <f>L27*1.15</f>
        <v>0.24633862500000001</v>
      </c>
      <c r="N27" s="5">
        <f>P27*1.1</f>
        <v>0.31161836062499998</v>
      </c>
      <c r="O27" s="133">
        <f>N27*1.05</f>
        <v>0.32719927865624998</v>
      </c>
      <c r="P27" s="204">
        <f>M27*1.15</f>
        <v>0.28328941874999997</v>
      </c>
    </row>
    <row r="28" spans="1:16" x14ac:dyDescent="0.3">
      <c r="A28" s="171">
        <v>2</v>
      </c>
      <c r="B28" s="119" t="s">
        <v>9</v>
      </c>
      <c r="C28" s="120" t="s">
        <v>32</v>
      </c>
      <c r="D28" s="136">
        <f t="shared" si="20"/>
        <v>2.3668639053254437E-2</v>
      </c>
      <c r="E28" s="43">
        <f t="shared" si="20"/>
        <v>3.0769230769230767E-2</v>
      </c>
      <c r="F28" s="137">
        <f t="shared" ref="F28:F33" si="23">F13*A28</f>
        <v>0.04</v>
      </c>
      <c r="G28" s="136">
        <f t="shared" si="21"/>
        <v>5.2000000000000005E-2</v>
      </c>
      <c r="H28" s="136">
        <f t="shared" si="21"/>
        <v>6.7600000000000007E-2</v>
      </c>
      <c r="I28" s="136">
        <f t="shared" si="21"/>
        <v>8.7880000000000014E-2</v>
      </c>
      <c r="J28" s="138">
        <f t="shared" ref="J28:J40" si="24">I28*1.3</f>
        <v>0.11424400000000003</v>
      </c>
      <c r="K28" s="138">
        <f t="shared" ref="K28:K41" si="25">J28*1.35</f>
        <v>0.15422940000000004</v>
      </c>
      <c r="L28" s="57">
        <f t="shared" ref="L28:L41" si="26">K28*1.4</f>
        <v>0.21592116000000006</v>
      </c>
      <c r="M28" s="41">
        <f t="shared" ref="M28:M41" si="27">L28*1.45</f>
        <v>0.31308568200000009</v>
      </c>
      <c r="N28" s="41">
        <f t="shared" ref="N28:N40" si="28">P28*1.5</f>
        <v>0.68096135835000016</v>
      </c>
      <c r="O28" s="43">
        <f t="shared" ref="O28:O41" si="29">N28*1.55</f>
        <v>1.0554901054425003</v>
      </c>
      <c r="P28" s="206">
        <f t="shared" ref="P28:P40" si="30">M28*1.45</f>
        <v>0.4539742389000001</v>
      </c>
    </row>
    <row r="29" spans="1:16" x14ac:dyDescent="0.3">
      <c r="A29" s="171">
        <v>2</v>
      </c>
      <c r="B29" s="139" t="s">
        <v>10</v>
      </c>
      <c r="C29" s="140"/>
      <c r="D29" s="141">
        <f t="shared" si="20"/>
        <v>4.7337278106508876E-3</v>
      </c>
      <c r="E29" s="49">
        <f t="shared" si="20"/>
        <v>6.1538461538461538E-3</v>
      </c>
      <c r="F29" s="142">
        <f t="shared" si="23"/>
        <v>8.0000000000000002E-3</v>
      </c>
      <c r="G29" s="141">
        <f t="shared" si="21"/>
        <v>1.0400000000000001E-2</v>
      </c>
      <c r="H29" s="141">
        <f t="shared" si="21"/>
        <v>1.3520000000000003E-2</v>
      </c>
      <c r="I29" s="141">
        <f t="shared" si="21"/>
        <v>1.7576000000000005E-2</v>
      </c>
      <c r="J29" s="143">
        <f t="shared" si="24"/>
        <v>2.2848800000000006E-2</v>
      </c>
      <c r="K29" s="143">
        <f t="shared" si="25"/>
        <v>3.084588000000001E-2</v>
      </c>
      <c r="L29" s="58">
        <f t="shared" si="26"/>
        <v>4.318423200000001E-2</v>
      </c>
      <c r="M29" s="44">
        <f t="shared" si="27"/>
        <v>6.2617136400000009E-2</v>
      </c>
      <c r="N29" s="44">
        <f t="shared" si="28"/>
        <v>0.13619227167</v>
      </c>
      <c r="O29" s="190">
        <f t="shared" si="29"/>
        <v>0.21109802108850001</v>
      </c>
      <c r="P29" s="207">
        <f t="shared" si="30"/>
        <v>9.0794847780000007E-2</v>
      </c>
    </row>
    <row r="30" spans="1:16" x14ac:dyDescent="0.3">
      <c r="A30" s="171">
        <v>2</v>
      </c>
      <c r="B30" s="106" t="s">
        <v>11</v>
      </c>
      <c r="C30" s="105"/>
      <c r="D30" s="105">
        <f t="shared" si="20"/>
        <v>5.9171597633136095E-4</v>
      </c>
      <c r="E30" s="106">
        <f t="shared" si="20"/>
        <v>7.6923076923076923E-4</v>
      </c>
      <c r="F30" s="107">
        <f t="shared" si="23"/>
        <v>1E-3</v>
      </c>
      <c r="G30" s="105">
        <f t="shared" si="21"/>
        <v>1.3000000000000002E-3</v>
      </c>
      <c r="H30" s="105">
        <f t="shared" si="21"/>
        <v>1.6900000000000003E-3</v>
      </c>
      <c r="I30" s="105">
        <f t="shared" si="21"/>
        <v>2.1970000000000006E-3</v>
      </c>
      <c r="J30" s="144">
        <f t="shared" si="24"/>
        <v>2.8561000000000007E-3</v>
      </c>
      <c r="K30" s="135">
        <f t="shared" si="25"/>
        <v>3.8557350000000012E-3</v>
      </c>
      <c r="L30" s="50">
        <f t="shared" si="26"/>
        <v>5.3980290000000012E-3</v>
      </c>
      <c r="M30" s="8">
        <f t="shared" si="27"/>
        <v>7.8271420500000011E-3</v>
      </c>
      <c r="N30" s="8">
        <f t="shared" si="28"/>
        <v>1.702403395875E-2</v>
      </c>
      <c r="O30" s="12">
        <f t="shared" si="29"/>
        <v>2.6387252636062501E-2</v>
      </c>
      <c r="P30" s="208">
        <f t="shared" si="30"/>
        <v>1.1349355972500001E-2</v>
      </c>
    </row>
    <row r="31" spans="1:16" x14ac:dyDescent="0.3">
      <c r="A31" s="171">
        <v>2</v>
      </c>
      <c r="B31" s="106" t="s">
        <v>12</v>
      </c>
      <c r="C31" s="105"/>
      <c r="D31" s="105">
        <f t="shared" si="20"/>
        <v>2.9585798816568048E-4</v>
      </c>
      <c r="E31" s="106">
        <f t="shared" si="20"/>
        <v>3.8461538461538462E-4</v>
      </c>
      <c r="F31" s="107">
        <f t="shared" si="23"/>
        <v>5.0000000000000001E-4</v>
      </c>
      <c r="G31" s="105">
        <f t="shared" si="21"/>
        <v>6.5000000000000008E-4</v>
      </c>
      <c r="H31" s="105">
        <f t="shared" si="21"/>
        <v>8.4500000000000016E-4</v>
      </c>
      <c r="I31" s="105">
        <f t="shared" si="21"/>
        <v>1.0985000000000003E-3</v>
      </c>
      <c r="J31" s="135">
        <f t="shared" si="24"/>
        <v>1.4280500000000004E-3</v>
      </c>
      <c r="K31" s="145">
        <f t="shared" si="25"/>
        <v>1.9278675000000006E-3</v>
      </c>
      <c r="L31" s="50">
        <f t="shared" si="26"/>
        <v>2.6990145000000006E-3</v>
      </c>
      <c r="M31" s="8">
        <f t="shared" si="27"/>
        <v>3.9135710250000006E-3</v>
      </c>
      <c r="N31" s="8">
        <f t="shared" si="28"/>
        <v>8.5120169793750002E-3</v>
      </c>
      <c r="O31" s="12">
        <f t="shared" si="29"/>
        <v>1.3193626318031251E-2</v>
      </c>
      <c r="P31" s="208">
        <f t="shared" si="30"/>
        <v>5.6746779862500004E-3</v>
      </c>
    </row>
    <row r="32" spans="1:16" x14ac:dyDescent="0.3">
      <c r="A32" s="171">
        <v>2</v>
      </c>
      <c r="B32" s="106" t="s">
        <v>13</v>
      </c>
      <c r="C32" s="105"/>
      <c r="D32" s="105">
        <f t="shared" si="20"/>
        <v>9.8619329388560155E-5</v>
      </c>
      <c r="E32" s="106">
        <f t="shared" si="20"/>
        <v>1.2820512820512821E-4</v>
      </c>
      <c r="F32" s="107">
        <f t="shared" si="23"/>
        <v>1.6666666666666666E-4</v>
      </c>
      <c r="G32" s="105">
        <f t="shared" si="21"/>
        <v>2.1666666666666666E-4</v>
      </c>
      <c r="H32" s="105">
        <f t="shared" si="21"/>
        <v>2.8166666666666666E-4</v>
      </c>
      <c r="I32" s="105">
        <f t="shared" si="21"/>
        <v>3.6616666666666666E-4</v>
      </c>
      <c r="J32" s="135">
        <f t="shared" si="24"/>
        <v>4.7601666666666665E-4</v>
      </c>
      <c r="K32" s="135">
        <f t="shared" si="25"/>
        <v>6.4262249999999998E-4</v>
      </c>
      <c r="L32" s="59">
        <f t="shared" si="26"/>
        <v>8.9967149999999995E-4</v>
      </c>
      <c r="M32" s="15">
        <f t="shared" si="27"/>
        <v>1.3045236749999998E-3</v>
      </c>
      <c r="N32" s="8">
        <f t="shared" si="28"/>
        <v>2.8373389931249998E-3</v>
      </c>
      <c r="O32" s="12">
        <f t="shared" si="29"/>
        <v>4.3978754393437496E-3</v>
      </c>
      <c r="P32" s="209">
        <f t="shared" si="30"/>
        <v>1.8915593287499998E-3</v>
      </c>
    </row>
    <row r="33" spans="1:16" ht="15" thickBot="1" x14ac:dyDescent="0.35">
      <c r="A33" s="176">
        <v>2</v>
      </c>
      <c r="B33" s="157" t="s">
        <v>14</v>
      </c>
      <c r="C33" s="158"/>
      <c r="D33" s="158">
        <f t="shared" si="20"/>
        <v>4.9309664694280077E-5</v>
      </c>
      <c r="E33" s="157">
        <f t="shared" si="20"/>
        <v>6.4102564102564103E-5</v>
      </c>
      <c r="F33" s="159">
        <f t="shared" si="23"/>
        <v>8.3333333333333331E-5</v>
      </c>
      <c r="G33" s="158">
        <f t="shared" si="21"/>
        <v>1.0833333333333333E-4</v>
      </c>
      <c r="H33" s="158">
        <f t="shared" si="21"/>
        <v>1.4083333333333333E-4</v>
      </c>
      <c r="I33" s="105">
        <f t="shared" si="21"/>
        <v>1.8308333333333333E-4</v>
      </c>
      <c r="J33" s="146">
        <f t="shared" si="24"/>
        <v>2.3800833333333332E-4</v>
      </c>
      <c r="K33" s="146">
        <f t="shared" si="25"/>
        <v>3.2131124999999999E-4</v>
      </c>
      <c r="L33" s="191">
        <f t="shared" si="26"/>
        <v>4.4983574999999998E-4</v>
      </c>
      <c r="M33" s="192">
        <f t="shared" si="27"/>
        <v>6.5226183749999991E-4</v>
      </c>
      <c r="N33" s="193">
        <f t="shared" si="28"/>
        <v>1.4186694965624999E-3</v>
      </c>
      <c r="O33" s="194">
        <f t="shared" si="29"/>
        <v>2.1989377196718748E-3</v>
      </c>
      <c r="P33" s="210">
        <f t="shared" si="30"/>
        <v>9.4577966437499989E-4</v>
      </c>
    </row>
    <row r="34" spans="1:16" x14ac:dyDescent="0.3">
      <c r="A34" s="177">
        <v>4</v>
      </c>
      <c r="B34" s="113" t="s">
        <v>19</v>
      </c>
      <c r="C34" s="115"/>
      <c r="D34" s="160">
        <f>E34/1.3</f>
        <v>4.7337278106508869</v>
      </c>
      <c r="E34" s="118">
        <f>F34/1.3</f>
        <v>6.1538461538461533</v>
      </c>
      <c r="F34" s="161">
        <f t="shared" ref="F34:F39" si="31">F4*A34</f>
        <v>8</v>
      </c>
      <c r="G34" s="160">
        <f t="shared" si="21"/>
        <v>10.4</v>
      </c>
      <c r="H34" s="160">
        <f t="shared" si="21"/>
        <v>13.520000000000001</v>
      </c>
      <c r="I34" s="23">
        <f t="shared" si="21"/>
        <v>17.576000000000004</v>
      </c>
      <c r="J34" s="112">
        <f t="shared" si="24"/>
        <v>22.848800000000008</v>
      </c>
      <c r="K34" s="113">
        <f t="shared" si="25"/>
        <v>30.845880000000012</v>
      </c>
      <c r="L34" s="51">
        <f t="shared" si="26"/>
        <v>43.184232000000016</v>
      </c>
      <c r="M34" s="25">
        <f t="shared" si="27"/>
        <v>62.617136400000021</v>
      </c>
      <c r="N34" s="25">
        <f t="shared" si="28"/>
        <v>136.19227167000003</v>
      </c>
      <c r="O34" s="188">
        <f t="shared" si="29"/>
        <v>211.09802108850005</v>
      </c>
      <c r="P34" s="199">
        <f t="shared" si="30"/>
        <v>90.794847780000026</v>
      </c>
    </row>
    <row r="35" spans="1:16" x14ac:dyDescent="0.3">
      <c r="A35" s="175">
        <v>4</v>
      </c>
      <c r="B35" s="155" t="s">
        <v>4</v>
      </c>
      <c r="C35" s="154"/>
      <c r="D35" s="154">
        <f t="shared" ref="D35:E48" si="32">E35/1.3</f>
        <v>1.7751479289940826</v>
      </c>
      <c r="E35" s="155">
        <f t="shared" si="32"/>
        <v>2.3076923076923075</v>
      </c>
      <c r="F35" s="156">
        <f t="shared" si="31"/>
        <v>3</v>
      </c>
      <c r="G35" s="154">
        <f t="shared" si="21"/>
        <v>3.9000000000000004</v>
      </c>
      <c r="H35" s="154">
        <f t="shared" si="21"/>
        <v>5.07</v>
      </c>
      <c r="I35" s="115">
        <f t="shared" si="21"/>
        <v>6.5910000000000002</v>
      </c>
      <c r="J35" s="117">
        <f t="shared" si="24"/>
        <v>8.5683000000000007</v>
      </c>
      <c r="K35" s="117">
        <f t="shared" si="25"/>
        <v>11.567205000000001</v>
      </c>
      <c r="L35" s="52">
        <f t="shared" si="26"/>
        <v>16.194087</v>
      </c>
      <c r="M35" s="28">
        <f t="shared" si="27"/>
        <v>23.481426149999997</v>
      </c>
      <c r="N35" s="28">
        <f t="shared" si="28"/>
        <v>51.072101876249988</v>
      </c>
      <c r="O35" s="118">
        <f t="shared" si="29"/>
        <v>79.161757908187482</v>
      </c>
      <c r="P35" s="200">
        <f t="shared" si="30"/>
        <v>34.048067917499992</v>
      </c>
    </row>
    <row r="36" spans="1:16" x14ac:dyDescent="0.3">
      <c r="A36" s="171">
        <v>4</v>
      </c>
      <c r="B36" s="119" t="s">
        <v>5</v>
      </c>
      <c r="C36" s="120"/>
      <c r="D36" s="120">
        <f t="shared" si="32"/>
        <v>0.22189349112426032</v>
      </c>
      <c r="E36" s="119">
        <f t="shared" si="32"/>
        <v>0.28846153846153844</v>
      </c>
      <c r="F36" s="121">
        <f t="shared" si="31"/>
        <v>0.375</v>
      </c>
      <c r="G36" s="120">
        <f t="shared" ref="G36:I51" si="33">F36*1.3</f>
        <v>0.48750000000000004</v>
      </c>
      <c r="H36" s="120">
        <f t="shared" si="33"/>
        <v>0.63375000000000004</v>
      </c>
      <c r="I36" s="120">
        <f t="shared" si="33"/>
        <v>0.82387500000000002</v>
      </c>
      <c r="J36" s="122">
        <f t="shared" si="24"/>
        <v>1.0710375000000001</v>
      </c>
      <c r="K36" s="123">
        <f t="shared" si="25"/>
        <v>1.4459006250000002</v>
      </c>
      <c r="L36" s="53">
        <f t="shared" si="26"/>
        <v>2.024260875</v>
      </c>
      <c r="M36" s="1">
        <f t="shared" si="27"/>
        <v>2.9351782687499997</v>
      </c>
      <c r="N36" s="1">
        <f t="shared" si="28"/>
        <v>6.3840127345312485</v>
      </c>
      <c r="O36" s="36">
        <f t="shared" si="29"/>
        <v>9.8952197385234353</v>
      </c>
      <c r="P36" s="201">
        <f t="shared" si="30"/>
        <v>4.256008489687499</v>
      </c>
    </row>
    <row r="37" spans="1:16" x14ac:dyDescent="0.3">
      <c r="A37" s="171">
        <v>4</v>
      </c>
      <c r="B37" s="119" t="s">
        <v>6</v>
      </c>
      <c r="C37" s="120"/>
      <c r="D37" s="120">
        <f t="shared" si="32"/>
        <v>0.11094674556213016</v>
      </c>
      <c r="E37" s="119">
        <f t="shared" si="32"/>
        <v>0.14423076923076922</v>
      </c>
      <c r="F37" s="121">
        <f t="shared" si="31"/>
        <v>0.1875</v>
      </c>
      <c r="G37" s="120">
        <f t="shared" si="33"/>
        <v>0.24375000000000002</v>
      </c>
      <c r="H37" s="120">
        <f t="shared" si="33"/>
        <v>0.31687500000000002</v>
      </c>
      <c r="I37" s="120">
        <f t="shared" si="33"/>
        <v>0.41193750000000001</v>
      </c>
      <c r="J37" s="123">
        <f t="shared" si="24"/>
        <v>0.53551875000000004</v>
      </c>
      <c r="K37" s="124">
        <f t="shared" si="25"/>
        <v>0.72295031250000008</v>
      </c>
      <c r="L37" s="53">
        <f t="shared" si="26"/>
        <v>1.0121304375</v>
      </c>
      <c r="M37" s="1">
        <f t="shared" si="27"/>
        <v>1.4675891343749998</v>
      </c>
      <c r="N37" s="1">
        <f t="shared" si="28"/>
        <v>3.1920063672656243</v>
      </c>
      <c r="O37" s="36">
        <f t="shared" si="29"/>
        <v>4.9476098692617176</v>
      </c>
      <c r="P37" s="201">
        <f t="shared" si="30"/>
        <v>2.1280042448437495</v>
      </c>
    </row>
    <row r="38" spans="1:16" x14ac:dyDescent="0.3">
      <c r="A38" s="171">
        <v>4</v>
      </c>
      <c r="B38" s="119" t="s">
        <v>7</v>
      </c>
      <c r="C38" s="120"/>
      <c r="D38" s="120">
        <f t="shared" si="32"/>
        <v>3.6982248520710054E-2</v>
      </c>
      <c r="E38" s="119">
        <f t="shared" si="32"/>
        <v>4.8076923076923073E-2</v>
      </c>
      <c r="F38" s="121">
        <f t="shared" si="31"/>
        <v>6.25E-2</v>
      </c>
      <c r="G38" s="120">
        <f t="shared" si="33"/>
        <v>8.1250000000000003E-2</v>
      </c>
      <c r="H38" s="120">
        <f t="shared" si="33"/>
        <v>0.10562500000000001</v>
      </c>
      <c r="I38" s="120">
        <f t="shared" si="33"/>
        <v>0.13731250000000003</v>
      </c>
      <c r="J38" s="123">
        <f t="shared" si="24"/>
        <v>0.17850625000000006</v>
      </c>
      <c r="K38" s="123">
        <f t="shared" si="25"/>
        <v>0.24098343750000009</v>
      </c>
      <c r="L38" s="54">
        <f t="shared" si="26"/>
        <v>0.33737681250000012</v>
      </c>
      <c r="M38" s="39">
        <f t="shared" si="27"/>
        <v>0.48919637812500016</v>
      </c>
      <c r="N38" s="1">
        <f t="shared" si="28"/>
        <v>1.0640021224218752</v>
      </c>
      <c r="O38" s="36">
        <f t="shared" si="29"/>
        <v>1.6492032897539066</v>
      </c>
      <c r="P38" s="202">
        <f t="shared" si="30"/>
        <v>0.7093347482812502</v>
      </c>
    </row>
    <row r="39" spans="1:16" ht="15" thickBot="1" x14ac:dyDescent="0.35">
      <c r="A39" s="171">
        <v>4</v>
      </c>
      <c r="B39" s="119" t="s">
        <v>8</v>
      </c>
      <c r="C39" s="120"/>
      <c r="D39" s="120">
        <f t="shared" si="32"/>
        <v>1.8491124260355027E-2</v>
      </c>
      <c r="E39" s="119">
        <f t="shared" si="32"/>
        <v>2.4038461538461536E-2</v>
      </c>
      <c r="F39" s="121">
        <f t="shared" si="31"/>
        <v>3.125E-2</v>
      </c>
      <c r="G39" s="120">
        <f t="shared" si="33"/>
        <v>4.0625000000000001E-2</v>
      </c>
      <c r="H39" s="120">
        <f t="shared" si="33"/>
        <v>5.2812500000000005E-2</v>
      </c>
      <c r="I39" s="120">
        <f t="shared" si="33"/>
        <v>6.8656250000000016E-2</v>
      </c>
      <c r="J39" s="123">
        <f t="shared" si="24"/>
        <v>8.925312500000003E-2</v>
      </c>
      <c r="K39" s="123">
        <f t="shared" si="25"/>
        <v>0.12049171875000005</v>
      </c>
      <c r="L39" s="53">
        <f t="shared" si="26"/>
        <v>0.16868840625000006</v>
      </c>
      <c r="M39" s="1">
        <f t="shared" si="27"/>
        <v>0.24459818906250008</v>
      </c>
      <c r="N39" s="40">
        <f t="shared" si="28"/>
        <v>0.5320010612109376</v>
      </c>
      <c r="O39" s="125">
        <f t="shared" si="29"/>
        <v>0.82460164487695331</v>
      </c>
      <c r="P39" s="201">
        <f t="shared" si="30"/>
        <v>0.3546673741406251</v>
      </c>
    </row>
    <row r="40" spans="1:16" x14ac:dyDescent="0.3">
      <c r="A40" s="171">
        <v>4</v>
      </c>
      <c r="B40" s="164" t="s">
        <v>18</v>
      </c>
      <c r="C40" s="165" t="s">
        <v>35</v>
      </c>
      <c r="D40" s="128">
        <f t="shared" si="32"/>
        <v>-23.668639053254434</v>
      </c>
      <c r="E40" s="31">
        <f t="shared" si="32"/>
        <v>-30.769230769230766</v>
      </c>
      <c r="F40" s="129">
        <v>-40</v>
      </c>
      <c r="G40" s="128">
        <f t="shared" si="33"/>
        <v>-52</v>
      </c>
      <c r="H40" s="128">
        <f t="shared" si="33"/>
        <v>-67.600000000000009</v>
      </c>
      <c r="I40" s="128">
        <f t="shared" si="33"/>
        <v>-87.88000000000001</v>
      </c>
      <c r="J40" s="130">
        <f t="shared" si="24"/>
        <v>-114.24400000000001</v>
      </c>
      <c r="K40" s="130">
        <f t="shared" si="25"/>
        <v>-154.22940000000003</v>
      </c>
      <c r="L40" s="55">
        <f t="shared" si="26"/>
        <v>-215.92116000000001</v>
      </c>
      <c r="M40" s="29">
        <f t="shared" si="27"/>
        <v>-313.08568200000002</v>
      </c>
      <c r="N40" s="29">
        <f t="shared" si="28"/>
        <v>-680.96135834999995</v>
      </c>
      <c r="O40" s="31">
        <f t="shared" si="29"/>
        <v>-1055.4901054425</v>
      </c>
      <c r="P40" s="203">
        <f t="shared" si="30"/>
        <v>-453.97423889999999</v>
      </c>
    </row>
    <row r="41" spans="1:16" x14ac:dyDescent="0.3">
      <c r="A41" s="171">
        <v>4</v>
      </c>
      <c r="B41" s="162" t="s">
        <v>3</v>
      </c>
      <c r="C41" s="163"/>
      <c r="D41" s="120">
        <f t="shared" si="32"/>
        <v>5.9171597633136098E-2</v>
      </c>
      <c r="E41" s="119">
        <f t="shared" si="32"/>
        <v>7.6923076923076927E-2</v>
      </c>
      <c r="F41" s="215">
        <f>0.025*A42</f>
        <v>0.1</v>
      </c>
      <c r="G41" s="216">
        <f t="shared" ref="G41:J42" si="34">F41*1.3</f>
        <v>0.13</v>
      </c>
      <c r="H41" s="216">
        <f t="shared" si="34"/>
        <v>0.16900000000000001</v>
      </c>
      <c r="I41" s="216">
        <f t="shared" si="34"/>
        <v>0.21970000000000003</v>
      </c>
      <c r="J41" s="217">
        <f t="shared" si="34"/>
        <v>0.28561000000000003</v>
      </c>
      <c r="K41" s="217">
        <f t="shared" si="25"/>
        <v>0.38557350000000007</v>
      </c>
      <c r="L41" s="91">
        <f t="shared" si="26"/>
        <v>0.53980290000000009</v>
      </c>
      <c r="M41" s="90">
        <f t="shared" si="27"/>
        <v>0.78271420500000011</v>
      </c>
      <c r="N41" s="90">
        <f>P41*1.5</f>
        <v>1.7024033958750002</v>
      </c>
      <c r="O41" s="189">
        <f t="shared" si="29"/>
        <v>2.6387252636062506</v>
      </c>
      <c r="P41" s="205">
        <f>M41*1.45</f>
        <v>1.1349355972500001</v>
      </c>
    </row>
    <row r="42" spans="1:16" ht="15" thickBot="1" x14ac:dyDescent="0.35">
      <c r="A42" s="171">
        <v>4</v>
      </c>
      <c r="B42" s="126" t="s">
        <v>3</v>
      </c>
      <c r="C42" s="134"/>
      <c r="D42" s="105">
        <f t="shared" si="32"/>
        <v>5.9171597633136098E-2</v>
      </c>
      <c r="E42" s="106">
        <f t="shared" si="32"/>
        <v>7.6923076923076927E-2</v>
      </c>
      <c r="F42" s="213">
        <f>0.025*A41</f>
        <v>0.1</v>
      </c>
      <c r="G42" s="214">
        <f t="shared" si="34"/>
        <v>0.13</v>
      </c>
      <c r="H42" s="214">
        <f t="shared" si="34"/>
        <v>0.16900000000000001</v>
      </c>
      <c r="I42" s="214">
        <f t="shared" si="34"/>
        <v>0.21970000000000003</v>
      </c>
      <c r="J42" s="132">
        <f t="shared" si="34"/>
        <v>0.28561000000000003</v>
      </c>
      <c r="K42" s="132">
        <f>J42*1.25</f>
        <v>0.35701250000000007</v>
      </c>
      <c r="L42" s="56">
        <f>K42*1.2</f>
        <v>0.42841500000000005</v>
      </c>
      <c r="M42" s="5">
        <f>L42*1.15</f>
        <v>0.49267725000000001</v>
      </c>
      <c r="N42" s="5">
        <f>P42*1.1</f>
        <v>0.62323672124999996</v>
      </c>
      <c r="O42" s="133">
        <f>N42*1.05</f>
        <v>0.65439855731249996</v>
      </c>
      <c r="P42" s="204">
        <f>M42*1.15</f>
        <v>0.56657883749999993</v>
      </c>
    </row>
    <row r="43" spans="1:16" x14ac:dyDescent="0.3">
      <c r="A43" s="171">
        <v>4</v>
      </c>
      <c r="B43" s="119" t="s">
        <v>9</v>
      </c>
      <c r="C43" s="120" t="s">
        <v>36</v>
      </c>
      <c r="D43" s="136">
        <f t="shared" si="32"/>
        <v>4.7337278106508875E-2</v>
      </c>
      <c r="E43" s="43">
        <f t="shared" si="32"/>
        <v>6.1538461538461535E-2</v>
      </c>
      <c r="F43" s="137">
        <f t="shared" ref="F43:F48" si="35">F13*A43</f>
        <v>0.08</v>
      </c>
      <c r="G43" s="136">
        <f t="shared" si="33"/>
        <v>0.10400000000000001</v>
      </c>
      <c r="H43" s="136">
        <f t="shared" si="33"/>
        <v>0.13520000000000001</v>
      </c>
      <c r="I43" s="136">
        <f t="shared" si="33"/>
        <v>0.17576000000000003</v>
      </c>
      <c r="J43" s="138">
        <f t="shared" ref="J43:J55" si="36">I43*1.3</f>
        <v>0.22848800000000005</v>
      </c>
      <c r="K43" s="138">
        <f t="shared" ref="K43:K56" si="37">J43*1.35</f>
        <v>0.30845880000000009</v>
      </c>
      <c r="L43" s="57">
        <f t="shared" ref="L43:L56" si="38">K43*1.4</f>
        <v>0.43184232000000011</v>
      </c>
      <c r="M43" s="41">
        <f t="shared" ref="M43:M56" si="39">L43*1.45</f>
        <v>0.62617136400000017</v>
      </c>
      <c r="N43" s="41">
        <f t="shared" ref="N43:N55" si="40">P43*1.5</f>
        <v>1.3619227167000003</v>
      </c>
      <c r="O43" s="43">
        <f t="shared" ref="O43:O56" si="41">N43*1.55</f>
        <v>2.1109802108850007</v>
      </c>
      <c r="P43" s="206">
        <f t="shared" ref="P43:P55" si="42">M43*1.45</f>
        <v>0.90794847780000021</v>
      </c>
    </row>
    <row r="44" spans="1:16" x14ac:dyDescent="0.3">
      <c r="A44" s="171">
        <v>4</v>
      </c>
      <c r="B44" s="139" t="s">
        <v>10</v>
      </c>
      <c r="C44" s="140"/>
      <c r="D44" s="141">
        <f t="shared" si="32"/>
        <v>9.4674556213017753E-3</v>
      </c>
      <c r="E44" s="49">
        <f t="shared" si="32"/>
        <v>1.2307692307692308E-2</v>
      </c>
      <c r="F44" s="142">
        <f t="shared" si="35"/>
        <v>1.6E-2</v>
      </c>
      <c r="G44" s="141">
        <f t="shared" si="33"/>
        <v>2.0800000000000003E-2</v>
      </c>
      <c r="H44" s="141">
        <f t="shared" si="33"/>
        <v>2.7040000000000005E-2</v>
      </c>
      <c r="I44" s="141">
        <f t="shared" si="33"/>
        <v>3.515200000000001E-2</v>
      </c>
      <c r="J44" s="143">
        <f t="shared" si="36"/>
        <v>4.5697600000000012E-2</v>
      </c>
      <c r="K44" s="143">
        <f t="shared" si="37"/>
        <v>6.1691760000000019E-2</v>
      </c>
      <c r="L44" s="58">
        <f t="shared" si="38"/>
        <v>8.636846400000002E-2</v>
      </c>
      <c r="M44" s="44">
        <f t="shared" si="39"/>
        <v>0.12523427280000002</v>
      </c>
      <c r="N44" s="44">
        <f t="shared" si="40"/>
        <v>0.27238454334000001</v>
      </c>
      <c r="O44" s="190">
        <f t="shared" si="41"/>
        <v>0.42219604217700002</v>
      </c>
      <c r="P44" s="207">
        <f t="shared" si="42"/>
        <v>0.18158969556000001</v>
      </c>
    </row>
    <row r="45" spans="1:16" x14ac:dyDescent="0.3">
      <c r="A45" s="171">
        <v>4</v>
      </c>
      <c r="B45" s="106" t="s">
        <v>11</v>
      </c>
      <c r="C45" s="105"/>
      <c r="D45" s="105">
        <f t="shared" si="32"/>
        <v>1.1834319526627219E-3</v>
      </c>
      <c r="E45" s="106">
        <f t="shared" si="32"/>
        <v>1.5384615384615385E-3</v>
      </c>
      <c r="F45" s="107">
        <f t="shared" si="35"/>
        <v>2E-3</v>
      </c>
      <c r="G45" s="105">
        <f t="shared" si="33"/>
        <v>2.6000000000000003E-3</v>
      </c>
      <c r="H45" s="105">
        <f t="shared" si="33"/>
        <v>3.3800000000000006E-3</v>
      </c>
      <c r="I45" s="105">
        <f t="shared" si="33"/>
        <v>4.3940000000000012E-3</v>
      </c>
      <c r="J45" s="144">
        <f t="shared" si="36"/>
        <v>5.7122000000000015E-3</v>
      </c>
      <c r="K45" s="135">
        <f t="shared" si="37"/>
        <v>7.7114700000000024E-3</v>
      </c>
      <c r="L45" s="50">
        <f t="shared" si="38"/>
        <v>1.0796058000000002E-2</v>
      </c>
      <c r="M45" s="8">
        <f t="shared" si="39"/>
        <v>1.5654284100000002E-2</v>
      </c>
      <c r="N45" s="8">
        <f t="shared" si="40"/>
        <v>3.4048067917500001E-2</v>
      </c>
      <c r="O45" s="12">
        <f t="shared" si="41"/>
        <v>5.2774505272125002E-2</v>
      </c>
      <c r="P45" s="208">
        <f t="shared" si="42"/>
        <v>2.2698711945000002E-2</v>
      </c>
    </row>
    <row r="46" spans="1:16" x14ac:dyDescent="0.3">
      <c r="A46" s="171">
        <v>4</v>
      </c>
      <c r="B46" s="106" t="s">
        <v>12</v>
      </c>
      <c r="C46" s="105"/>
      <c r="D46" s="105">
        <f t="shared" si="32"/>
        <v>5.9171597633136095E-4</v>
      </c>
      <c r="E46" s="106">
        <f t="shared" si="32"/>
        <v>7.6923076923076923E-4</v>
      </c>
      <c r="F46" s="107">
        <f t="shared" si="35"/>
        <v>1E-3</v>
      </c>
      <c r="G46" s="105">
        <f t="shared" si="33"/>
        <v>1.3000000000000002E-3</v>
      </c>
      <c r="H46" s="105">
        <f t="shared" si="33"/>
        <v>1.6900000000000003E-3</v>
      </c>
      <c r="I46" s="105">
        <f t="shared" si="33"/>
        <v>2.1970000000000006E-3</v>
      </c>
      <c r="J46" s="135">
        <f t="shared" si="36"/>
        <v>2.8561000000000007E-3</v>
      </c>
      <c r="K46" s="145">
        <f t="shared" si="37"/>
        <v>3.8557350000000012E-3</v>
      </c>
      <c r="L46" s="50">
        <f t="shared" si="38"/>
        <v>5.3980290000000012E-3</v>
      </c>
      <c r="M46" s="8">
        <f t="shared" si="39"/>
        <v>7.8271420500000011E-3</v>
      </c>
      <c r="N46" s="8">
        <f t="shared" si="40"/>
        <v>1.702403395875E-2</v>
      </c>
      <c r="O46" s="12">
        <f t="shared" si="41"/>
        <v>2.6387252636062501E-2</v>
      </c>
      <c r="P46" s="208">
        <f t="shared" si="42"/>
        <v>1.1349355972500001E-2</v>
      </c>
    </row>
    <row r="47" spans="1:16" x14ac:dyDescent="0.3">
      <c r="A47" s="171">
        <v>4</v>
      </c>
      <c r="B47" s="106" t="s">
        <v>13</v>
      </c>
      <c r="C47" s="105"/>
      <c r="D47" s="105">
        <f t="shared" si="32"/>
        <v>1.9723865877712031E-4</v>
      </c>
      <c r="E47" s="106">
        <f t="shared" si="32"/>
        <v>2.5641025641025641E-4</v>
      </c>
      <c r="F47" s="107">
        <f t="shared" si="35"/>
        <v>3.3333333333333332E-4</v>
      </c>
      <c r="G47" s="105">
        <f t="shared" si="33"/>
        <v>4.3333333333333331E-4</v>
      </c>
      <c r="H47" s="105">
        <f t="shared" si="33"/>
        <v>5.6333333333333333E-4</v>
      </c>
      <c r="I47" s="105">
        <f t="shared" si="33"/>
        <v>7.3233333333333332E-4</v>
      </c>
      <c r="J47" s="135">
        <f t="shared" si="36"/>
        <v>9.5203333333333329E-4</v>
      </c>
      <c r="K47" s="135">
        <f t="shared" si="37"/>
        <v>1.285245E-3</v>
      </c>
      <c r="L47" s="59">
        <f t="shared" si="38"/>
        <v>1.7993429999999999E-3</v>
      </c>
      <c r="M47" s="15">
        <f t="shared" si="39"/>
        <v>2.6090473499999997E-3</v>
      </c>
      <c r="N47" s="8">
        <f t="shared" si="40"/>
        <v>5.6746779862499996E-3</v>
      </c>
      <c r="O47" s="12">
        <f t="shared" si="41"/>
        <v>8.7957508786874992E-3</v>
      </c>
      <c r="P47" s="209">
        <f t="shared" si="42"/>
        <v>3.7831186574999996E-3</v>
      </c>
    </row>
    <row r="48" spans="1:16" ht="15" thickBot="1" x14ac:dyDescent="0.35">
      <c r="A48" s="176">
        <v>4</v>
      </c>
      <c r="B48" s="157" t="s">
        <v>14</v>
      </c>
      <c r="C48" s="158"/>
      <c r="D48" s="158">
        <f t="shared" si="32"/>
        <v>9.8619329388560155E-5</v>
      </c>
      <c r="E48" s="157">
        <f t="shared" si="32"/>
        <v>1.2820512820512821E-4</v>
      </c>
      <c r="F48" s="159">
        <f t="shared" si="35"/>
        <v>1.6666666666666666E-4</v>
      </c>
      <c r="G48" s="158">
        <f t="shared" si="33"/>
        <v>2.1666666666666666E-4</v>
      </c>
      <c r="H48" s="158">
        <f t="shared" si="33"/>
        <v>2.8166666666666666E-4</v>
      </c>
      <c r="I48" s="105">
        <f t="shared" si="33"/>
        <v>3.6616666666666666E-4</v>
      </c>
      <c r="J48" s="146">
        <f t="shared" si="36"/>
        <v>4.7601666666666665E-4</v>
      </c>
      <c r="K48" s="146">
        <f t="shared" si="37"/>
        <v>6.4262249999999998E-4</v>
      </c>
      <c r="L48" s="191">
        <f t="shared" si="38"/>
        <v>8.9967149999999995E-4</v>
      </c>
      <c r="M48" s="192">
        <f t="shared" si="39"/>
        <v>1.3045236749999998E-3</v>
      </c>
      <c r="N48" s="193">
        <f t="shared" si="40"/>
        <v>2.8373389931249998E-3</v>
      </c>
      <c r="O48" s="194">
        <f t="shared" si="41"/>
        <v>4.3978754393437496E-3</v>
      </c>
      <c r="P48" s="210">
        <f t="shared" si="42"/>
        <v>1.8915593287499998E-3</v>
      </c>
    </row>
    <row r="49" spans="1:16" x14ac:dyDescent="0.3">
      <c r="A49" s="177">
        <v>5</v>
      </c>
      <c r="B49" s="113" t="s">
        <v>19</v>
      </c>
      <c r="C49" s="115"/>
      <c r="D49" s="160">
        <f>E49/1.3</f>
        <v>5.9171597633136086</v>
      </c>
      <c r="E49" s="118">
        <f>F49/1.3</f>
        <v>7.6923076923076916</v>
      </c>
      <c r="F49" s="161">
        <f t="shared" ref="F49:F54" si="43">F4*A49</f>
        <v>10</v>
      </c>
      <c r="G49" s="160">
        <f t="shared" si="33"/>
        <v>13</v>
      </c>
      <c r="H49" s="160">
        <f t="shared" si="33"/>
        <v>16.900000000000002</v>
      </c>
      <c r="I49" s="23">
        <f t="shared" si="33"/>
        <v>21.970000000000002</v>
      </c>
      <c r="J49" s="112">
        <f t="shared" si="36"/>
        <v>28.561000000000003</v>
      </c>
      <c r="K49" s="113">
        <f t="shared" si="37"/>
        <v>38.557350000000007</v>
      </c>
      <c r="L49" s="51">
        <f t="shared" si="38"/>
        <v>53.980290000000004</v>
      </c>
      <c r="M49" s="25">
        <f t="shared" si="39"/>
        <v>78.271420500000005</v>
      </c>
      <c r="N49" s="25">
        <f t="shared" si="40"/>
        <v>170.24033958749999</v>
      </c>
      <c r="O49" s="188">
        <f t="shared" si="41"/>
        <v>263.87252636062499</v>
      </c>
      <c r="P49" s="199">
        <f t="shared" si="42"/>
        <v>113.493559725</v>
      </c>
    </row>
    <row r="50" spans="1:16" x14ac:dyDescent="0.3">
      <c r="A50" s="175">
        <v>5</v>
      </c>
      <c r="B50" s="155" t="s">
        <v>4</v>
      </c>
      <c r="C50" s="154"/>
      <c r="D50" s="154">
        <f t="shared" ref="D50:E63" si="44">E50/1.3</f>
        <v>2.2189349112426036</v>
      </c>
      <c r="E50" s="155">
        <f t="shared" si="44"/>
        <v>2.8846153846153846</v>
      </c>
      <c r="F50" s="156">
        <f t="shared" si="43"/>
        <v>3.75</v>
      </c>
      <c r="G50" s="154">
        <f t="shared" si="33"/>
        <v>4.875</v>
      </c>
      <c r="H50" s="154">
        <f t="shared" si="33"/>
        <v>6.3375000000000004</v>
      </c>
      <c r="I50" s="115">
        <f t="shared" si="33"/>
        <v>8.2387500000000014</v>
      </c>
      <c r="J50" s="117">
        <f t="shared" si="36"/>
        <v>10.710375000000003</v>
      </c>
      <c r="K50" s="117">
        <f t="shared" si="37"/>
        <v>14.459006250000005</v>
      </c>
      <c r="L50" s="52">
        <f t="shared" si="38"/>
        <v>20.242608750000006</v>
      </c>
      <c r="M50" s="28">
        <f t="shared" si="39"/>
        <v>29.351782687500009</v>
      </c>
      <c r="N50" s="28">
        <f t="shared" si="40"/>
        <v>63.840127345312517</v>
      </c>
      <c r="O50" s="118">
        <f t="shared" si="41"/>
        <v>98.952197385234399</v>
      </c>
      <c r="P50" s="200">
        <f t="shared" si="42"/>
        <v>42.560084896875011</v>
      </c>
    </row>
    <row r="51" spans="1:16" x14ac:dyDescent="0.3">
      <c r="A51" s="171">
        <v>5</v>
      </c>
      <c r="B51" s="119" t="s">
        <v>5</v>
      </c>
      <c r="C51" s="120"/>
      <c r="D51" s="120">
        <f t="shared" si="44"/>
        <v>0.27736686390532544</v>
      </c>
      <c r="E51" s="119">
        <f t="shared" si="44"/>
        <v>0.36057692307692307</v>
      </c>
      <c r="F51" s="121">
        <f t="shared" si="43"/>
        <v>0.46875</v>
      </c>
      <c r="G51" s="120">
        <f t="shared" si="33"/>
        <v>0.609375</v>
      </c>
      <c r="H51" s="120">
        <f t="shared" si="33"/>
        <v>0.79218750000000004</v>
      </c>
      <c r="I51" s="120">
        <f t="shared" si="33"/>
        <v>1.0298437500000002</v>
      </c>
      <c r="J51" s="122">
        <f t="shared" si="36"/>
        <v>1.3387968750000003</v>
      </c>
      <c r="K51" s="123">
        <f t="shared" si="37"/>
        <v>1.8073757812500006</v>
      </c>
      <c r="L51" s="53">
        <f t="shared" si="38"/>
        <v>2.5303260937500007</v>
      </c>
      <c r="M51" s="1">
        <f t="shared" si="39"/>
        <v>3.6689728359375011</v>
      </c>
      <c r="N51" s="1">
        <f t="shared" si="40"/>
        <v>7.9800159181640646</v>
      </c>
      <c r="O51" s="36">
        <f t="shared" si="41"/>
        <v>12.3690246731543</v>
      </c>
      <c r="P51" s="201">
        <f t="shared" si="42"/>
        <v>5.3200106121093764</v>
      </c>
    </row>
    <row r="52" spans="1:16" x14ac:dyDescent="0.3">
      <c r="A52" s="171">
        <v>5</v>
      </c>
      <c r="B52" s="119" t="s">
        <v>6</v>
      </c>
      <c r="C52" s="120"/>
      <c r="D52" s="120">
        <f t="shared" si="44"/>
        <v>0.13868343195266272</v>
      </c>
      <c r="E52" s="119">
        <f t="shared" si="44"/>
        <v>0.18028846153846154</v>
      </c>
      <c r="F52" s="121">
        <f t="shared" si="43"/>
        <v>0.234375</v>
      </c>
      <c r="G52" s="120">
        <f t="shared" ref="G52:I67" si="45">F52*1.3</f>
        <v>0.3046875</v>
      </c>
      <c r="H52" s="120">
        <f t="shared" si="45"/>
        <v>0.39609375000000002</v>
      </c>
      <c r="I52" s="120">
        <f t="shared" si="45"/>
        <v>0.51492187500000008</v>
      </c>
      <c r="J52" s="123">
        <f t="shared" si="36"/>
        <v>0.66939843750000017</v>
      </c>
      <c r="K52" s="124">
        <f t="shared" si="37"/>
        <v>0.90368789062500032</v>
      </c>
      <c r="L52" s="53">
        <f t="shared" si="38"/>
        <v>1.2651630468750004</v>
      </c>
      <c r="M52" s="1">
        <f t="shared" si="39"/>
        <v>1.8344864179687506</v>
      </c>
      <c r="N52" s="1">
        <f t="shared" si="40"/>
        <v>3.9900079590820323</v>
      </c>
      <c r="O52" s="36">
        <f t="shared" si="41"/>
        <v>6.1845123365771499</v>
      </c>
      <c r="P52" s="201">
        <f t="shared" si="42"/>
        <v>2.6600053060546882</v>
      </c>
    </row>
    <row r="53" spans="1:16" x14ac:dyDescent="0.3">
      <c r="A53" s="171">
        <v>5</v>
      </c>
      <c r="B53" s="119" t="s">
        <v>7</v>
      </c>
      <c r="C53" s="120"/>
      <c r="D53" s="120">
        <f t="shared" si="44"/>
        <v>4.6227810650887567E-2</v>
      </c>
      <c r="E53" s="119">
        <f t="shared" si="44"/>
        <v>6.0096153846153841E-2</v>
      </c>
      <c r="F53" s="121">
        <f t="shared" si="43"/>
        <v>7.8125E-2</v>
      </c>
      <c r="G53" s="120">
        <f t="shared" si="45"/>
        <v>0.1015625</v>
      </c>
      <c r="H53" s="120">
        <f t="shared" si="45"/>
        <v>0.13203125000000002</v>
      </c>
      <c r="I53" s="120">
        <f t="shared" si="45"/>
        <v>0.17164062500000002</v>
      </c>
      <c r="J53" s="123">
        <f t="shared" si="36"/>
        <v>0.22313281250000003</v>
      </c>
      <c r="K53" s="123">
        <f t="shared" si="37"/>
        <v>0.30122929687500005</v>
      </c>
      <c r="L53" s="54">
        <f t="shared" si="38"/>
        <v>0.42172101562500003</v>
      </c>
      <c r="M53" s="39">
        <f t="shared" si="39"/>
        <v>0.61149547265625004</v>
      </c>
      <c r="N53" s="1">
        <f t="shared" si="40"/>
        <v>1.3300026530273437</v>
      </c>
      <c r="O53" s="36">
        <f t="shared" si="41"/>
        <v>2.0615041121923827</v>
      </c>
      <c r="P53" s="202">
        <f t="shared" si="42"/>
        <v>0.88666843535156248</v>
      </c>
    </row>
    <row r="54" spans="1:16" ht="15" thickBot="1" x14ac:dyDescent="0.35">
      <c r="A54" s="171">
        <v>5</v>
      </c>
      <c r="B54" s="119" t="s">
        <v>8</v>
      </c>
      <c r="C54" s="120"/>
      <c r="D54" s="120">
        <f t="shared" si="44"/>
        <v>2.3113905325443784E-2</v>
      </c>
      <c r="E54" s="119">
        <f t="shared" si="44"/>
        <v>3.004807692307692E-2</v>
      </c>
      <c r="F54" s="121">
        <f t="shared" si="43"/>
        <v>3.90625E-2</v>
      </c>
      <c r="G54" s="120">
        <f t="shared" si="45"/>
        <v>5.078125E-2</v>
      </c>
      <c r="H54" s="120">
        <f t="shared" si="45"/>
        <v>6.6015625000000008E-2</v>
      </c>
      <c r="I54" s="120">
        <f t="shared" si="45"/>
        <v>8.5820312500000009E-2</v>
      </c>
      <c r="J54" s="123">
        <f t="shared" si="36"/>
        <v>0.11156640625000001</v>
      </c>
      <c r="K54" s="123">
        <f t="shared" si="37"/>
        <v>0.15061464843750003</v>
      </c>
      <c r="L54" s="53">
        <f t="shared" si="38"/>
        <v>0.21086050781250001</v>
      </c>
      <c r="M54" s="1">
        <f t="shared" si="39"/>
        <v>0.30574773632812502</v>
      </c>
      <c r="N54" s="40">
        <f t="shared" si="40"/>
        <v>0.66500132651367183</v>
      </c>
      <c r="O54" s="125">
        <f t="shared" si="41"/>
        <v>1.0307520560961914</v>
      </c>
      <c r="P54" s="201">
        <f t="shared" si="42"/>
        <v>0.44333421767578124</v>
      </c>
    </row>
    <row r="55" spans="1:16" x14ac:dyDescent="0.3">
      <c r="A55" s="171">
        <v>5</v>
      </c>
      <c r="B55" s="164" t="s">
        <v>18</v>
      </c>
      <c r="C55" s="165" t="s">
        <v>37</v>
      </c>
      <c r="D55" s="128">
        <f t="shared" si="44"/>
        <v>-35.502958579881657</v>
      </c>
      <c r="E55" s="31">
        <f t="shared" si="44"/>
        <v>-46.153846153846153</v>
      </c>
      <c r="F55" s="129">
        <v>-60</v>
      </c>
      <c r="G55" s="128">
        <f t="shared" si="45"/>
        <v>-78</v>
      </c>
      <c r="H55" s="128">
        <f t="shared" si="45"/>
        <v>-101.4</v>
      </c>
      <c r="I55" s="128">
        <f t="shared" si="45"/>
        <v>-131.82000000000002</v>
      </c>
      <c r="J55" s="130">
        <f t="shared" si="36"/>
        <v>-171.36600000000004</v>
      </c>
      <c r="K55" s="130">
        <f t="shared" si="37"/>
        <v>-231.34410000000008</v>
      </c>
      <c r="L55" s="55">
        <f t="shared" si="38"/>
        <v>-323.88174000000009</v>
      </c>
      <c r="M55" s="29">
        <f t="shared" si="39"/>
        <v>-469.62852300000014</v>
      </c>
      <c r="N55" s="29">
        <f t="shared" si="40"/>
        <v>-1021.4420375250003</v>
      </c>
      <c r="O55" s="31">
        <f t="shared" si="41"/>
        <v>-1583.2351581637504</v>
      </c>
      <c r="P55" s="203">
        <f t="shared" si="42"/>
        <v>-680.96135835000018</v>
      </c>
    </row>
    <row r="56" spans="1:16" x14ac:dyDescent="0.3">
      <c r="A56" s="171">
        <v>5</v>
      </c>
      <c r="B56" s="162" t="s">
        <v>3</v>
      </c>
      <c r="C56" s="163"/>
      <c r="D56" s="120">
        <f t="shared" si="44"/>
        <v>7.3964497041420108E-2</v>
      </c>
      <c r="E56" s="119">
        <f t="shared" si="44"/>
        <v>9.6153846153846145E-2</v>
      </c>
      <c r="F56" s="215">
        <f>0.025*A57</f>
        <v>0.125</v>
      </c>
      <c r="G56" s="216">
        <f t="shared" ref="G56:J57" si="46">F56*1.3</f>
        <v>0.16250000000000001</v>
      </c>
      <c r="H56" s="216">
        <f t="shared" si="46"/>
        <v>0.21125000000000002</v>
      </c>
      <c r="I56" s="216">
        <f t="shared" si="46"/>
        <v>0.27462500000000006</v>
      </c>
      <c r="J56" s="217">
        <f t="shared" si="46"/>
        <v>0.35701250000000012</v>
      </c>
      <c r="K56" s="217">
        <f t="shared" si="37"/>
        <v>0.48196687500000018</v>
      </c>
      <c r="L56" s="91">
        <f t="shared" si="38"/>
        <v>0.67475362500000025</v>
      </c>
      <c r="M56" s="90">
        <f t="shared" si="39"/>
        <v>0.97839275625000033</v>
      </c>
      <c r="N56" s="90">
        <f>P56*1.5</f>
        <v>2.1280042448437504</v>
      </c>
      <c r="O56" s="189">
        <f t="shared" si="41"/>
        <v>3.2984065795078132</v>
      </c>
      <c r="P56" s="205">
        <f>M56*1.45</f>
        <v>1.4186694965625004</v>
      </c>
    </row>
    <row r="57" spans="1:16" ht="15" thickBot="1" x14ac:dyDescent="0.35">
      <c r="A57" s="171">
        <v>5</v>
      </c>
      <c r="B57" s="126" t="s">
        <v>3</v>
      </c>
      <c r="C57" s="134"/>
      <c r="D57" s="105">
        <f t="shared" si="44"/>
        <v>7.3964497041420108E-2</v>
      </c>
      <c r="E57" s="106">
        <f t="shared" si="44"/>
        <v>9.6153846153846145E-2</v>
      </c>
      <c r="F57" s="213">
        <f>0.025*A56</f>
        <v>0.125</v>
      </c>
      <c r="G57" s="214">
        <f t="shared" si="46"/>
        <v>0.16250000000000001</v>
      </c>
      <c r="H57" s="214">
        <f t="shared" si="46"/>
        <v>0.21125000000000002</v>
      </c>
      <c r="I57" s="214">
        <f t="shared" si="46"/>
        <v>0.27462500000000006</v>
      </c>
      <c r="J57" s="132">
        <f t="shared" si="46"/>
        <v>0.35701250000000012</v>
      </c>
      <c r="K57" s="132">
        <f>J57*1.25</f>
        <v>0.44626562500000017</v>
      </c>
      <c r="L57" s="56">
        <f>K57*1.2</f>
        <v>0.53551875000000015</v>
      </c>
      <c r="M57" s="5">
        <f>L57*1.15</f>
        <v>0.61584656250000014</v>
      </c>
      <c r="N57" s="5">
        <f>P57*1.1</f>
        <v>0.7790459015625002</v>
      </c>
      <c r="O57" s="133">
        <f>N57*1.05</f>
        <v>0.81799819664062523</v>
      </c>
      <c r="P57" s="204">
        <f>M57*1.15</f>
        <v>0.70822354687500011</v>
      </c>
    </row>
    <row r="58" spans="1:16" x14ac:dyDescent="0.3">
      <c r="A58" s="171">
        <v>5</v>
      </c>
      <c r="B58" s="119" t="s">
        <v>9</v>
      </c>
      <c r="C58" s="120" t="s">
        <v>38</v>
      </c>
      <c r="D58" s="136">
        <f t="shared" si="44"/>
        <v>5.9171597633136098E-2</v>
      </c>
      <c r="E58" s="43">
        <f t="shared" si="44"/>
        <v>7.6923076923076927E-2</v>
      </c>
      <c r="F58" s="137">
        <f t="shared" ref="F58:F63" si="47">F13*A58</f>
        <v>0.1</v>
      </c>
      <c r="G58" s="136">
        <f t="shared" si="45"/>
        <v>0.13</v>
      </c>
      <c r="H58" s="136">
        <f t="shared" si="45"/>
        <v>0.16900000000000001</v>
      </c>
      <c r="I58" s="136">
        <f t="shared" si="45"/>
        <v>0.21970000000000003</v>
      </c>
      <c r="J58" s="138">
        <f t="shared" ref="J58:J70" si="48">I58*1.3</f>
        <v>0.28561000000000003</v>
      </c>
      <c r="K58" s="138">
        <f t="shared" ref="K58:K71" si="49">J58*1.35</f>
        <v>0.38557350000000007</v>
      </c>
      <c r="L58" s="57">
        <f t="shared" ref="L58:L71" si="50">K58*1.4</f>
        <v>0.53980290000000009</v>
      </c>
      <c r="M58" s="41">
        <f t="shared" ref="M58:M71" si="51">L58*1.45</f>
        <v>0.78271420500000011</v>
      </c>
      <c r="N58" s="41">
        <f t="shared" ref="N58:N70" si="52">P58*1.5</f>
        <v>1.7024033958750002</v>
      </c>
      <c r="O58" s="43">
        <f t="shared" ref="O58:O71" si="53">N58*1.55</f>
        <v>2.6387252636062506</v>
      </c>
      <c r="P58" s="206">
        <f t="shared" ref="P58:P70" si="54">M58*1.45</f>
        <v>1.1349355972500001</v>
      </c>
    </row>
    <row r="59" spans="1:16" x14ac:dyDescent="0.3">
      <c r="A59" s="171">
        <v>5</v>
      </c>
      <c r="B59" s="139" t="s">
        <v>10</v>
      </c>
      <c r="C59" s="140"/>
      <c r="D59" s="141">
        <f t="shared" si="44"/>
        <v>1.1834319526627219E-2</v>
      </c>
      <c r="E59" s="49">
        <f t="shared" si="44"/>
        <v>1.5384615384615384E-2</v>
      </c>
      <c r="F59" s="142">
        <f t="shared" si="47"/>
        <v>0.02</v>
      </c>
      <c r="G59" s="141">
        <f t="shared" si="45"/>
        <v>2.6000000000000002E-2</v>
      </c>
      <c r="H59" s="141">
        <f t="shared" si="45"/>
        <v>3.3800000000000004E-2</v>
      </c>
      <c r="I59" s="141">
        <f t="shared" si="45"/>
        <v>4.3940000000000007E-2</v>
      </c>
      <c r="J59" s="143">
        <f t="shared" si="48"/>
        <v>5.7122000000000013E-2</v>
      </c>
      <c r="K59" s="143">
        <f t="shared" si="49"/>
        <v>7.7114700000000022E-2</v>
      </c>
      <c r="L59" s="58">
        <f t="shared" si="50"/>
        <v>0.10796058000000003</v>
      </c>
      <c r="M59" s="44">
        <f t="shared" si="51"/>
        <v>0.15654284100000004</v>
      </c>
      <c r="N59" s="44">
        <f t="shared" si="52"/>
        <v>0.34048067917500008</v>
      </c>
      <c r="O59" s="190">
        <f t="shared" si="53"/>
        <v>0.52774505272125016</v>
      </c>
      <c r="P59" s="207">
        <f t="shared" si="54"/>
        <v>0.22698711945000005</v>
      </c>
    </row>
    <row r="60" spans="1:16" x14ac:dyDescent="0.3">
      <c r="A60" s="171">
        <v>5</v>
      </c>
      <c r="B60" s="106" t="s">
        <v>11</v>
      </c>
      <c r="C60" s="105"/>
      <c r="D60" s="105">
        <f t="shared" si="44"/>
        <v>1.4792899408284023E-3</v>
      </c>
      <c r="E60" s="106">
        <f t="shared" si="44"/>
        <v>1.923076923076923E-3</v>
      </c>
      <c r="F60" s="107">
        <f t="shared" si="47"/>
        <v>2.5000000000000001E-3</v>
      </c>
      <c r="G60" s="105">
        <f t="shared" si="45"/>
        <v>3.2500000000000003E-3</v>
      </c>
      <c r="H60" s="105">
        <f t="shared" si="45"/>
        <v>4.2250000000000005E-3</v>
      </c>
      <c r="I60" s="105">
        <f t="shared" si="45"/>
        <v>5.4925000000000009E-3</v>
      </c>
      <c r="J60" s="144">
        <f t="shared" si="48"/>
        <v>7.1402500000000016E-3</v>
      </c>
      <c r="K60" s="135">
        <f t="shared" si="49"/>
        <v>9.6393375000000028E-3</v>
      </c>
      <c r="L60" s="50">
        <f t="shared" si="50"/>
        <v>1.3495072500000004E-2</v>
      </c>
      <c r="M60" s="8">
        <f t="shared" si="51"/>
        <v>1.9567855125000005E-2</v>
      </c>
      <c r="N60" s="8">
        <f t="shared" si="52"/>
        <v>4.256008489687501E-2</v>
      </c>
      <c r="O60" s="12">
        <f t="shared" si="53"/>
        <v>6.596813159015627E-2</v>
      </c>
      <c r="P60" s="208">
        <f t="shared" si="54"/>
        <v>2.8373389931250007E-2</v>
      </c>
    </row>
    <row r="61" spans="1:16" x14ac:dyDescent="0.3">
      <c r="A61" s="171">
        <v>5</v>
      </c>
      <c r="B61" s="106" t="s">
        <v>12</v>
      </c>
      <c r="C61" s="105"/>
      <c r="D61" s="105">
        <f t="shared" si="44"/>
        <v>7.3964497041420117E-4</v>
      </c>
      <c r="E61" s="106">
        <f t="shared" si="44"/>
        <v>9.6153846153846148E-4</v>
      </c>
      <c r="F61" s="107">
        <f t="shared" si="47"/>
        <v>1.25E-3</v>
      </c>
      <c r="G61" s="105">
        <f t="shared" si="45"/>
        <v>1.6250000000000001E-3</v>
      </c>
      <c r="H61" s="105">
        <f t="shared" si="45"/>
        <v>2.1125000000000002E-3</v>
      </c>
      <c r="I61" s="105">
        <f t="shared" si="45"/>
        <v>2.7462500000000004E-3</v>
      </c>
      <c r="J61" s="135">
        <f t="shared" si="48"/>
        <v>3.5701250000000008E-3</v>
      </c>
      <c r="K61" s="145">
        <f t="shared" si="49"/>
        <v>4.8196687500000014E-3</v>
      </c>
      <c r="L61" s="50">
        <f t="shared" si="50"/>
        <v>6.7475362500000018E-3</v>
      </c>
      <c r="M61" s="8">
        <f t="shared" si="51"/>
        <v>9.7839275625000027E-3</v>
      </c>
      <c r="N61" s="8">
        <f t="shared" si="52"/>
        <v>2.1280042448437505E-2</v>
      </c>
      <c r="O61" s="12">
        <f t="shared" si="53"/>
        <v>3.2984065795078135E-2</v>
      </c>
      <c r="P61" s="208">
        <f t="shared" si="54"/>
        <v>1.4186694965625003E-2</v>
      </c>
    </row>
    <row r="62" spans="1:16" x14ac:dyDescent="0.3">
      <c r="A62" s="171">
        <v>5</v>
      </c>
      <c r="B62" s="106" t="s">
        <v>13</v>
      </c>
      <c r="C62" s="105"/>
      <c r="D62" s="105">
        <f t="shared" si="44"/>
        <v>2.4654832347140035E-4</v>
      </c>
      <c r="E62" s="106">
        <f t="shared" si="44"/>
        <v>3.2051282051282046E-4</v>
      </c>
      <c r="F62" s="107">
        <f t="shared" si="47"/>
        <v>4.1666666666666664E-4</v>
      </c>
      <c r="G62" s="105">
        <f t="shared" si="45"/>
        <v>5.4166666666666664E-4</v>
      </c>
      <c r="H62" s="105">
        <f t="shared" si="45"/>
        <v>7.0416666666666663E-4</v>
      </c>
      <c r="I62" s="105">
        <f t="shared" si="45"/>
        <v>9.154166666666667E-4</v>
      </c>
      <c r="J62" s="135">
        <f t="shared" si="48"/>
        <v>1.1900416666666667E-3</v>
      </c>
      <c r="K62" s="135">
        <f t="shared" si="49"/>
        <v>1.6065562500000002E-3</v>
      </c>
      <c r="L62" s="59">
        <f t="shared" si="50"/>
        <v>2.2491787500000002E-3</v>
      </c>
      <c r="M62" s="15">
        <f t="shared" si="51"/>
        <v>3.2613091875000003E-3</v>
      </c>
      <c r="N62" s="8">
        <f t="shared" si="52"/>
        <v>7.0933474828124999E-3</v>
      </c>
      <c r="O62" s="12">
        <f t="shared" si="53"/>
        <v>1.0994688598359375E-2</v>
      </c>
      <c r="P62" s="209">
        <f t="shared" si="54"/>
        <v>4.7288983218750002E-3</v>
      </c>
    </row>
    <row r="63" spans="1:16" ht="15" thickBot="1" x14ac:dyDescent="0.35">
      <c r="A63" s="176">
        <v>5</v>
      </c>
      <c r="B63" s="157" t="s">
        <v>14</v>
      </c>
      <c r="C63" s="158"/>
      <c r="D63" s="158">
        <f t="shared" si="44"/>
        <v>1.2327416173570018E-4</v>
      </c>
      <c r="E63" s="157">
        <f t="shared" si="44"/>
        <v>1.6025641025641023E-4</v>
      </c>
      <c r="F63" s="159">
        <f t="shared" si="47"/>
        <v>2.0833333333333332E-4</v>
      </c>
      <c r="G63" s="158">
        <f t="shared" si="45"/>
        <v>2.7083333333333332E-4</v>
      </c>
      <c r="H63" s="158">
        <f t="shared" si="45"/>
        <v>3.5208333333333332E-4</v>
      </c>
      <c r="I63" s="105">
        <f t="shared" si="45"/>
        <v>4.5770833333333335E-4</v>
      </c>
      <c r="J63" s="146">
        <f t="shared" si="48"/>
        <v>5.9502083333333336E-4</v>
      </c>
      <c r="K63" s="146">
        <f t="shared" si="49"/>
        <v>8.0327812500000009E-4</v>
      </c>
      <c r="L63" s="191">
        <f t="shared" si="50"/>
        <v>1.1245893750000001E-3</v>
      </c>
      <c r="M63" s="192">
        <f t="shared" si="51"/>
        <v>1.6306545937500002E-3</v>
      </c>
      <c r="N63" s="193">
        <f t="shared" si="52"/>
        <v>3.5466737414062499E-3</v>
      </c>
      <c r="O63" s="194">
        <f t="shared" si="53"/>
        <v>5.4973442991796875E-3</v>
      </c>
      <c r="P63" s="210">
        <f t="shared" si="54"/>
        <v>2.3644491609375001E-3</v>
      </c>
    </row>
    <row r="64" spans="1:16" x14ac:dyDescent="0.3">
      <c r="A64" s="177">
        <v>6</v>
      </c>
      <c r="B64" s="135" t="s">
        <v>19</v>
      </c>
      <c r="C64" s="105"/>
      <c r="D64" s="160">
        <f>E64/1.3</f>
        <v>7.1005917159763303</v>
      </c>
      <c r="E64" s="118">
        <f>F64/1.3</f>
        <v>9.2307692307692299</v>
      </c>
      <c r="F64" s="161">
        <f t="shared" ref="F64:F69" si="55">F4*A64</f>
        <v>12</v>
      </c>
      <c r="G64" s="160">
        <f t="shared" si="45"/>
        <v>15.600000000000001</v>
      </c>
      <c r="H64" s="160">
        <f t="shared" si="45"/>
        <v>20.28</v>
      </c>
      <c r="I64" s="23">
        <f t="shared" si="45"/>
        <v>26.364000000000001</v>
      </c>
      <c r="J64" s="112">
        <f t="shared" si="48"/>
        <v>34.273200000000003</v>
      </c>
      <c r="K64" s="113">
        <f t="shared" si="49"/>
        <v>46.268820000000005</v>
      </c>
      <c r="L64" s="51">
        <f t="shared" si="50"/>
        <v>64.776347999999999</v>
      </c>
      <c r="M64" s="25">
        <f t="shared" si="51"/>
        <v>93.925704599999989</v>
      </c>
      <c r="N64" s="25">
        <f t="shared" si="52"/>
        <v>204.28840750499995</v>
      </c>
      <c r="O64" s="188">
        <f t="shared" si="53"/>
        <v>316.64703163274993</v>
      </c>
      <c r="P64" s="199">
        <f t="shared" si="54"/>
        <v>136.19227166999997</v>
      </c>
    </row>
    <row r="65" spans="1:16" x14ac:dyDescent="0.3">
      <c r="A65" s="175">
        <v>6</v>
      </c>
      <c r="B65" s="152" t="s">
        <v>4</v>
      </c>
      <c r="C65" s="153"/>
      <c r="D65" s="154">
        <f t="shared" ref="D65:E78" si="56">E65/1.3</f>
        <v>2.6627218934911241</v>
      </c>
      <c r="E65" s="155">
        <f t="shared" si="56"/>
        <v>3.4615384615384612</v>
      </c>
      <c r="F65" s="156">
        <f t="shared" si="55"/>
        <v>4.5</v>
      </c>
      <c r="G65" s="154">
        <f t="shared" si="45"/>
        <v>5.8500000000000005</v>
      </c>
      <c r="H65" s="154">
        <f t="shared" si="45"/>
        <v>7.6050000000000013</v>
      </c>
      <c r="I65" s="115">
        <f t="shared" si="45"/>
        <v>9.8865000000000016</v>
      </c>
      <c r="J65" s="117">
        <f t="shared" si="48"/>
        <v>12.852450000000003</v>
      </c>
      <c r="K65" s="117">
        <f t="shared" si="49"/>
        <v>17.350807500000005</v>
      </c>
      <c r="L65" s="52">
        <f t="shared" si="50"/>
        <v>24.291130500000005</v>
      </c>
      <c r="M65" s="28">
        <f t="shared" si="51"/>
        <v>35.222139225000006</v>
      </c>
      <c r="N65" s="28">
        <f t="shared" si="52"/>
        <v>76.608152814375018</v>
      </c>
      <c r="O65" s="118">
        <f t="shared" si="53"/>
        <v>118.74263686228129</v>
      </c>
      <c r="P65" s="200">
        <f t="shared" si="54"/>
        <v>51.072101876250009</v>
      </c>
    </row>
    <row r="66" spans="1:16" x14ac:dyDescent="0.3">
      <c r="A66" s="171">
        <v>6</v>
      </c>
      <c r="B66" s="119" t="s">
        <v>5</v>
      </c>
      <c r="C66" s="120"/>
      <c r="D66" s="120">
        <f t="shared" si="56"/>
        <v>0.33284023668639051</v>
      </c>
      <c r="E66" s="119">
        <f t="shared" si="56"/>
        <v>0.43269230769230765</v>
      </c>
      <c r="F66" s="121">
        <f t="shared" si="55"/>
        <v>0.5625</v>
      </c>
      <c r="G66" s="120">
        <f t="shared" si="45"/>
        <v>0.73125000000000007</v>
      </c>
      <c r="H66" s="120">
        <f t="shared" si="45"/>
        <v>0.95062500000000016</v>
      </c>
      <c r="I66" s="120">
        <f t="shared" si="45"/>
        <v>1.2358125000000002</v>
      </c>
      <c r="J66" s="122">
        <f t="shared" si="48"/>
        <v>1.6065562500000004</v>
      </c>
      <c r="K66" s="123">
        <f t="shared" si="49"/>
        <v>2.1688509375000007</v>
      </c>
      <c r="L66" s="53">
        <f t="shared" si="50"/>
        <v>3.0363913125000006</v>
      </c>
      <c r="M66" s="1">
        <f t="shared" si="51"/>
        <v>4.4027674031250008</v>
      </c>
      <c r="N66" s="1">
        <f t="shared" si="52"/>
        <v>9.5760191017968772</v>
      </c>
      <c r="O66" s="36">
        <f t="shared" si="53"/>
        <v>14.842829607785161</v>
      </c>
      <c r="P66" s="201">
        <f t="shared" si="54"/>
        <v>6.3840127345312512</v>
      </c>
    </row>
    <row r="67" spans="1:16" x14ac:dyDescent="0.3">
      <c r="A67" s="171">
        <v>6</v>
      </c>
      <c r="B67" s="119" t="s">
        <v>6</v>
      </c>
      <c r="C67" s="120"/>
      <c r="D67" s="120">
        <f t="shared" si="56"/>
        <v>0.16642011834319526</v>
      </c>
      <c r="E67" s="119">
        <f t="shared" si="56"/>
        <v>0.21634615384615383</v>
      </c>
      <c r="F67" s="121">
        <f t="shared" si="55"/>
        <v>0.28125</v>
      </c>
      <c r="G67" s="120">
        <f t="shared" si="45"/>
        <v>0.36562500000000003</v>
      </c>
      <c r="H67" s="120">
        <f t="shared" si="45"/>
        <v>0.47531250000000008</v>
      </c>
      <c r="I67" s="120">
        <f t="shared" si="45"/>
        <v>0.6179062500000001</v>
      </c>
      <c r="J67" s="123">
        <f t="shared" si="48"/>
        <v>0.80327812500000018</v>
      </c>
      <c r="K67" s="124">
        <f t="shared" si="49"/>
        <v>1.0844254687500003</v>
      </c>
      <c r="L67" s="53">
        <f t="shared" si="50"/>
        <v>1.5181956562500003</v>
      </c>
      <c r="M67" s="1">
        <f t="shared" si="51"/>
        <v>2.2013837015625004</v>
      </c>
      <c r="N67" s="1">
        <f t="shared" si="52"/>
        <v>4.7880095508984386</v>
      </c>
      <c r="O67" s="36">
        <f t="shared" si="53"/>
        <v>7.4214148038925805</v>
      </c>
      <c r="P67" s="201">
        <f t="shared" si="54"/>
        <v>3.1920063672656256</v>
      </c>
    </row>
    <row r="68" spans="1:16" x14ac:dyDescent="0.3">
      <c r="A68" s="171">
        <v>6</v>
      </c>
      <c r="B68" s="119" t="s">
        <v>7</v>
      </c>
      <c r="C68" s="120"/>
      <c r="D68" s="120">
        <f t="shared" si="56"/>
        <v>5.5473372781065081E-2</v>
      </c>
      <c r="E68" s="119">
        <f t="shared" si="56"/>
        <v>7.2115384615384609E-2</v>
      </c>
      <c r="F68" s="121">
        <f t="shared" si="55"/>
        <v>9.375E-2</v>
      </c>
      <c r="G68" s="120">
        <f t="shared" ref="G68:I83" si="57">F68*1.3</f>
        <v>0.12187500000000001</v>
      </c>
      <c r="H68" s="120">
        <f t="shared" si="57"/>
        <v>0.15843750000000001</v>
      </c>
      <c r="I68" s="120">
        <f t="shared" si="57"/>
        <v>0.20596875000000001</v>
      </c>
      <c r="J68" s="123">
        <f t="shared" si="48"/>
        <v>0.26775937500000002</v>
      </c>
      <c r="K68" s="123">
        <f t="shared" si="49"/>
        <v>0.36147515625000004</v>
      </c>
      <c r="L68" s="54">
        <f t="shared" si="50"/>
        <v>0.50606521874999999</v>
      </c>
      <c r="M68" s="39">
        <f t="shared" si="51"/>
        <v>0.73379456718749991</v>
      </c>
      <c r="N68" s="1">
        <f t="shared" si="52"/>
        <v>1.5960031836328121</v>
      </c>
      <c r="O68" s="36">
        <f t="shared" si="53"/>
        <v>2.4738049346308588</v>
      </c>
      <c r="P68" s="202">
        <f t="shared" si="54"/>
        <v>1.0640021224218748</v>
      </c>
    </row>
    <row r="69" spans="1:16" ht="15" thickBot="1" x14ac:dyDescent="0.35">
      <c r="A69" s="171">
        <v>6</v>
      </c>
      <c r="B69" s="119" t="s">
        <v>8</v>
      </c>
      <c r="C69" s="120"/>
      <c r="D69" s="120">
        <f t="shared" si="56"/>
        <v>2.773668639053254E-2</v>
      </c>
      <c r="E69" s="119">
        <f t="shared" si="56"/>
        <v>3.6057692307692304E-2</v>
      </c>
      <c r="F69" s="121">
        <f t="shared" si="55"/>
        <v>4.6875E-2</v>
      </c>
      <c r="G69" s="120">
        <f t="shared" si="57"/>
        <v>6.0937500000000006E-2</v>
      </c>
      <c r="H69" s="120">
        <f t="shared" si="57"/>
        <v>7.9218750000000004E-2</v>
      </c>
      <c r="I69" s="120">
        <f t="shared" si="57"/>
        <v>0.102984375</v>
      </c>
      <c r="J69" s="123">
        <f t="shared" si="48"/>
        <v>0.13387968750000001</v>
      </c>
      <c r="K69" s="123">
        <f t="shared" si="49"/>
        <v>0.18073757812500002</v>
      </c>
      <c r="L69" s="53">
        <f t="shared" si="50"/>
        <v>0.25303260937499999</v>
      </c>
      <c r="M69" s="1">
        <f t="shared" si="51"/>
        <v>0.36689728359374996</v>
      </c>
      <c r="N69" s="40">
        <f t="shared" si="52"/>
        <v>0.79800159181640606</v>
      </c>
      <c r="O69" s="125">
        <f t="shared" si="53"/>
        <v>1.2369024673154294</v>
      </c>
      <c r="P69" s="201">
        <f t="shared" si="54"/>
        <v>0.53200106121093738</v>
      </c>
    </row>
    <row r="70" spans="1:16" x14ac:dyDescent="0.3">
      <c r="A70" s="171">
        <v>6</v>
      </c>
      <c r="B70" s="126" t="s">
        <v>18</v>
      </c>
      <c r="C70" s="127" t="s">
        <v>41</v>
      </c>
      <c r="D70" s="128">
        <f t="shared" si="56"/>
        <v>-41.420118343195263</v>
      </c>
      <c r="E70" s="31">
        <f t="shared" si="56"/>
        <v>-53.846153846153847</v>
      </c>
      <c r="F70" s="129">
        <v>-70</v>
      </c>
      <c r="G70" s="128">
        <f t="shared" si="57"/>
        <v>-91</v>
      </c>
      <c r="H70" s="128">
        <f t="shared" si="57"/>
        <v>-118.3</v>
      </c>
      <c r="I70" s="128">
        <f t="shared" si="57"/>
        <v>-153.79</v>
      </c>
      <c r="J70" s="130">
        <f t="shared" si="48"/>
        <v>-199.92699999999999</v>
      </c>
      <c r="K70" s="130">
        <f t="shared" si="49"/>
        <v>-269.90145000000001</v>
      </c>
      <c r="L70" s="55">
        <f t="shared" si="50"/>
        <v>-377.86203</v>
      </c>
      <c r="M70" s="29">
        <f t="shared" si="51"/>
        <v>-547.89994349999995</v>
      </c>
      <c r="N70" s="29">
        <f t="shared" si="52"/>
        <v>-1191.6823771124998</v>
      </c>
      <c r="O70" s="31">
        <f t="shared" si="53"/>
        <v>-1847.1076845243747</v>
      </c>
      <c r="P70" s="203">
        <f t="shared" si="54"/>
        <v>-794.45491807499991</v>
      </c>
    </row>
    <row r="71" spans="1:16" x14ac:dyDescent="0.3">
      <c r="A71" s="171">
        <v>6</v>
      </c>
      <c r="B71" s="126" t="s">
        <v>3</v>
      </c>
      <c r="C71" s="131"/>
      <c r="D71" s="120">
        <f t="shared" si="56"/>
        <v>8.8757396449704137E-2</v>
      </c>
      <c r="E71" s="119">
        <f t="shared" si="56"/>
        <v>0.11538461538461539</v>
      </c>
      <c r="F71" s="215">
        <f>0.025*A72</f>
        <v>0.15000000000000002</v>
      </c>
      <c r="G71" s="216">
        <f t="shared" ref="G71:J72" si="58">F71*1.3</f>
        <v>0.19500000000000003</v>
      </c>
      <c r="H71" s="216">
        <f t="shared" si="58"/>
        <v>0.25350000000000006</v>
      </c>
      <c r="I71" s="216">
        <f t="shared" si="58"/>
        <v>0.32955000000000007</v>
      </c>
      <c r="J71" s="217">
        <f t="shared" si="58"/>
        <v>0.4284150000000001</v>
      </c>
      <c r="K71" s="217">
        <f t="shared" si="49"/>
        <v>0.57836025000000013</v>
      </c>
      <c r="L71" s="91">
        <f t="shared" si="50"/>
        <v>0.80970435000000018</v>
      </c>
      <c r="M71" s="90">
        <f t="shared" si="51"/>
        <v>1.1740713075000002</v>
      </c>
      <c r="N71" s="90">
        <f>P71*1.5</f>
        <v>2.5536050938125001</v>
      </c>
      <c r="O71" s="189">
        <f t="shared" si="53"/>
        <v>3.9580878954093754</v>
      </c>
      <c r="P71" s="205">
        <f>M71*1.45</f>
        <v>1.7024033958750002</v>
      </c>
    </row>
    <row r="72" spans="1:16" ht="15" thickBot="1" x14ac:dyDescent="0.35">
      <c r="A72" s="171">
        <v>6</v>
      </c>
      <c r="B72" s="126" t="s">
        <v>3</v>
      </c>
      <c r="C72" s="134"/>
      <c r="D72" s="105">
        <f t="shared" si="56"/>
        <v>8.8757396449704137E-2</v>
      </c>
      <c r="E72" s="106">
        <f t="shared" si="56"/>
        <v>0.11538461538461539</v>
      </c>
      <c r="F72" s="213">
        <f>0.025*A71</f>
        <v>0.15000000000000002</v>
      </c>
      <c r="G72" s="214">
        <f t="shared" si="58"/>
        <v>0.19500000000000003</v>
      </c>
      <c r="H72" s="214">
        <f t="shared" si="58"/>
        <v>0.25350000000000006</v>
      </c>
      <c r="I72" s="214">
        <f t="shared" si="58"/>
        <v>0.32955000000000007</v>
      </c>
      <c r="J72" s="132">
        <f t="shared" si="58"/>
        <v>0.4284150000000001</v>
      </c>
      <c r="K72" s="132">
        <f>J72*1.25</f>
        <v>0.53551875000000015</v>
      </c>
      <c r="L72" s="56">
        <f>K72*1.2</f>
        <v>0.64262250000000021</v>
      </c>
      <c r="M72" s="5">
        <f>L72*1.15</f>
        <v>0.73901587500000021</v>
      </c>
      <c r="N72" s="5">
        <f>P72*1.1</f>
        <v>0.93485508187500022</v>
      </c>
      <c r="O72" s="133">
        <f>N72*1.05</f>
        <v>0.98159783596875028</v>
      </c>
      <c r="P72" s="204">
        <f>M72*1.15</f>
        <v>0.84986825625000018</v>
      </c>
    </row>
    <row r="73" spans="1:16" x14ac:dyDescent="0.3">
      <c r="A73" s="171">
        <v>6</v>
      </c>
      <c r="B73" s="119" t="s">
        <v>9</v>
      </c>
      <c r="C73" s="120" t="s">
        <v>42</v>
      </c>
      <c r="D73" s="136">
        <f t="shared" si="56"/>
        <v>7.1005917159763302E-2</v>
      </c>
      <c r="E73" s="43">
        <f t="shared" si="56"/>
        <v>9.2307692307692299E-2</v>
      </c>
      <c r="F73" s="137">
        <f t="shared" ref="F73:F78" si="59">F13*A73</f>
        <v>0.12</v>
      </c>
      <c r="G73" s="136">
        <f t="shared" si="57"/>
        <v>0.156</v>
      </c>
      <c r="H73" s="136">
        <f t="shared" si="57"/>
        <v>0.20280000000000001</v>
      </c>
      <c r="I73" s="136">
        <f t="shared" si="57"/>
        <v>0.26364000000000004</v>
      </c>
      <c r="J73" s="138">
        <f t="shared" ref="J73:J85" si="60">I73*1.3</f>
        <v>0.34273200000000009</v>
      </c>
      <c r="K73" s="138">
        <f t="shared" ref="K73:K86" si="61">J73*1.35</f>
        <v>0.46268820000000016</v>
      </c>
      <c r="L73" s="57">
        <f t="shared" ref="L73:L86" si="62">K73*1.4</f>
        <v>0.64776348000000017</v>
      </c>
      <c r="M73" s="41">
        <f t="shared" ref="M73:M86" si="63">L73*1.45</f>
        <v>0.93925704600000026</v>
      </c>
      <c r="N73" s="41">
        <f t="shared" ref="N73:N85" si="64">P73*1.5</f>
        <v>2.0428840750500004</v>
      </c>
      <c r="O73" s="43">
        <f t="shared" ref="O73:O86" si="65">N73*1.55</f>
        <v>3.1664703163275005</v>
      </c>
      <c r="P73" s="206">
        <f t="shared" ref="P73:P85" si="66">M73*1.45</f>
        <v>1.3619227167000003</v>
      </c>
    </row>
    <row r="74" spans="1:16" x14ac:dyDescent="0.3">
      <c r="A74" s="171">
        <v>6</v>
      </c>
      <c r="B74" s="139" t="s">
        <v>10</v>
      </c>
      <c r="C74" s="140"/>
      <c r="D74" s="141">
        <f t="shared" si="56"/>
        <v>1.420118343195266E-2</v>
      </c>
      <c r="E74" s="49">
        <f t="shared" si="56"/>
        <v>1.846153846153846E-2</v>
      </c>
      <c r="F74" s="142">
        <f t="shared" si="59"/>
        <v>2.4E-2</v>
      </c>
      <c r="G74" s="141">
        <f t="shared" si="57"/>
        <v>3.1200000000000002E-2</v>
      </c>
      <c r="H74" s="141">
        <f t="shared" si="57"/>
        <v>4.0560000000000006E-2</v>
      </c>
      <c r="I74" s="141">
        <f t="shared" si="57"/>
        <v>5.2728000000000011E-2</v>
      </c>
      <c r="J74" s="143">
        <f t="shared" si="60"/>
        <v>6.8546400000000021E-2</v>
      </c>
      <c r="K74" s="143">
        <f t="shared" si="61"/>
        <v>9.2537640000000032E-2</v>
      </c>
      <c r="L74" s="58">
        <f t="shared" si="62"/>
        <v>0.12955269600000005</v>
      </c>
      <c r="M74" s="44">
        <f t="shared" si="63"/>
        <v>0.18785140920000007</v>
      </c>
      <c r="N74" s="44">
        <f t="shared" si="64"/>
        <v>0.4085768150100002</v>
      </c>
      <c r="O74" s="190">
        <f t="shared" si="65"/>
        <v>0.63329406326550031</v>
      </c>
      <c r="P74" s="207">
        <f t="shared" si="66"/>
        <v>0.27238454334000012</v>
      </c>
    </row>
    <row r="75" spans="1:16" x14ac:dyDescent="0.3">
      <c r="A75" s="171">
        <v>6</v>
      </c>
      <c r="B75" s="106" t="s">
        <v>11</v>
      </c>
      <c r="C75" s="105"/>
      <c r="D75" s="105">
        <f t="shared" si="56"/>
        <v>1.7751479289940825E-3</v>
      </c>
      <c r="E75" s="106">
        <f t="shared" si="56"/>
        <v>2.3076923076923075E-3</v>
      </c>
      <c r="F75" s="107">
        <f t="shared" si="59"/>
        <v>3.0000000000000001E-3</v>
      </c>
      <c r="G75" s="105">
        <f t="shared" si="57"/>
        <v>3.9000000000000003E-3</v>
      </c>
      <c r="H75" s="105">
        <f t="shared" si="57"/>
        <v>5.0700000000000007E-3</v>
      </c>
      <c r="I75" s="105">
        <f t="shared" si="57"/>
        <v>6.5910000000000014E-3</v>
      </c>
      <c r="J75" s="144">
        <f t="shared" si="60"/>
        <v>8.5683000000000027E-3</v>
      </c>
      <c r="K75" s="135">
        <f t="shared" si="61"/>
        <v>1.1567205000000004E-2</v>
      </c>
      <c r="L75" s="50">
        <f t="shared" si="62"/>
        <v>1.6194087000000006E-2</v>
      </c>
      <c r="M75" s="8">
        <f t="shared" si="63"/>
        <v>2.3481426150000009E-2</v>
      </c>
      <c r="N75" s="8">
        <f t="shared" si="64"/>
        <v>5.1072101876250026E-2</v>
      </c>
      <c r="O75" s="12">
        <f t="shared" si="65"/>
        <v>7.9161757908187538E-2</v>
      </c>
      <c r="P75" s="208">
        <f t="shared" si="66"/>
        <v>3.4048067917500015E-2</v>
      </c>
    </row>
    <row r="76" spans="1:16" x14ac:dyDescent="0.3">
      <c r="A76" s="171">
        <v>6</v>
      </c>
      <c r="B76" s="106" t="s">
        <v>12</v>
      </c>
      <c r="C76" s="105"/>
      <c r="D76" s="105">
        <f t="shared" si="56"/>
        <v>8.8757396449704127E-4</v>
      </c>
      <c r="E76" s="106">
        <f t="shared" si="56"/>
        <v>1.1538461538461537E-3</v>
      </c>
      <c r="F76" s="107">
        <f t="shared" si="59"/>
        <v>1.5E-3</v>
      </c>
      <c r="G76" s="105">
        <f t="shared" si="57"/>
        <v>1.9500000000000001E-3</v>
      </c>
      <c r="H76" s="105">
        <f t="shared" si="57"/>
        <v>2.5350000000000004E-3</v>
      </c>
      <c r="I76" s="105">
        <f t="shared" si="57"/>
        <v>3.2955000000000007E-3</v>
      </c>
      <c r="J76" s="135">
        <f t="shared" si="60"/>
        <v>4.2841500000000013E-3</v>
      </c>
      <c r="K76" s="145">
        <f t="shared" si="61"/>
        <v>5.783602500000002E-3</v>
      </c>
      <c r="L76" s="50">
        <f t="shared" si="62"/>
        <v>8.0970435000000032E-3</v>
      </c>
      <c r="M76" s="8">
        <f t="shared" si="63"/>
        <v>1.1740713075000004E-2</v>
      </c>
      <c r="N76" s="8">
        <f t="shared" si="64"/>
        <v>2.5536050938125013E-2</v>
      </c>
      <c r="O76" s="12">
        <f t="shared" si="65"/>
        <v>3.9580878954093769E-2</v>
      </c>
      <c r="P76" s="208">
        <f t="shared" si="66"/>
        <v>1.7024033958750007E-2</v>
      </c>
    </row>
    <row r="77" spans="1:16" x14ac:dyDescent="0.3">
      <c r="A77" s="171">
        <v>6</v>
      </c>
      <c r="B77" s="106" t="s">
        <v>13</v>
      </c>
      <c r="C77" s="105"/>
      <c r="D77" s="105">
        <f t="shared" si="56"/>
        <v>2.9585798816568048E-4</v>
      </c>
      <c r="E77" s="106">
        <f t="shared" si="56"/>
        <v>3.8461538461538462E-4</v>
      </c>
      <c r="F77" s="107">
        <f t="shared" si="59"/>
        <v>5.0000000000000001E-4</v>
      </c>
      <c r="G77" s="105">
        <f t="shared" si="57"/>
        <v>6.5000000000000008E-4</v>
      </c>
      <c r="H77" s="105">
        <f t="shared" si="57"/>
        <v>8.4500000000000016E-4</v>
      </c>
      <c r="I77" s="105">
        <f t="shared" si="57"/>
        <v>1.0985000000000003E-3</v>
      </c>
      <c r="J77" s="135">
        <f t="shared" si="60"/>
        <v>1.4280500000000004E-3</v>
      </c>
      <c r="K77" s="135">
        <f t="shared" si="61"/>
        <v>1.9278675000000006E-3</v>
      </c>
      <c r="L77" s="59">
        <f t="shared" si="62"/>
        <v>2.6990145000000006E-3</v>
      </c>
      <c r="M77" s="15">
        <f t="shared" si="63"/>
        <v>3.9135710250000006E-3</v>
      </c>
      <c r="N77" s="8">
        <f t="shared" si="64"/>
        <v>8.5120169793750002E-3</v>
      </c>
      <c r="O77" s="12">
        <f t="shared" si="65"/>
        <v>1.3193626318031251E-2</v>
      </c>
      <c r="P77" s="209">
        <f t="shared" si="66"/>
        <v>5.6746779862500004E-3</v>
      </c>
    </row>
    <row r="78" spans="1:16" ht="15" thickBot="1" x14ac:dyDescent="0.35">
      <c r="A78" s="176">
        <v>6</v>
      </c>
      <c r="B78" s="157" t="s">
        <v>14</v>
      </c>
      <c r="C78" s="158"/>
      <c r="D78" s="158">
        <f t="shared" si="56"/>
        <v>1.4792899408284024E-4</v>
      </c>
      <c r="E78" s="157">
        <f t="shared" si="56"/>
        <v>1.9230769230769231E-4</v>
      </c>
      <c r="F78" s="159">
        <f t="shared" si="59"/>
        <v>2.5000000000000001E-4</v>
      </c>
      <c r="G78" s="158">
        <f t="shared" si="57"/>
        <v>3.2500000000000004E-4</v>
      </c>
      <c r="H78" s="158">
        <f t="shared" si="57"/>
        <v>4.2250000000000008E-4</v>
      </c>
      <c r="I78" s="105">
        <f t="shared" si="57"/>
        <v>5.4925000000000015E-4</v>
      </c>
      <c r="J78" s="146">
        <f t="shared" si="60"/>
        <v>7.1402500000000018E-4</v>
      </c>
      <c r="K78" s="146">
        <f t="shared" si="61"/>
        <v>9.639337500000003E-4</v>
      </c>
      <c r="L78" s="191">
        <f t="shared" si="62"/>
        <v>1.3495072500000003E-3</v>
      </c>
      <c r="M78" s="192">
        <f t="shared" si="63"/>
        <v>1.9567855125000003E-3</v>
      </c>
      <c r="N78" s="193">
        <f t="shared" si="64"/>
        <v>4.2560084896875001E-3</v>
      </c>
      <c r="O78" s="194">
        <f t="shared" si="65"/>
        <v>6.5968131590156253E-3</v>
      </c>
      <c r="P78" s="210">
        <f t="shared" si="66"/>
        <v>2.8373389931250002E-3</v>
      </c>
    </row>
    <row r="79" spans="1:16" x14ac:dyDescent="0.3">
      <c r="A79" s="177">
        <v>8</v>
      </c>
      <c r="B79" s="113" t="s">
        <v>19</v>
      </c>
      <c r="C79" s="115"/>
      <c r="D79" s="160">
        <f>E79/1.3</f>
        <v>9.4674556213017738</v>
      </c>
      <c r="E79" s="118">
        <f>F79/1.3</f>
        <v>12.307692307692307</v>
      </c>
      <c r="F79" s="161">
        <f t="shared" ref="F79:F84" si="67">F4*A79</f>
        <v>16</v>
      </c>
      <c r="G79" s="160">
        <f t="shared" si="57"/>
        <v>20.8</v>
      </c>
      <c r="H79" s="160">
        <f t="shared" si="57"/>
        <v>27.040000000000003</v>
      </c>
      <c r="I79" s="23">
        <f t="shared" si="57"/>
        <v>35.152000000000008</v>
      </c>
      <c r="J79" s="112">
        <f t="shared" si="60"/>
        <v>45.697600000000016</v>
      </c>
      <c r="K79" s="113">
        <f t="shared" si="61"/>
        <v>61.691760000000023</v>
      </c>
      <c r="L79" s="51">
        <f t="shared" si="62"/>
        <v>86.368464000000031</v>
      </c>
      <c r="M79" s="25">
        <f t="shared" si="63"/>
        <v>125.23427280000004</v>
      </c>
      <c r="N79" s="25">
        <f t="shared" si="64"/>
        <v>272.38454334000005</v>
      </c>
      <c r="O79" s="188">
        <f t="shared" si="65"/>
        <v>422.19604217700009</v>
      </c>
      <c r="P79" s="199">
        <f t="shared" si="66"/>
        <v>181.58969556000005</v>
      </c>
    </row>
    <row r="80" spans="1:16" x14ac:dyDescent="0.3">
      <c r="A80" s="175">
        <v>8</v>
      </c>
      <c r="B80" s="155" t="s">
        <v>4</v>
      </c>
      <c r="C80" s="154"/>
      <c r="D80" s="154">
        <f t="shared" ref="D80:E93" si="68">E80/1.3</f>
        <v>3.5502958579881652</v>
      </c>
      <c r="E80" s="155">
        <f t="shared" si="68"/>
        <v>4.615384615384615</v>
      </c>
      <c r="F80" s="156">
        <f t="shared" si="67"/>
        <v>6</v>
      </c>
      <c r="G80" s="154">
        <f t="shared" si="57"/>
        <v>7.8000000000000007</v>
      </c>
      <c r="H80" s="154">
        <f t="shared" si="57"/>
        <v>10.14</v>
      </c>
      <c r="I80" s="115">
        <f t="shared" si="57"/>
        <v>13.182</v>
      </c>
      <c r="J80" s="117">
        <f t="shared" si="60"/>
        <v>17.136600000000001</v>
      </c>
      <c r="K80" s="117">
        <f t="shared" si="61"/>
        <v>23.134410000000003</v>
      </c>
      <c r="L80" s="52">
        <f t="shared" si="62"/>
        <v>32.388173999999999</v>
      </c>
      <c r="M80" s="28">
        <f t="shared" si="63"/>
        <v>46.962852299999994</v>
      </c>
      <c r="N80" s="28">
        <f t="shared" si="64"/>
        <v>102.14420375249998</v>
      </c>
      <c r="O80" s="118">
        <f t="shared" si="65"/>
        <v>158.32351581637496</v>
      </c>
      <c r="P80" s="200">
        <f t="shared" si="66"/>
        <v>68.096135834999984</v>
      </c>
    </row>
    <row r="81" spans="1:16" x14ac:dyDescent="0.3">
      <c r="A81" s="171">
        <v>8</v>
      </c>
      <c r="B81" s="119" t="s">
        <v>5</v>
      </c>
      <c r="C81" s="120"/>
      <c r="D81" s="120">
        <f t="shared" si="68"/>
        <v>0.44378698224852065</v>
      </c>
      <c r="E81" s="119">
        <f t="shared" si="68"/>
        <v>0.57692307692307687</v>
      </c>
      <c r="F81" s="121">
        <f t="shared" si="67"/>
        <v>0.75</v>
      </c>
      <c r="G81" s="120">
        <f t="shared" si="57"/>
        <v>0.97500000000000009</v>
      </c>
      <c r="H81" s="120">
        <f t="shared" si="57"/>
        <v>1.2675000000000001</v>
      </c>
      <c r="I81" s="120">
        <f t="shared" si="57"/>
        <v>1.64775</v>
      </c>
      <c r="J81" s="122">
        <f t="shared" si="60"/>
        <v>2.1420750000000002</v>
      </c>
      <c r="K81" s="123">
        <f t="shared" si="61"/>
        <v>2.8918012500000003</v>
      </c>
      <c r="L81" s="53">
        <f t="shared" si="62"/>
        <v>4.0485217499999999</v>
      </c>
      <c r="M81" s="1">
        <f t="shared" si="63"/>
        <v>5.8703565374999993</v>
      </c>
      <c r="N81" s="1">
        <f t="shared" si="64"/>
        <v>12.768025469062497</v>
      </c>
      <c r="O81" s="36">
        <f t="shared" si="65"/>
        <v>19.790439477046871</v>
      </c>
      <c r="P81" s="201">
        <f t="shared" si="66"/>
        <v>8.512016979374998</v>
      </c>
    </row>
    <row r="82" spans="1:16" x14ac:dyDescent="0.3">
      <c r="A82" s="171">
        <v>8</v>
      </c>
      <c r="B82" s="119" t="s">
        <v>6</v>
      </c>
      <c r="C82" s="120"/>
      <c r="D82" s="120">
        <f t="shared" si="68"/>
        <v>0.22189349112426032</v>
      </c>
      <c r="E82" s="119">
        <f t="shared" si="68"/>
        <v>0.28846153846153844</v>
      </c>
      <c r="F82" s="121">
        <f t="shared" si="67"/>
        <v>0.375</v>
      </c>
      <c r="G82" s="120">
        <f t="shared" si="57"/>
        <v>0.48750000000000004</v>
      </c>
      <c r="H82" s="120">
        <f t="shared" si="57"/>
        <v>0.63375000000000004</v>
      </c>
      <c r="I82" s="120">
        <f t="shared" si="57"/>
        <v>0.82387500000000002</v>
      </c>
      <c r="J82" s="123">
        <f t="shared" si="60"/>
        <v>1.0710375000000001</v>
      </c>
      <c r="K82" s="124">
        <f t="shared" si="61"/>
        <v>1.4459006250000002</v>
      </c>
      <c r="L82" s="53">
        <f t="shared" si="62"/>
        <v>2.024260875</v>
      </c>
      <c r="M82" s="1">
        <f t="shared" si="63"/>
        <v>2.9351782687499997</v>
      </c>
      <c r="N82" s="1">
        <f t="shared" si="64"/>
        <v>6.3840127345312485</v>
      </c>
      <c r="O82" s="36">
        <f t="shared" si="65"/>
        <v>9.8952197385234353</v>
      </c>
      <c r="P82" s="201">
        <f t="shared" si="66"/>
        <v>4.256008489687499</v>
      </c>
    </row>
    <row r="83" spans="1:16" x14ac:dyDescent="0.3">
      <c r="A83" s="171">
        <v>8</v>
      </c>
      <c r="B83" s="119" t="s">
        <v>7</v>
      </c>
      <c r="C83" s="120"/>
      <c r="D83" s="120">
        <f t="shared" si="68"/>
        <v>7.3964497041420108E-2</v>
      </c>
      <c r="E83" s="119">
        <f t="shared" si="68"/>
        <v>9.6153846153846145E-2</v>
      </c>
      <c r="F83" s="121">
        <f t="shared" si="67"/>
        <v>0.125</v>
      </c>
      <c r="G83" s="120">
        <f t="shared" si="57"/>
        <v>0.16250000000000001</v>
      </c>
      <c r="H83" s="120">
        <f t="shared" si="57"/>
        <v>0.21125000000000002</v>
      </c>
      <c r="I83" s="120">
        <f t="shared" si="57"/>
        <v>0.27462500000000006</v>
      </c>
      <c r="J83" s="123">
        <f t="shared" si="60"/>
        <v>0.35701250000000012</v>
      </c>
      <c r="K83" s="123">
        <f t="shared" si="61"/>
        <v>0.48196687500000018</v>
      </c>
      <c r="L83" s="54">
        <f t="shared" si="62"/>
        <v>0.67475362500000025</v>
      </c>
      <c r="M83" s="39">
        <f t="shared" si="63"/>
        <v>0.97839275625000033</v>
      </c>
      <c r="N83" s="1">
        <f t="shared" si="64"/>
        <v>2.1280042448437504</v>
      </c>
      <c r="O83" s="36">
        <f t="shared" si="65"/>
        <v>3.2984065795078132</v>
      </c>
      <c r="P83" s="202">
        <f t="shared" si="66"/>
        <v>1.4186694965625004</v>
      </c>
    </row>
    <row r="84" spans="1:16" ht="15" thickBot="1" x14ac:dyDescent="0.35">
      <c r="A84" s="171">
        <v>8</v>
      </c>
      <c r="B84" s="119" t="s">
        <v>8</v>
      </c>
      <c r="C84" s="120"/>
      <c r="D84" s="120">
        <f t="shared" si="68"/>
        <v>3.6982248520710054E-2</v>
      </c>
      <c r="E84" s="119">
        <f t="shared" si="68"/>
        <v>4.8076923076923073E-2</v>
      </c>
      <c r="F84" s="121">
        <f t="shared" si="67"/>
        <v>6.25E-2</v>
      </c>
      <c r="G84" s="120">
        <f t="shared" ref="G84:I99" si="69">F84*1.3</f>
        <v>8.1250000000000003E-2</v>
      </c>
      <c r="H84" s="120">
        <f t="shared" si="69"/>
        <v>0.10562500000000001</v>
      </c>
      <c r="I84" s="120">
        <f t="shared" si="69"/>
        <v>0.13731250000000003</v>
      </c>
      <c r="J84" s="123">
        <f t="shared" si="60"/>
        <v>0.17850625000000006</v>
      </c>
      <c r="K84" s="123">
        <f t="shared" si="61"/>
        <v>0.24098343750000009</v>
      </c>
      <c r="L84" s="53">
        <f t="shared" si="62"/>
        <v>0.33737681250000012</v>
      </c>
      <c r="M84" s="1">
        <f t="shared" si="63"/>
        <v>0.48919637812500016</v>
      </c>
      <c r="N84" s="40">
        <f t="shared" si="64"/>
        <v>1.0640021224218752</v>
      </c>
      <c r="O84" s="125">
        <f t="shared" si="65"/>
        <v>1.6492032897539066</v>
      </c>
      <c r="P84" s="201">
        <f t="shared" si="66"/>
        <v>0.7093347482812502</v>
      </c>
    </row>
    <row r="85" spans="1:16" x14ac:dyDescent="0.3">
      <c r="A85" s="171">
        <v>8</v>
      </c>
      <c r="B85" s="126" t="s">
        <v>18</v>
      </c>
      <c r="C85" s="127" t="s">
        <v>43</v>
      </c>
      <c r="D85" s="128">
        <f t="shared" si="68"/>
        <v>-47.337278106508869</v>
      </c>
      <c r="E85" s="31">
        <f t="shared" si="68"/>
        <v>-61.538461538461533</v>
      </c>
      <c r="F85" s="129">
        <v>-80</v>
      </c>
      <c r="G85" s="128">
        <f t="shared" si="69"/>
        <v>-104</v>
      </c>
      <c r="H85" s="128">
        <f t="shared" si="69"/>
        <v>-135.20000000000002</v>
      </c>
      <c r="I85" s="128">
        <f t="shared" si="69"/>
        <v>-175.76000000000002</v>
      </c>
      <c r="J85" s="130">
        <f t="shared" si="60"/>
        <v>-228.48800000000003</v>
      </c>
      <c r="K85" s="130">
        <f t="shared" si="61"/>
        <v>-308.45880000000005</v>
      </c>
      <c r="L85" s="55">
        <f t="shared" si="62"/>
        <v>-431.84232000000003</v>
      </c>
      <c r="M85" s="29">
        <f t="shared" si="63"/>
        <v>-626.17136400000004</v>
      </c>
      <c r="N85" s="29">
        <f t="shared" si="64"/>
        <v>-1361.9227166999999</v>
      </c>
      <c r="O85" s="31">
        <f t="shared" si="65"/>
        <v>-2110.9802108849999</v>
      </c>
      <c r="P85" s="203">
        <f t="shared" si="66"/>
        <v>-907.94847779999998</v>
      </c>
    </row>
    <row r="86" spans="1:16" x14ac:dyDescent="0.3">
      <c r="A86" s="171">
        <v>8</v>
      </c>
      <c r="B86" s="126" t="s">
        <v>3</v>
      </c>
      <c r="C86" s="131"/>
      <c r="D86" s="120">
        <f t="shared" si="68"/>
        <v>0.1183431952662722</v>
      </c>
      <c r="E86" s="119">
        <f t="shared" si="68"/>
        <v>0.15384615384615385</v>
      </c>
      <c r="F86" s="215">
        <f>0.025*A87</f>
        <v>0.2</v>
      </c>
      <c r="G86" s="216">
        <f t="shared" ref="G86:J87" si="70">F86*1.3</f>
        <v>0.26</v>
      </c>
      <c r="H86" s="216">
        <f t="shared" si="70"/>
        <v>0.33800000000000002</v>
      </c>
      <c r="I86" s="216">
        <f t="shared" si="70"/>
        <v>0.43940000000000007</v>
      </c>
      <c r="J86" s="217">
        <f t="shared" si="70"/>
        <v>0.57122000000000006</v>
      </c>
      <c r="K86" s="217">
        <f t="shared" si="61"/>
        <v>0.77114700000000014</v>
      </c>
      <c r="L86" s="91">
        <f t="shared" si="62"/>
        <v>1.0796058000000002</v>
      </c>
      <c r="M86" s="90">
        <f t="shared" si="63"/>
        <v>1.5654284100000002</v>
      </c>
      <c r="N86" s="90">
        <f>P86*1.5</f>
        <v>3.4048067917500004</v>
      </c>
      <c r="O86" s="189">
        <f t="shared" si="65"/>
        <v>5.2774505272125012</v>
      </c>
      <c r="P86" s="205">
        <f>M86*1.45</f>
        <v>2.2698711945000003</v>
      </c>
    </row>
    <row r="87" spans="1:16" ht="15" thickBot="1" x14ac:dyDescent="0.35">
      <c r="A87" s="171">
        <v>8</v>
      </c>
      <c r="B87" s="126" t="s">
        <v>3</v>
      </c>
      <c r="C87" s="134"/>
      <c r="D87" s="105">
        <f t="shared" si="68"/>
        <v>0.1183431952662722</v>
      </c>
      <c r="E87" s="106">
        <f t="shared" si="68"/>
        <v>0.15384615384615385</v>
      </c>
      <c r="F87" s="213">
        <f>0.025*A86</f>
        <v>0.2</v>
      </c>
      <c r="G87" s="214">
        <f t="shared" si="70"/>
        <v>0.26</v>
      </c>
      <c r="H87" s="214">
        <f t="shared" si="70"/>
        <v>0.33800000000000002</v>
      </c>
      <c r="I87" s="214">
        <f t="shared" si="70"/>
        <v>0.43940000000000007</v>
      </c>
      <c r="J87" s="132">
        <f t="shared" si="70"/>
        <v>0.57122000000000006</v>
      </c>
      <c r="K87" s="132">
        <f>J87*1.25</f>
        <v>0.71402500000000013</v>
      </c>
      <c r="L87" s="56">
        <f>K87*1.2</f>
        <v>0.85683000000000009</v>
      </c>
      <c r="M87" s="5">
        <f>L87*1.15</f>
        <v>0.98535450000000002</v>
      </c>
      <c r="N87" s="5">
        <f>P87*1.1</f>
        <v>1.2464734424999999</v>
      </c>
      <c r="O87" s="133">
        <f>N87*1.05</f>
        <v>1.3087971146249999</v>
      </c>
      <c r="P87" s="204">
        <f>M87*1.15</f>
        <v>1.1331576749999999</v>
      </c>
    </row>
    <row r="88" spans="1:16" x14ac:dyDescent="0.3">
      <c r="A88" s="171">
        <v>8</v>
      </c>
      <c r="B88" s="119" t="s">
        <v>9</v>
      </c>
      <c r="C88" s="120" t="s">
        <v>44</v>
      </c>
      <c r="D88" s="136">
        <f t="shared" si="68"/>
        <v>9.4674556213017749E-2</v>
      </c>
      <c r="E88" s="43">
        <f t="shared" si="68"/>
        <v>0.12307692307692307</v>
      </c>
      <c r="F88" s="137">
        <f t="shared" ref="F88:F93" si="71">F13*A88</f>
        <v>0.16</v>
      </c>
      <c r="G88" s="136">
        <f t="shared" si="69"/>
        <v>0.20800000000000002</v>
      </c>
      <c r="H88" s="136">
        <f t="shared" si="69"/>
        <v>0.27040000000000003</v>
      </c>
      <c r="I88" s="136">
        <f t="shared" si="69"/>
        <v>0.35152000000000005</v>
      </c>
      <c r="J88" s="138">
        <f t="shared" ref="J88:J100" si="72">I88*1.3</f>
        <v>0.4569760000000001</v>
      </c>
      <c r="K88" s="138">
        <f t="shared" ref="K88:K101" si="73">J88*1.35</f>
        <v>0.61691760000000018</v>
      </c>
      <c r="L88" s="57">
        <f t="shared" ref="L88:L101" si="74">K88*1.4</f>
        <v>0.86368464000000023</v>
      </c>
      <c r="M88" s="41">
        <f t="shared" ref="M88:M101" si="75">L88*1.45</f>
        <v>1.2523427280000003</v>
      </c>
      <c r="N88" s="41">
        <f t="shared" ref="N88:N100" si="76">P88*1.5</f>
        <v>2.7238454334000006</v>
      </c>
      <c r="O88" s="43">
        <f t="shared" ref="O88:O101" si="77">N88*1.55</f>
        <v>4.2219604217700013</v>
      </c>
      <c r="P88" s="206">
        <f t="shared" ref="P88:P100" si="78">M88*1.45</f>
        <v>1.8158969556000004</v>
      </c>
    </row>
    <row r="89" spans="1:16" x14ac:dyDescent="0.3">
      <c r="A89" s="171">
        <v>8</v>
      </c>
      <c r="B89" s="139" t="s">
        <v>10</v>
      </c>
      <c r="C89" s="140"/>
      <c r="D89" s="141">
        <f t="shared" si="68"/>
        <v>1.8934911242603551E-2</v>
      </c>
      <c r="E89" s="49">
        <f t="shared" si="68"/>
        <v>2.4615384615384615E-2</v>
      </c>
      <c r="F89" s="142">
        <f t="shared" si="71"/>
        <v>3.2000000000000001E-2</v>
      </c>
      <c r="G89" s="141">
        <f t="shared" si="69"/>
        <v>4.1600000000000005E-2</v>
      </c>
      <c r="H89" s="141">
        <f t="shared" si="69"/>
        <v>5.408000000000001E-2</v>
      </c>
      <c r="I89" s="141">
        <f t="shared" si="69"/>
        <v>7.0304000000000019E-2</v>
      </c>
      <c r="J89" s="143">
        <f t="shared" si="72"/>
        <v>9.1395200000000024E-2</v>
      </c>
      <c r="K89" s="143">
        <f t="shared" si="73"/>
        <v>0.12338352000000004</v>
      </c>
      <c r="L89" s="58">
        <f t="shared" si="74"/>
        <v>0.17273692800000004</v>
      </c>
      <c r="M89" s="44">
        <f t="shared" si="75"/>
        <v>0.25046854560000004</v>
      </c>
      <c r="N89" s="44">
        <f t="shared" si="76"/>
        <v>0.54476908668000001</v>
      </c>
      <c r="O89" s="190">
        <f t="shared" si="77"/>
        <v>0.84439208435400004</v>
      </c>
      <c r="P89" s="207">
        <f t="shared" si="78"/>
        <v>0.36317939112000003</v>
      </c>
    </row>
    <row r="90" spans="1:16" x14ac:dyDescent="0.3">
      <c r="A90" s="171">
        <v>8</v>
      </c>
      <c r="B90" s="106" t="s">
        <v>11</v>
      </c>
      <c r="C90" s="105"/>
      <c r="D90" s="105">
        <f t="shared" si="68"/>
        <v>2.3668639053254438E-3</v>
      </c>
      <c r="E90" s="106">
        <f t="shared" si="68"/>
        <v>3.0769230769230769E-3</v>
      </c>
      <c r="F90" s="107">
        <f t="shared" si="71"/>
        <v>4.0000000000000001E-3</v>
      </c>
      <c r="G90" s="105">
        <f t="shared" si="69"/>
        <v>5.2000000000000006E-3</v>
      </c>
      <c r="H90" s="105">
        <f t="shared" si="69"/>
        <v>6.7600000000000013E-3</v>
      </c>
      <c r="I90" s="105">
        <f t="shared" si="69"/>
        <v>8.7880000000000024E-3</v>
      </c>
      <c r="J90" s="144">
        <f t="shared" si="72"/>
        <v>1.1424400000000003E-2</v>
      </c>
      <c r="K90" s="135">
        <f t="shared" si="73"/>
        <v>1.5422940000000005E-2</v>
      </c>
      <c r="L90" s="50">
        <f t="shared" si="74"/>
        <v>2.1592116000000005E-2</v>
      </c>
      <c r="M90" s="8">
        <f t="shared" si="75"/>
        <v>3.1308568200000005E-2</v>
      </c>
      <c r="N90" s="8">
        <f t="shared" si="76"/>
        <v>6.8096135835000002E-2</v>
      </c>
      <c r="O90" s="12">
        <f t="shared" si="77"/>
        <v>0.10554901054425</v>
      </c>
      <c r="P90" s="208">
        <f t="shared" si="78"/>
        <v>4.5397423890000003E-2</v>
      </c>
    </row>
    <row r="91" spans="1:16" x14ac:dyDescent="0.3">
      <c r="A91" s="171">
        <v>8</v>
      </c>
      <c r="B91" s="106" t="s">
        <v>12</v>
      </c>
      <c r="C91" s="105"/>
      <c r="D91" s="105">
        <f t="shared" si="68"/>
        <v>1.1834319526627219E-3</v>
      </c>
      <c r="E91" s="106">
        <f t="shared" si="68"/>
        <v>1.5384615384615385E-3</v>
      </c>
      <c r="F91" s="107">
        <f t="shared" si="71"/>
        <v>2E-3</v>
      </c>
      <c r="G91" s="105">
        <f t="shared" si="69"/>
        <v>2.6000000000000003E-3</v>
      </c>
      <c r="H91" s="105">
        <f t="shared" si="69"/>
        <v>3.3800000000000006E-3</v>
      </c>
      <c r="I91" s="105">
        <f t="shared" si="69"/>
        <v>4.3940000000000012E-3</v>
      </c>
      <c r="J91" s="135">
        <f t="shared" si="72"/>
        <v>5.7122000000000015E-3</v>
      </c>
      <c r="K91" s="145">
        <f t="shared" si="73"/>
        <v>7.7114700000000024E-3</v>
      </c>
      <c r="L91" s="50">
        <f t="shared" si="74"/>
        <v>1.0796058000000002E-2</v>
      </c>
      <c r="M91" s="8">
        <f t="shared" si="75"/>
        <v>1.5654284100000002E-2</v>
      </c>
      <c r="N91" s="8">
        <f t="shared" si="76"/>
        <v>3.4048067917500001E-2</v>
      </c>
      <c r="O91" s="12">
        <f t="shared" si="77"/>
        <v>5.2774505272125002E-2</v>
      </c>
      <c r="P91" s="208">
        <f t="shared" si="78"/>
        <v>2.2698711945000002E-2</v>
      </c>
    </row>
    <row r="92" spans="1:16" x14ac:dyDescent="0.3">
      <c r="A92" s="171">
        <v>8</v>
      </c>
      <c r="B92" s="106" t="s">
        <v>13</v>
      </c>
      <c r="C92" s="105"/>
      <c r="D92" s="105">
        <f t="shared" si="68"/>
        <v>3.9447731755424062E-4</v>
      </c>
      <c r="E92" s="106">
        <f t="shared" si="68"/>
        <v>5.1282051282051282E-4</v>
      </c>
      <c r="F92" s="107">
        <f t="shared" si="71"/>
        <v>6.6666666666666664E-4</v>
      </c>
      <c r="G92" s="105">
        <f t="shared" si="69"/>
        <v>8.6666666666666663E-4</v>
      </c>
      <c r="H92" s="105">
        <f t="shared" si="69"/>
        <v>1.1266666666666667E-3</v>
      </c>
      <c r="I92" s="105">
        <f t="shared" si="69"/>
        <v>1.4646666666666666E-3</v>
      </c>
      <c r="J92" s="135">
        <f t="shared" si="72"/>
        <v>1.9040666666666666E-3</v>
      </c>
      <c r="K92" s="135">
        <f t="shared" si="73"/>
        <v>2.5704899999999999E-3</v>
      </c>
      <c r="L92" s="59">
        <f t="shared" si="74"/>
        <v>3.5986859999999998E-3</v>
      </c>
      <c r="M92" s="15">
        <f t="shared" si="75"/>
        <v>5.2180946999999993E-3</v>
      </c>
      <c r="N92" s="8">
        <f t="shared" si="76"/>
        <v>1.1349355972499999E-2</v>
      </c>
      <c r="O92" s="12">
        <f t="shared" si="77"/>
        <v>1.7591501757374998E-2</v>
      </c>
      <c r="P92" s="209">
        <f t="shared" si="78"/>
        <v>7.5662373149999991E-3</v>
      </c>
    </row>
    <row r="93" spans="1:16" ht="15" thickBot="1" x14ac:dyDescent="0.35">
      <c r="A93" s="176">
        <v>8</v>
      </c>
      <c r="B93" s="157" t="s">
        <v>14</v>
      </c>
      <c r="C93" s="158"/>
      <c r="D93" s="158">
        <f t="shared" si="68"/>
        <v>1.9723865877712031E-4</v>
      </c>
      <c r="E93" s="157">
        <f t="shared" si="68"/>
        <v>2.5641025641025641E-4</v>
      </c>
      <c r="F93" s="159">
        <f t="shared" si="71"/>
        <v>3.3333333333333332E-4</v>
      </c>
      <c r="G93" s="158">
        <f t="shared" si="69"/>
        <v>4.3333333333333331E-4</v>
      </c>
      <c r="H93" s="158">
        <f t="shared" si="69"/>
        <v>5.6333333333333333E-4</v>
      </c>
      <c r="I93" s="105">
        <f t="shared" si="69"/>
        <v>7.3233333333333332E-4</v>
      </c>
      <c r="J93" s="146">
        <f t="shared" si="72"/>
        <v>9.5203333333333329E-4</v>
      </c>
      <c r="K93" s="146">
        <f t="shared" si="73"/>
        <v>1.285245E-3</v>
      </c>
      <c r="L93" s="191">
        <f t="shared" si="74"/>
        <v>1.7993429999999999E-3</v>
      </c>
      <c r="M93" s="192">
        <f t="shared" si="75"/>
        <v>2.6090473499999997E-3</v>
      </c>
      <c r="N93" s="193">
        <f t="shared" si="76"/>
        <v>5.6746779862499996E-3</v>
      </c>
      <c r="O93" s="194">
        <f t="shared" si="77"/>
        <v>8.7957508786874992E-3</v>
      </c>
      <c r="P93" s="210">
        <f t="shared" si="78"/>
        <v>3.7831186574999996E-3</v>
      </c>
    </row>
    <row r="94" spans="1:16" x14ac:dyDescent="0.3">
      <c r="A94" s="177">
        <v>8</v>
      </c>
      <c r="B94" s="135" t="s">
        <v>19</v>
      </c>
      <c r="C94" s="105"/>
      <c r="D94" s="160">
        <f>E94/1.3</f>
        <v>9.4674556213017738</v>
      </c>
      <c r="E94" s="118">
        <f>F94/1.3</f>
        <v>12.307692307692307</v>
      </c>
      <c r="F94" s="161">
        <f t="shared" ref="F94:F99" si="79">F4*A94</f>
        <v>16</v>
      </c>
      <c r="G94" s="160">
        <f t="shared" si="69"/>
        <v>20.8</v>
      </c>
      <c r="H94" s="160">
        <f t="shared" si="69"/>
        <v>27.040000000000003</v>
      </c>
      <c r="I94" s="23">
        <f t="shared" si="69"/>
        <v>35.152000000000008</v>
      </c>
      <c r="J94" s="112">
        <f t="shared" si="72"/>
        <v>45.697600000000016</v>
      </c>
      <c r="K94" s="113">
        <f t="shared" si="73"/>
        <v>61.691760000000023</v>
      </c>
      <c r="L94" s="51">
        <f t="shared" si="74"/>
        <v>86.368464000000031</v>
      </c>
      <c r="M94" s="25">
        <f t="shared" si="75"/>
        <v>125.23427280000004</v>
      </c>
      <c r="N94" s="25">
        <f t="shared" si="76"/>
        <v>272.38454334000005</v>
      </c>
      <c r="O94" s="188">
        <f t="shared" si="77"/>
        <v>422.19604217700009</v>
      </c>
      <c r="P94" s="199">
        <f t="shared" si="78"/>
        <v>181.58969556000005</v>
      </c>
    </row>
    <row r="95" spans="1:16" x14ac:dyDescent="0.3">
      <c r="A95" s="175">
        <v>8</v>
      </c>
      <c r="B95" s="152" t="s">
        <v>4</v>
      </c>
      <c r="C95" s="153"/>
      <c r="D95" s="154">
        <f t="shared" ref="D95:E108" si="80">E95/1.3</f>
        <v>3.5502958579881652</v>
      </c>
      <c r="E95" s="155">
        <f t="shared" si="80"/>
        <v>4.615384615384615</v>
      </c>
      <c r="F95" s="156">
        <f t="shared" si="79"/>
        <v>6</v>
      </c>
      <c r="G95" s="154">
        <f t="shared" si="69"/>
        <v>7.8000000000000007</v>
      </c>
      <c r="H95" s="154">
        <f t="shared" si="69"/>
        <v>10.14</v>
      </c>
      <c r="I95" s="115">
        <f t="shared" si="69"/>
        <v>13.182</v>
      </c>
      <c r="J95" s="117">
        <f t="shared" si="72"/>
        <v>17.136600000000001</v>
      </c>
      <c r="K95" s="117">
        <f t="shared" si="73"/>
        <v>23.134410000000003</v>
      </c>
      <c r="L95" s="52">
        <f t="shared" si="74"/>
        <v>32.388173999999999</v>
      </c>
      <c r="M95" s="28">
        <f t="shared" si="75"/>
        <v>46.962852299999994</v>
      </c>
      <c r="N95" s="28">
        <f t="shared" si="76"/>
        <v>102.14420375249998</v>
      </c>
      <c r="O95" s="118">
        <f t="shared" si="77"/>
        <v>158.32351581637496</v>
      </c>
      <c r="P95" s="200">
        <f t="shared" si="78"/>
        <v>68.096135834999984</v>
      </c>
    </row>
    <row r="96" spans="1:16" x14ac:dyDescent="0.3">
      <c r="A96" s="171">
        <v>8</v>
      </c>
      <c r="B96" s="119" t="s">
        <v>5</v>
      </c>
      <c r="C96" s="120"/>
      <c r="D96" s="120">
        <f t="shared" si="80"/>
        <v>0.44378698224852065</v>
      </c>
      <c r="E96" s="119">
        <f t="shared" si="80"/>
        <v>0.57692307692307687</v>
      </c>
      <c r="F96" s="121">
        <f t="shared" si="79"/>
        <v>0.75</v>
      </c>
      <c r="G96" s="120">
        <f t="shared" si="69"/>
        <v>0.97500000000000009</v>
      </c>
      <c r="H96" s="120">
        <f t="shared" si="69"/>
        <v>1.2675000000000001</v>
      </c>
      <c r="I96" s="120">
        <f t="shared" si="69"/>
        <v>1.64775</v>
      </c>
      <c r="J96" s="122">
        <f t="shared" si="72"/>
        <v>2.1420750000000002</v>
      </c>
      <c r="K96" s="123">
        <f t="shared" si="73"/>
        <v>2.8918012500000003</v>
      </c>
      <c r="L96" s="53">
        <f t="shared" si="74"/>
        <v>4.0485217499999999</v>
      </c>
      <c r="M96" s="1">
        <f t="shared" si="75"/>
        <v>5.8703565374999993</v>
      </c>
      <c r="N96" s="1">
        <f t="shared" si="76"/>
        <v>12.768025469062497</v>
      </c>
      <c r="O96" s="36">
        <f t="shared" si="77"/>
        <v>19.790439477046871</v>
      </c>
      <c r="P96" s="201">
        <f t="shared" si="78"/>
        <v>8.512016979374998</v>
      </c>
    </row>
    <row r="97" spans="1:16" x14ac:dyDescent="0.3">
      <c r="A97" s="171">
        <v>8</v>
      </c>
      <c r="B97" s="119" t="s">
        <v>6</v>
      </c>
      <c r="C97" s="120"/>
      <c r="D97" s="120">
        <f t="shared" si="80"/>
        <v>0.22189349112426032</v>
      </c>
      <c r="E97" s="119">
        <f t="shared" si="80"/>
        <v>0.28846153846153844</v>
      </c>
      <c r="F97" s="121">
        <f t="shared" si="79"/>
        <v>0.375</v>
      </c>
      <c r="G97" s="120">
        <f t="shared" si="69"/>
        <v>0.48750000000000004</v>
      </c>
      <c r="H97" s="120">
        <f t="shared" si="69"/>
        <v>0.63375000000000004</v>
      </c>
      <c r="I97" s="120">
        <f t="shared" si="69"/>
        <v>0.82387500000000002</v>
      </c>
      <c r="J97" s="123">
        <f t="shared" si="72"/>
        <v>1.0710375000000001</v>
      </c>
      <c r="K97" s="124">
        <f t="shared" si="73"/>
        <v>1.4459006250000002</v>
      </c>
      <c r="L97" s="53">
        <f t="shared" si="74"/>
        <v>2.024260875</v>
      </c>
      <c r="M97" s="1">
        <f t="shared" si="75"/>
        <v>2.9351782687499997</v>
      </c>
      <c r="N97" s="1">
        <f t="shared" si="76"/>
        <v>6.3840127345312485</v>
      </c>
      <c r="O97" s="36">
        <f t="shared" si="77"/>
        <v>9.8952197385234353</v>
      </c>
      <c r="P97" s="201">
        <f t="shared" si="78"/>
        <v>4.256008489687499</v>
      </c>
    </row>
    <row r="98" spans="1:16" x14ac:dyDescent="0.3">
      <c r="A98" s="171">
        <v>8</v>
      </c>
      <c r="B98" s="119" t="s">
        <v>7</v>
      </c>
      <c r="C98" s="120"/>
      <c r="D98" s="120">
        <f t="shared" si="80"/>
        <v>7.3964497041420108E-2</v>
      </c>
      <c r="E98" s="119">
        <f t="shared" si="80"/>
        <v>9.6153846153846145E-2</v>
      </c>
      <c r="F98" s="121">
        <f t="shared" si="79"/>
        <v>0.125</v>
      </c>
      <c r="G98" s="120">
        <f t="shared" si="69"/>
        <v>0.16250000000000001</v>
      </c>
      <c r="H98" s="120">
        <f t="shared" si="69"/>
        <v>0.21125000000000002</v>
      </c>
      <c r="I98" s="120">
        <f t="shared" si="69"/>
        <v>0.27462500000000006</v>
      </c>
      <c r="J98" s="123">
        <f t="shared" si="72"/>
        <v>0.35701250000000012</v>
      </c>
      <c r="K98" s="123">
        <f t="shared" si="73"/>
        <v>0.48196687500000018</v>
      </c>
      <c r="L98" s="54">
        <f t="shared" si="74"/>
        <v>0.67475362500000025</v>
      </c>
      <c r="M98" s="39">
        <f t="shared" si="75"/>
        <v>0.97839275625000033</v>
      </c>
      <c r="N98" s="1">
        <f t="shared" si="76"/>
        <v>2.1280042448437504</v>
      </c>
      <c r="O98" s="36">
        <f t="shared" si="77"/>
        <v>3.2984065795078132</v>
      </c>
      <c r="P98" s="202">
        <f t="shared" si="78"/>
        <v>1.4186694965625004</v>
      </c>
    </row>
    <row r="99" spans="1:16" ht="15" thickBot="1" x14ac:dyDescent="0.35">
      <c r="A99" s="171">
        <v>8</v>
      </c>
      <c r="B99" s="119" t="s">
        <v>8</v>
      </c>
      <c r="C99" s="120"/>
      <c r="D99" s="120">
        <f t="shared" si="80"/>
        <v>3.6982248520710054E-2</v>
      </c>
      <c r="E99" s="119">
        <f t="shared" si="80"/>
        <v>4.8076923076923073E-2</v>
      </c>
      <c r="F99" s="121">
        <f t="shared" si="79"/>
        <v>6.25E-2</v>
      </c>
      <c r="G99" s="120">
        <f t="shared" si="69"/>
        <v>8.1250000000000003E-2</v>
      </c>
      <c r="H99" s="120">
        <f t="shared" si="69"/>
        <v>0.10562500000000001</v>
      </c>
      <c r="I99" s="120">
        <f t="shared" si="69"/>
        <v>0.13731250000000003</v>
      </c>
      <c r="J99" s="123">
        <f t="shared" si="72"/>
        <v>0.17850625000000006</v>
      </c>
      <c r="K99" s="123">
        <f t="shared" si="73"/>
        <v>0.24098343750000009</v>
      </c>
      <c r="L99" s="53">
        <f t="shared" si="74"/>
        <v>0.33737681250000012</v>
      </c>
      <c r="M99" s="1">
        <f t="shared" si="75"/>
        <v>0.48919637812500016</v>
      </c>
      <c r="N99" s="40">
        <f t="shared" si="76"/>
        <v>1.0640021224218752</v>
      </c>
      <c r="O99" s="125">
        <f t="shared" si="77"/>
        <v>1.6492032897539066</v>
      </c>
      <c r="P99" s="201">
        <f t="shared" si="78"/>
        <v>0.7093347482812502</v>
      </c>
    </row>
    <row r="100" spans="1:16" x14ac:dyDescent="0.3">
      <c r="A100" s="171">
        <v>8</v>
      </c>
      <c r="B100" s="126" t="s">
        <v>18</v>
      </c>
      <c r="C100" s="127" t="s">
        <v>56</v>
      </c>
      <c r="D100" s="128">
        <f t="shared" si="80"/>
        <v>-50.295857988165679</v>
      </c>
      <c r="E100" s="31">
        <f t="shared" si="80"/>
        <v>-65.384615384615387</v>
      </c>
      <c r="F100" s="129">
        <v>-85</v>
      </c>
      <c r="G100" s="128">
        <f t="shared" ref="G100:I115" si="81">F100*1.3</f>
        <v>-110.5</v>
      </c>
      <c r="H100" s="128">
        <f t="shared" si="81"/>
        <v>-143.65</v>
      </c>
      <c r="I100" s="128">
        <f t="shared" si="81"/>
        <v>-186.745</v>
      </c>
      <c r="J100" s="130">
        <f t="shared" si="72"/>
        <v>-242.76850000000002</v>
      </c>
      <c r="K100" s="130">
        <f t="shared" si="73"/>
        <v>-327.73747500000002</v>
      </c>
      <c r="L100" s="55">
        <f t="shared" si="74"/>
        <v>-458.83246500000001</v>
      </c>
      <c r="M100" s="29">
        <f t="shared" si="75"/>
        <v>-665.30707425000003</v>
      </c>
      <c r="N100" s="29">
        <f t="shared" si="76"/>
        <v>-1447.0428864937501</v>
      </c>
      <c r="O100" s="31">
        <f t="shared" si="77"/>
        <v>-2242.9164740653127</v>
      </c>
      <c r="P100" s="203">
        <f t="shared" si="78"/>
        <v>-964.69525766250001</v>
      </c>
    </row>
    <row r="101" spans="1:16" x14ac:dyDescent="0.3">
      <c r="A101" s="171">
        <v>8</v>
      </c>
      <c r="B101" s="126" t="s">
        <v>3</v>
      </c>
      <c r="C101" s="131"/>
      <c r="D101" s="120">
        <f t="shared" si="80"/>
        <v>0.1183431952662722</v>
      </c>
      <c r="E101" s="119">
        <f t="shared" si="80"/>
        <v>0.15384615384615385</v>
      </c>
      <c r="F101" s="215">
        <f>0.025*A102</f>
        <v>0.2</v>
      </c>
      <c r="G101" s="216">
        <f t="shared" ref="G101:J102" si="82">F101*1.3</f>
        <v>0.26</v>
      </c>
      <c r="H101" s="216">
        <f t="shared" si="82"/>
        <v>0.33800000000000002</v>
      </c>
      <c r="I101" s="216">
        <f t="shared" si="82"/>
        <v>0.43940000000000007</v>
      </c>
      <c r="J101" s="217">
        <f t="shared" si="82"/>
        <v>0.57122000000000006</v>
      </c>
      <c r="K101" s="217">
        <f t="shared" si="73"/>
        <v>0.77114700000000014</v>
      </c>
      <c r="L101" s="91">
        <f t="shared" si="74"/>
        <v>1.0796058000000002</v>
      </c>
      <c r="M101" s="90">
        <f t="shared" si="75"/>
        <v>1.5654284100000002</v>
      </c>
      <c r="N101" s="90">
        <f>P101*1.5</f>
        <v>3.4048067917500004</v>
      </c>
      <c r="O101" s="189">
        <f t="shared" si="77"/>
        <v>5.2774505272125012</v>
      </c>
      <c r="P101" s="205">
        <f>M101*1.45</f>
        <v>2.2698711945000003</v>
      </c>
    </row>
    <row r="102" spans="1:16" ht="15" thickBot="1" x14ac:dyDescent="0.35">
      <c r="A102" s="171">
        <v>8</v>
      </c>
      <c r="B102" s="126" t="s">
        <v>3</v>
      </c>
      <c r="C102" s="134"/>
      <c r="D102" s="105">
        <f t="shared" si="80"/>
        <v>0.1183431952662722</v>
      </c>
      <c r="E102" s="106">
        <f t="shared" si="80"/>
        <v>0.15384615384615385</v>
      </c>
      <c r="F102" s="213">
        <f>0.025*A101</f>
        <v>0.2</v>
      </c>
      <c r="G102" s="214">
        <f t="shared" si="82"/>
        <v>0.26</v>
      </c>
      <c r="H102" s="214">
        <f t="shared" si="82"/>
        <v>0.33800000000000002</v>
      </c>
      <c r="I102" s="214">
        <f t="shared" si="82"/>
        <v>0.43940000000000007</v>
      </c>
      <c r="J102" s="132">
        <f t="shared" si="82"/>
        <v>0.57122000000000006</v>
      </c>
      <c r="K102" s="132">
        <f>J102*1.25</f>
        <v>0.71402500000000013</v>
      </c>
      <c r="L102" s="56">
        <f>K102*1.2</f>
        <v>0.85683000000000009</v>
      </c>
      <c r="M102" s="5">
        <f>L102*1.15</f>
        <v>0.98535450000000002</v>
      </c>
      <c r="N102" s="5">
        <f>P102*1.1</f>
        <v>1.2464734424999999</v>
      </c>
      <c r="O102" s="133">
        <f>N102*1.05</f>
        <v>1.3087971146249999</v>
      </c>
      <c r="P102" s="204">
        <f>M102*1.15</f>
        <v>1.1331576749999999</v>
      </c>
    </row>
    <row r="103" spans="1:16" x14ac:dyDescent="0.3">
      <c r="A103" s="171">
        <v>8</v>
      </c>
      <c r="B103" s="119" t="s">
        <v>9</v>
      </c>
      <c r="C103" s="120" t="s">
        <v>44</v>
      </c>
      <c r="D103" s="136">
        <f t="shared" si="80"/>
        <v>9.4674556213017749E-2</v>
      </c>
      <c r="E103" s="43">
        <f t="shared" si="80"/>
        <v>0.12307692307692307</v>
      </c>
      <c r="F103" s="137">
        <f t="shared" ref="F103:F108" si="83">F13*A103</f>
        <v>0.16</v>
      </c>
      <c r="G103" s="136">
        <f t="shared" si="81"/>
        <v>0.20800000000000002</v>
      </c>
      <c r="H103" s="136">
        <f t="shared" si="81"/>
        <v>0.27040000000000003</v>
      </c>
      <c r="I103" s="136">
        <f t="shared" si="81"/>
        <v>0.35152000000000005</v>
      </c>
      <c r="J103" s="138">
        <f t="shared" ref="J103:J115" si="84">I103*1.3</f>
        <v>0.4569760000000001</v>
      </c>
      <c r="K103" s="138">
        <f t="shared" ref="K103:K116" si="85">J103*1.35</f>
        <v>0.61691760000000018</v>
      </c>
      <c r="L103" s="57">
        <f t="shared" ref="L103:L116" si="86">K103*1.4</f>
        <v>0.86368464000000023</v>
      </c>
      <c r="M103" s="41">
        <f t="shared" ref="M103:M116" si="87">L103*1.45</f>
        <v>1.2523427280000003</v>
      </c>
      <c r="N103" s="41">
        <f t="shared" ref="N103:N115" si="88">P103*1.5</f>
        <v>2.7238454334000006</v>
      </c>
      <c r="O103" s="43">
        <f t="shared" ref="O103:O116" si="89">N103*1.55</f>
        <v>4.2219604217700013</v>
      </c>
      <c r="P103" s="206">
        <f t="shared" ref="P103:P115" si="90">M103*1.45</f>
        <v>1.8158969556000004</v>
      </c>
    </row>
    <row r="104" spans="1:16" x14ac:dyDescent="0.3">
      <c r="A104" s="171">
        <v>8</v>
      </c>
      <c r="B104" s="139" t="s">
        <v>10</v>
      </c>
      <c r="C104" s="140"/>
      <c r="D104" s="141">
        <f t="shared" si="80"/>
        <v>1.8934911242603551E-2</v>
      </c>
      <c r="E104" s="49">
        <f t="shared" si="80"/>
        <v>2.4615384615384615E-2</v>
      </c>
      <c r="F104" s="142">
        <f t="shared" si="83"/>
        <v>3.2000000000000001E-2</v>
      </c>
      <c r="G104" s="141">
        <f t="shared" si="81"/>
        <v>4.1600000000000005E-2</v>
      </c>
      <c r="H104" s="141">
        <f t="shared" si="81"/>
        <v>5.408000000000001E-2</v>
      </c>
      <c r="I104" s="141">
        <f t="shared" si="81"/>
        <v>7.0304000000000019E-2</v>
      </c>
      <c r="J104" s="143">
        <f t="shared" si="84"/>
        <v>9.1395200000000024E-2</v>
      </c>
      <c r="K104" s="143">
        <f t="shared" si="85"/>
        <v>0.12338352000000004</v>
      </c>
      <c r="L104" s="58">
        <f t="shared" si="86"/>
        <v>0.17273692800000004</v>
      </c>
      <c r="M104" s="44">
        <f t="shared" si="87"/>
        <v>0.25046854560000004</v>
      </c>
      <c r="N104" s="44">
        <f t="shared" si="88"/>
        <v>0.54476908668000001</v>
      </c>
      <c r="O104" s="190">
        <f t="shared" si="89"/>
        <v>0.84439208435400004</v>
      </c>
      <c r="P104" s="207">
        <f t="shared" si="90"/>
        <v>0.36317939112000003</v>
      </c>
    </row>
    <row r="105" spans="1:16" x14ac:dyDescent="0.3">
      <c r="A105" s="171">
        <v>8</v>
      </c>
      <c r="B105" s="106" t="s">
        <v>11</v>
      </c>
      <c r="C105" s="105"/>
      <c r="D105" s="105">
        <f t="shared" si="80"/>
        <v>2.3668639053254438E-3</v>
      </c>
      <c r="E105" s="106">
        <f t="shared" si="80"/>
        <v>3.0769230769230769E-3</v>
      </c>
      <c r="F105" s="107">
        <f t="shared" si="83"/>
        <v>4.0000000000000001E-3</v>
      </c>
      <c r="G105" s="105">
        <f t="shared" si="81"/>
        <v>5.2000000000000006E-3</v>
      </c>
      <c r="H105" s="105">
        <f t="shared" si="81"/>
        <v>6.7600000000000013E-3</v>
      </c>
      <c r="I105" s="105">
        <f t="shared" si="81"/>
        <v>8.7880000000000024E-3</v>
      </c>
      <c r="J105" s="144">
        <f t="shared" si="84"/>
        <v>1.1424400000000003E-2</v>
      </c>
      <c r="K105" s="135">
        <f t="shared" si="85"/>
        <v>1.5422940000000005E-2</v>
      </c>
      <c r="L105" s="50">
        <f t="shared" si="86"/>
        <v>2.1592116000000005E-2</v>
      </c>
      <c r="M105" s="8">
        <f t="shared" si="87"/>
        <v>3.1308568200000005E-2</v>
      </c>
      <c r="N105" s="8">
        <f t="shared" si="88"/>
        <v>6.8096135835000002E-2</v>
      </c>
      <c r="O105" s="12">
        <f t="shared" si="89"/>
        <v>0.10554901054425</v>
      </c>
      <c r="P105" s="208">
        <f t="shared" si="90"/>
        <v>4.5397423890000003E-2</v>
      </c>
    </row>
    <row r="106" spans="1:16" x14ac:dyDescent="0.3">
      <c r="A106" s="171">
        <v>8</v>
      </c>
      <c r="B106" s="106" t="s">
        <v>12</v>
      </c>
      <c r="C106" s="105"/>
      <c r="D106" s="105">
        <f t="shared" si="80"/>
        <v>1.1834319526627219E-3</v>
      </c>
      <c r="E106" s="106">
        <f t="shared" si="80"/>
        <v>1.5384615384615385E-3</v>
      </c>
      <c r="F106" s="107">
        <f t="shared" si="83"/>
        <v>2E-3</v>
      </c>
      <c r="G106" s="105">
        <f t="shared" si="81"/>
        <v>2.6000000000000003E-3</v>
      </c>
      <c r="H106" s="105">
        <f t="shared" si="81"/>
        <v>3.3800000000000006E-3</v>
      </c>
      <c r="I106" s="105">
        <f t="shared" si="81"/>
        <v>4.3940000000000012E-3</v>
      </c>
      <c r="J106" s="135">
        <f t="shared" si="84"/>
        <v>5.7122000000000015E-3</v>
      </c>
      <c r="K106" s="145">
        <f t="shared" si="85"/>
        <v>7.7114700000000024E-3</v>
      </c>
      <c r="L106" s="50">
        <f t="shared" si="86"/>
        <v>1.0796058000000002E-2</v>
      </c>
      <c r="M106" s="8">
        <f t="shared" si="87"/>
        <v>1.5654284100000002E-2</v>
      </c>
      <c r="N106" s="8">
        <f t="shared" si="88"/>
        <v>3.4048067917500001E-2</v>
      </c>
      <c r="O106" s="12">
        <f t="shared" si="89"/>
        <v>5.2774505272125002E-2</v>
      </c>
      <c r="P106" s="208">
        <f t="shared" si="90"/>
        <v>2.2698711945000002E-2</v>
      </c>
    </row>
    <row r="107" spans="1:16" x14ac:dyDescent="0.3">
      <c r="A107" s="171">
        <v>8</v>
      </c>
      <c r="B107" s="106" t="s">
        <v>13</v>
      </c>
      <c r="C107" s="105"/>
      <c r="D107" s="105">
        <f t="shared" si="80"/>
        <v>3.9447731755424062E-4</v>
      </c>
      <c r="E107" s="106">
        <f t="shared" si="80"/>
        <v>5.1282051282051282E-4</v>
      </c>
      <c r="F107" s="107">
        <f t="shared" si="83"/>
        <v>6.6666666666666664E-4</v>
      </c>
      <c r="G107" s="105">
        <f t="shared" si="81"/>
        <v>8.6666666666666663E-4</v>
      </c>
      <c r="H107" s="105">
        <f t="shared" si="81"/>
        <v>1.1266666666666667E-3</v>
      </c>
      <c r="I107" s="105">
        <f t="shared" si="81"/>
        <v>1.4646666666666666E-3</v>
      </c>
      <c r="J107" s="135">
        <f t="shared" si="84"/>
        <v>1.9040666666666666E-3</v>
      </c>
      <c r="K107" s="135">
        <f t="shared" si="85"/>
        <v>2.5704899999999999E-3</v>
      </c>
      <c r="L107" s="59">
        <f t="shared" si="86"/>
        <v>3.5986859999999998E-3</v>
      </c>
      <c r="M107" s="15">
        <f t="shared" si="87"/>
        <v>5.2180946999999993E-3</v>
      </c>
      <c r="N107" s="8">
        <f t="shared" si="88"/>
        <v>1.1349355972499999E-2</v>
      </c>
      <c r="O107" s="12">
        <f t="shared" si="89"/>
        <v>1.7591501757374998E-2</v>
      </c>
      <c r="P107" s="209">
        <f t="shared" si="90"/>
        <v>7.5662373149999991E-3</v>
      </c>
    </row>
    <row r="108" spans="1:16" ht="15" thickBot="1" x14ac:dyDescent="0.35">
      <c r="A108" s="176">
        <v>8</v>
      </c>
      <c r="B108" s="157" t="s">
        <v>14</v>
      </c>
      <c r="C108" s="158"/>
      <c r="D108" s="158">
        <f t="shared" si="80"/>
        <v>1.9723865877712031E-4</v>
      </c>
      <c r="E108" s="157">
        <f t="shared" si="80"/>
        <v>2.5641025641025641E-4</v>
      </c>
      <c r="F108" s="159">
        <f t="shared" si="83"/>
        <v>3.3333333333333332E-4</v>
      </c>
      <c r="G108" s="158">
        <f t="shared" si="81"/>
        <v>4.3333333333333331E-4</v>
      </c>
      <c r="H108" s="158">
        <f t="shared" si="81"/>
        <v>5.6333333333333333E-4</v>
      </c>
      <c r="I108" s="105">
        <f t="shared" si="81"/>
        <v>7.3233333333333332E-4</v>
      </c>
      <c r="J108" s="146">
        <f t="shared" si="84"/>
        <v>9.5203333333333329E-4</v>
      </c>
      <c r="K108" s="146">
        <f t="shared" si="85"/>
        <v>1.285245E-3</v>
      </c>
      <c r="L108" s="191">
        <f t="shared" si="86"/>
        <v>1.7993429999999999E-3</v>
      </c>
      <c r="M108" s="192">
        <f t="shared" si="87"/>
        <v>2.6090473499999997E-3</v>
      </c>
      <c r="N108" s="193">
        <f t="shared" si="88"/>
        <v>5.6746779862499996E-3</v>
      </c>
      <c r="O108" s="194">
        <f t="shared" si="89"/>
        <v>8.7957508786874992E-3</v>
      </c>
      <c r="P108" s="210">
        <f t="shared" si="90"/>
        <v>3.7831186574999996E-3</v>
      </c>
    </row>
    <row r="109" spans="1:16" x14ac:dyDescent="0.3">
      <c r="A109" s="177">
        <v>12</v>
      </c>
      <c r="B109" s="135" t="s">
        <v>19</v>
      </c>
      <c r="C109" s="105"/>
      <c r="D109" s="160">
        <f>E109/1.3</f>
        <v>14.201183431952661</v>
      </c>
      <c r="E109" s="118">
        <f>F109/1.3</f>
        <v>18.46153846153846</v>
      </c>
      <c r="F109" s="161">
        <f t="shared" ref="F109:F114" si="91">F4*A109</f>
        <v>24</v>
      </c>
      <c r="G109" s="160">
        <f t="shared" si="81"/>
        <v>31.200000000000003</v>
      </c>
      <c r="H109" s="160">
        <f t="shared" si="81"/>
        <v>40.56</v>
      </c>
      <c r="I109" s="23">
        <f t="shared" si="81"/>
        <v>52.728000000000002</v>
      </c>
      <c r="J109" s="112">
        <f t="shared" si="84"/>
        <v>68.546400000000006</v>
      </c>
      <c r="K109" s="113">
        <f t="shared" si="85"/>
        <v>92.53764000000001</v>
      </c>
      <c r="L109" s="51">
        <f t="shared" si="86"/>
        <v>129.552696</v>
      </c>
      <c r="M109" s="25">
        <f t="shared" si="87"/>
        <v>187.85140919999998</v>
      </c>
      <c r="N109" s="25">
        <f t="shared" si="88"/>
        <v>408.5768150099999</v>
      </c>
      <c r="O109" s="188">
        <f t="shared" si="89"/>
        <v>633.29406326549986</v>
      </c>
      <c r="P109" s="199">
        <f t="shared" si="90"/>
        <v>272.38454333999994</v>
      </c>
    </row>
    <row r="110" spans="1:16" x14ac:dyDescent="0.3">
      <c r="A110" s="175">
        <v>12</v>
      </c>
      <c r="B110" s="152" t="s">
        <v>4</v>
      </c>
      <c r="C110" s="153"/>
      <c r="D110" s="154">
        <f t="shared" ref="D110:E123" si="92">E110/1.3</f>
        <v>5.3254437869822482</v>
      </c>
      <c r="E110" s="155">
        <f t="shared" si="92"/>
        <v>6.9230769230769225</v>
      </c>
      <c r="F110" s="156">
        <f t="shared" si="91"/>
        <v>9</v>
      </c>
      <c r="G110" s="154">
        <f t="shared" si="81"/>
        <v>11.700000000000001</v>
      </c>
      <c r="H110" s="154">
        <f t="shared" si="81"/>
        <v>15.210000000000003</v>
      </c>
      <c r="I110" s="115">
        <f t="shared" si="81"/>
        <v>19.773000000000003</v>
      </c>
      <c r="J110" s="117">
        <f t="shared" si="84"/>
        <v>25.704900000000006</v>
      </c>
      <c r="K110" s="117">
        <f t="shared" si="85"/>
        <v>34.701615000000011</v>
      </c>
      <c r="L110" s="52">
        <f t="shared" si="86"/>
        <v>48.58226100000001</v>
      </c>
      <c r="M110" s="28">
        <f t="shared" si="87"/>
        <v>70.444278450000013</v>
      </c>
      <c r="N110" s="28">
        <f t="shared" si="88"/>
        <v>153.21630562875004</v>
      </c>
      <c r="O110" s="118">
        <f t="shared" si="89"/>
        <v>237.48527372456257</v>
      </c>
      <c r="P110" s="200">
        <f t="shared" si="90"/>
        <v>102.14420375250002</v>
      </c>
    </row>
    <row r="111" spans="1:16" x14ac:dyDescent="0.3">
      <c r="A111" s="171">
        <v>12</v>
      </c>
      <c r="B111" s="119" t="s">
        <v>5</v>
      </c>
      <c r="C111" s="120"/>
      <c r="D111" s="120">
        <f t="shared" si="92"/>
        <v>0.66568047337278102</v>
      </c>
      <c r="E111" s="119">
        <f t="shared" si="92"/>
        <v>0.86538461538461531</v>
      </c>
      <c r="F111" s="121">
        <f t="shared" si="91"/>
        <v>1.125</v>
      </c>
      <c r="G111" s="120">
        <f t="shared" si="81"/>
        <v>1.4625000000000001</v>
      </c>
      <c r="H111" s="120">
        <f t="shared" si="81"/>
        <v>1.9012500000000003</v>
      </c>
      <c r="I111" s="120">
        <f t="shared" si="81"/>
        <v>2.4716250000000004</v>
      </c>
      <c r="J111" s="122">
        <f t="shared" si="84"/>
        <v>3.2131125000000007</v>
      </c>
      <c r="K111" s="123">
        <f t="shared" si="85"/>
        <v>4.3377018750000014</v>
      </c>
      <c r="L111" s="53">
        <f t="shared" si="86"/>
        <v>6.0727826250000012</v>
      </c>
      <c r="M111" s="1">
        <f t="shared" si="87"/>
        <v>8.8055348062500016</v>
      </c>
      <c r="N111" s="1">
        <f t="shared" si="88"/>
        <v>19.152038203593754</v>
      </c>
      <c r="O111" s="36">
        <f t="shared" si="89"/>
        <v>29.685659215570322</v>
      </c>
      <c r="P111" s="201">
        <f t="shared" si="90"/>
        <v>12.768025469062502</v>
      </c>
    </row>
    <row r="112" spans="1:16" x14ac:dyDescent="0.3">
      <c r="A112" s="171">
        <v>12</v>
      </c>
      <c r="B112" s="119" t="s">
        <v>6</v>
      </c>
      <c r="C112" s="120"/>
      <c r="D112" s="120">
        <f t="shared" si="92"/>
        <v>0.33284023668639051</v>
      </c>
      <c r="E112" s="119">
        <f t="shared" si="92"/>
        <v>0.43269230769230765</v>
      </c>
      <c r="F112" s="121">
        <f t="shared" si="91"/>
        <v>0.5625</v>
      </c>
      <c r="G112" s="120">
        <f t="shared" si="81"/>
        <v>0.73125000000000007</v>
      </c>
      <c r="H112" s="120">
        <f t="shared" si="81"/>
        <v>0.95062500000000016</v>
      </c>
      <c r="I112" s="120">
        <f t="shared" si="81"/>
        <v>1.2358125000000002</v>
      </c>
      <c r="J112" s="123">
        <f t="shared" si="84"/>
        <v>1.6065562500000004</v>
      </c>
      <c r="K112" s="124">
        <f t="shared" si="85"/>
        <v>2.1688509375000007</v>
      </c>
      <c r="L112" s="53">
        <f t="shared" si="86"/>
        <v>3.0363913125000006</v>
      </c>
      <c r="M112" s="1">
        <f t="shared" si="87"/>
        <v>4.4027674031250008</v>
      </c>
      <c r="N112" s="1">
        <f t="shared" si="88"/>
        <v>9.5760191017968772</v>
      </c>
      <c r="O112" s="36">
        <f t="shared" si="89"/>
        <v>14.842829607785161</v>
      </c>
      <c r="P112" s="201">
        <f t="shared" si="90"/>
        <v>6.3840127345312512</v>
      </c>
    </row>
    <row r="113" spans="1:16" x14ac:dyDescent="0.3">
      <c r="A113" s="171">
        <v>12</v>
      </c>
      <c r="B113" s="119" t="s">
        <v>7</v>
      </c>
      <c r="C113" s="120"/>
      <c r="D113" s="120">
        <f t="shared" si="92"/>
        <v>0.11094674556213016</v>
      </c>
      <c r="E113" s="119">
        <f t="shared" si="92"/>
        <v>0.14423076923076922</v>
      </c>
      <c r="F113" s="121">
        <f t="shared" si="91"/>
        <v>0.1875</v>
      </c>
      <c r="G113" s="120">
        <f t="shared" si="81"/>
        <v>0.24375000000000002</v>
      </c>
      <c r="H113" s="120">
        <f t="shared" si="81"/>
        <v>0.31687500000000002</v>
      </c>
      <c r="I113" s="120">
        <f t="shared" si="81"/>
        <v>0.41193750000000001</v>
      </c>
      <c r="J113" s="123">
        <f t="shared" si="84"/>
        <v>0.53551875000000004</v>
      </c>
      <c r="K113" s="123">
        <f t="shared" si="85"/>
        <v>0.72295031250000008</v>
      </c>
      <c r="L113" s="54">
        <f t="shared" si="86"/>
        <v>1.0121304375</v>
      </c>
      <c r="M113" s="39">
        <f t="shared" si="87"/>
        <v>1.4675891343749998</v>
      </c>
      <c r="N113" s="1">
        <f t="shared" si="88"/>
        <v>3.1920063672656243</v>
      </c>
      <c r="O113" s="36">
        <f t="shared" si="89"/>
        <v>4.9476098692617176</v>
      </c>
      <c r="P113" s="202">
        <f t="shared" si="90"/>
        <v>2.1280042448437495</v>
      </c>
    </row>
    <row r="114" spans="1:16" ht="15" thickBot="1" x14ac:dyDescent="0.35">
      <c r="A114" s="171">
        <v>12</v>
      </c>
      <c r="B114" s="119" t="s">
        <v>8</v>
      </c>
      <c r="C114" s="120"/>
      <c r="D114" s="120">
        <f t="shared" si="92"/>
        <v>5.5473372781065081E-2</v>
      </c>
      <c r="E114" s="119">
        <f t="shared" si="92"/>
        <v>7.2115384615384609E-2</v>
      </c>
      <c r="F114" s="121">
        <f t="shared" si="91"/>
        <v>9.375E-2</v>
      </c>
      <c r="G114" s="120">
        <f t="shared" si="81"/>
        <v>0.12187500000000001</v>
      </c>
      <c r="H114" s="120">
        <f t="shared" si="81"/>
        <v>0.15843750000000001</v>
      </c>
      <c r="I114" s="120">
        <f t="shared" si="81"/>
        <v>0.20596875000000001</v>
      </c>
      <c r="J114" s="123">
        <f t="shared" si="84"/>
        <v>0.26775937500000002</v>
      </c>
      <c r="K114" s="123">
        <f t="shared" si="85"/>
        <v>0.36147515625000004</v>
      </c>
      <c r="L114" s="53">
        <f t="shared" si="86"/>
        <v>0.50606521874999999</v>
      </c>
      <c r="M114" s="1">
        <f t="shared" si="87"/>
        <v>0.73379456718749991</v>
      </c>
      <c r="N114" s="40">
        <f t="shared" si="88"/>
        <v>1.5960031836328121</v>
      </c>
      <c r="O114" s="125">
        <f t="shared" si="89"/>
        <v>2.4738049346308588</v>
      </c>
      <c r="P114" s="201">
        <f t="shared" si="90"/>
        <v>1.0640021224218748</v>
      </c>
    </row>
    <row r="115" spans="1:16" x14ac:dyDescent="0.3">
      <c r="A115" s="171">
        <v>12</v>
      </c>
      <c r="B115" s="126" t="s">
        <v>18</v>
      </c>
      <c r="C115" s="127" t="s">
        <v>45</v>
      </c>
      <c r="D115" s="128">
        <f t="shared" si="92"/>
        <v>-71.005917159763314</v>
      </c>
      <c r="E115" s="31">
        <f t="shared" si="92"/>
        <v>-92.307692307692307</v>
      </c>
      <c r="F115" s="129">
        <v>-120</v>
      </c>
      <c r="G115" s="128">
        <f t="shared" si="81"/>
        <v>-156</v>
      </c>
      <c r="H115" s="128">
        <f t="shared" si="81"/>
        <v>-202.8</v>
      </c>
      <c r="I115" s="128">
        <f t="shared" si="81"/>
        <v>-263.64000000000004</v>
      </c>
      <c r="J115" s="130">
        <f t="shared" si="84"/>
        <v>-342.73200000000008</v>
      </c>
      <c r="K115" s="130">
        <f t="shared" si="85"/>
        <v>-462.68820000000017</v>
      </c>
      <c r="L115" s="55">
        <f t="shared" si="86"/>
        <v>-647.76348000000019</v>
      </c>
      <c r="M115" s="29">
        <f t="shared" si="87"/>
        <v>-939.25704600000029</v>
      </c>
      <c r="N115" s="29">
        <f t="shared" si="88"/>
        <v>-2042.8840750500005</v>
      </c>
      <c r="O115" s="31">
        <f t="shared" si="89"/>
        <v>-3166.4703163275008</v>
      </c>
      <c r="P115" s="203">
        <f t="shared" si="90"/>
        <v>-1361.9227167000004</v>
      </c>
    </row>
    <row r="116" spans="1:16" x14ac:dyDescent="0.3">
      <c r="A116" s="171">
        <v>12</v>
      </c>
      <c r="B116" s="126" t="s">
        <v>3</v>
      </c>
      <c r="C116" s="131"/>
      <c r="D116" s="120">
        <f t="shared" si="92"/>
        <v>0.17751479289940827</v>
      </c>
      <c r="E116" s="119">
        <f t="shared" si="92"/>
        <v>0.23076923076923078</v>
      </c>
      <c r="F116" s="215">
        <f>0.025*A117</f>
        <v>0.30000000000000004</v>
      </c>
      <c r="G116" s="216">
        <f t="shared" ref="G116:J117" si="93">F116*1.3</f>
        <v>0.39000000000000007</v>
      </c>
      <c r="H116" s="216">
        <f t="shared" si="93"/>
        <v>0.50700000000000012</v>
      </c>
      <c r="I116" s="216">
        <f t="shared" si="93"/>
        <v>0.65910000000000013</v>
      </c>
      <c r="J116" s="217">
        <f t="shared" si="93"/>
        <v>0.8568300000000002</v>
      </c>
      <c r="K116" s="217">
        <f t="shared" si="85"/>
        <v>1.1567205000000003</v>
      </c>
      <c r="L116" s="91">
        <f t="shared" si="86"/>
        <v>1.6194087000000004</v>
      </c>
      <c r="M116" s="90">
        <f t="shared" si="87"/>
        <v>2.3481426150000004</v>
      </c>
      <c r="N116" s="90">
        <f>P116*1.5</f>
        <v>5.1072101876250002</v>
      </c>
      <c r="O116" s="189">
        <f t="shared" si="89"/>
        <v>7.9161757908187509</v>
      </c>
      <c r="P116" s="205">
        <f>M116*1.45</f>
        <v>3.4048067917500004</v>
      </c>
    </row>
    <row r="117" spans="1:16" ht="15" thickBot="1" x14ac:dyDescent="0.35">
      <c r="A117" s="171">
        <v>12</v>
      </c>
      <c r="B117" s="126" t="s">
        <v>3</v>
      </c>
      <c r="C117" s="134"/>
      <c r="D117" s="105">
        <f t="shared" si="92"/>
        <v>0.17751479289940827</v>
      </c>
      <c r="E117" s="106">
        <f t="shared" si="92"/>
        <v>0.23076923076923078</v>
      </c>
      <c r="F117" s="213">
        <f>0.025*A116</f>
        <v>0.30000000000000004</v>
      </c>
      <c r="G117" s="214">
        <f t="shared" si="93"/>
        <v>0.39000000000000007</v>
      </c>
      <c r="H117" s="214">
        <f t="shared" si="93"/>
        <v>0.50700000000000012</v>
      </c>
      <c r="I117" s="214">
        <f t="shared" si="93"/>
        <v>0.65910000000000013</v>
      </c>
      <c r="J117" s="132">
        <f t="shared" si="93"/>
        <v>0.8568300000000002</v>
      </c>
      <c r="K117" s="132">
        <f>J117*1.25</f>
        <v>1.0710375000000003</v>
      </c>
      <c r="L117" s="56">
        <f>K117*1.2</f>
        <v>1.2852450000000004</v>
      </c>
      <c r="M117" s="5">
        <f>L117*1.15</f>
        <v>1.4780317500000004</v>
      </c>
      <c r="N117" s="5">
        <f>P117*1.1</f>
        <v>1.8697101637500004</v>
      </c>
      <c r="O117" s="133">
        <f>N117*1.05</f>
        <v>1.9631956719375006</v>
      </c>
      <c r="P117" s="204">
        <f>M117*1.15</f>
        <v>1.6997365125000004</v>
      </c>
    </row>
    <row r="118" spans="1:16" x14ac:dyDescent="0.3">
      <c r="A118" s="171">
        <v>12</v>
      </c>
      <c r="B118" s="119" t="s">
        <v>9</v>
      </c>
      <c r="C118" s="120" t="s">
        <v>46</v>
      </c>
      <c r="D118" s="136">
        <f t="shared" si="92"/>
        <v>0.1420118343195266</v>
      </c>
      <c r="E118" s="43">
        <f t="shared" si="92"/>
        <v>0.1846153846153846</v>
      </c>
      <c r="F118" s="137">
        <f t="shared" ref="F118:F123" si="94">F13*A118</f>
        <v>0.24</v>
      </c>
      <c r="G118" s="136">
        <f t="shared" ref="G118:I130" si="95">F118*1.3</f>
        <v>0.312</v>
      </c>
      <c r="H118" s="136">
        <f t="shared" si="95"/>
        <v>0.40560000000000002</v>
      </c>
      <c r="I118" s="136">
        <f t="shared" si="95"/>
        <v>0.52728000000000008</v>
      </c>
      <c r="J118" s="138">
        <f t="shared" ref="J118:J130" si="96">I118*1.3</f>
        <v>0.68546400000000018</v>
      </c>
      <c r="K118" s="138">
        <f t="shared" ref="K118:K131" si="97">J118*1.35</f>
        <v>0.92537640000000032</v>
      </c>
      <c r="L118" s="57">
        <f t="shared" ref="L118:L131" si="98">K118*1.4</f>
        <v>1.2955269600000003</v>
      </c>
      <c r="M118" s="41">
        <f t="shared" ref="M118:M131" si="99">L118*1.45</f>
        <v>1.8785140920000005</v>
      </c>
      <c r="N118" s="41">
        <f t="shared" ref="N118:N130" si="100">P118*1.5</f>
        <v>4.0857681501000007</v>
      </c>
      <c r="O118" s="43">
        <f t="shared" ref="O118:O131" si="101">N118*1.55</f>
        <v>6.3329406326550011</v>
      </c>
      <c r="P118" s="206">
        <f t="shared" ref="P118:P130" si="102">M118*1.45</f>
        <v>2.7238454334000006</v>
      </c>
    </row>
    <row r="119" spans="1:16" x14ac:dyDescent="0.3">
      <c r="A119" s="171">
        <v>12</v>
      </c>
      <c r="B119" s="139" t="s">
        <v>10</v>
      </c>
      <c r="C119" s="140"/>
      <c r="D119" s="141">
        <f t="shared" si="92"/>
        <v>2.8402366863905321E-2</v>
      </c>
      <c r="E119" s="49">
        <f t="shared" si="92"/>
        <v>3.692307692307692E-2</v>
      </c>
      <c r="F119" s="142">
        <f t="shared" si="94"/>
        <v>4.8000000000000001E-2</v>
      </c>
      <c r="G119" s="141">
        <f t="shared" si="95"/>
        <v>6.2400000000000004E-2</v>
      </c>
      <c r="H119" s="141">
        <f t="shared" si="95"/>
        <v>8.1120000000000012E-2</v>
      </c>
      <c r="I119" s="141">
        <f t="shared" si="95"/>
        <v>0.10545600000000002</v>
      </c>
      <c r="J119" s="143">
        <f t="shared" si="96"/>
        <v>0.13709280000000004</v>
      </c>
      <c r="K119" s="143">
        <f t="shared" si="97"/>
        <v>0.18507528000000006</v>
      </c>
      <c r="L119" s="58">
        <f t="shared" si="98"/>
        <v>0.2591053920000001</v>
      </c>
      <c r="M119" s="44">
        <f t="shared" si="99"/>
        <v>0.37570281840000014</v>
      </c>
      <c r="N119" s="44">
        <f t="shared" si="100"/>
        <v>0.81715363002000041</v>
      </c>
      <c r="O119" s="190">
        <f t="shared" si="101"/>
        <v>1.2665881265310006</v>
      </c>
      <c r="P119" s="207">
        <f t="shared" si="102"/>
        <v>0.54476908668000024</v>
      </c>
    </row>
    <row r="120" spans="1:16" x14ac:dyDescent="0.3">
      <c r="A120" s="171">
        <v>12</v>
      </c>
      <c r="B120" s="106" t="s">
        <v>11</v>
      </c>
      <c r="C120" s="105"/>
      <c r="D120" s="105">
        <f t="shared" si="92"/>
        <v>3.5502958579881651E-3</v>
      </c>
      <c r="E120" s="106">
        <f t="shared" si="92"/>
        <v>4.6153846153846149E-3</v>
      </c>
      <c r="F120" s="107">
        <f t="shared" si="94"/>
        <v>6.0000000000000001E-3</v>
      </c>
      <c r="G120" s="105">
        <f t="shared" si="95"/>
        <v>7.8000000000000005E-3</v>
      </c>
      <c r="H120" s="105">
        <f t="shared" si="95"/>
        <v>1.0140000000000001E-2</v>
      </c>
      <c r="I120" s="105">
        <f t="shared" si="95"/>
        <v>1.3182000000000003E-2</v>
      </c>
      <c r="J120" s="144">
        <f t="shared" si="96"/>
        <v>1.7136600000000005E-2</v>
      </c>
      <c r="K120" s="135">
        <f t="shared" si="97"/>
        <v>2.3134410000000008E-2</v>
      </c>
      <c r="L120" s="50">
        <f t="shared" si="98"/>
        <v>3.2388174000000013E-2</v>
      </c>
      <c r="M120" s="8">
        <f t="shared" si="99"/>
        <v>4.6962852300000017E-2</v>
      </c>
      <c r="N120" s="8">
        <f t="shared" si="100"/>
        <v>0.10214420375250005</v>
      </c>
      <c r="O120" s="12">
        <f t="shared" si="101"/>
        <v>0.15832351581637508</v>
      </c>
      <c r="P120" s="208">
        <f t="shared" si="102"/>
        <v>6.809613583500003E-2</v>
      </c>
    </row>
    <row r="121" spans="1:16" x14ac:dyDescent="0.3">
      <c r="A121" s="171">
        <v>12</v>
      </c>
      <c r="B121" s="106" t="s">
        <v>12</v>
      </c>
      <c r="C121" s="105"/>
      <c r="D121" s="105">
        <f t="shared" si="92"/>
        <v>1.7751479289940825E-3</v>
      </c>
      <c r="E121" s="106">
        <f t="shared" si="92"/>
        <v>2.3076923076923075E-3</v>
      </c>
      <c r="F121" s="107">
        <f t="shared" si="94"/>
        <v>3.0000000000000001E-3</v>
      </c>
      <c r="G121" s="105">
        <f t="shared" si="95"/>
        <v>3.9000000000000003E-3</v>
      </c>
      <c r="H121" s="105">
        <f t="shared" si="95"/>
        <v>5.0700000000000007E-3</v>
      </c>
      <c r="I121" s="105">
        <f t="shared" si="95"/>
        <v>6.5910000000000014E-3</v>
      </c>
      <c r="J121" s="135">
        <f t="shared" si="96"/>
        <v>8.5683000000000027E-3</v>
      </c>
      <c r="K121" s="145">
        <f t="shared" si="97"/>
        <v>1.1567205000000004E-2</v>
      </c>
      <c r="L121" s="50">
        <f t="shared" si="98"/>
        <v>1.6194087000000006E-2</v>
      </c>
      <c r="M121" s="8">
        <f t="shared" si="99"/>
        <v>2.3481426150000009E-2</v>
      </c>
      <c r="N121" s="8">
        <f t="shared" si="100"/>
        <v>5.1072101876250026E-2</v>
      </c>
      <c r="O121" s="12">
        <f t="shared" si="101"/>
        <v>7.9161757908187538E-2</v>
      </c>
      <c r="P121" s="208">
        <f t="shared" si="102"/>
        <v>3.4048067917500015E-2</v>
      </c>
    </row>
    <row r="122" spans="1:16" x14ac:dyDescent="0.3">
      <c r="A122" s="171">
        <v>12</v>
      </c>
      <c r="B122" s="106" t="s">
        <v>13</v>
      </c>
      <c r="C122" s="105"/>
      <c r="D122" s="105">
        <f t="shared" si="92"/>
        <v>5.9171597633136095E-4</v>
      </c>
      <c r="E122" s="106">
        <f t="shared" si="92"/>
        <v>7.6923076923076923E-4</v>
      </c>
      <c r="F122" s="107">
        <f t="shared" si="94"/>
        <v>1E-3</v>
      </c>
      <c r="G122" s="105">
        <f t="shared" si="95"/>
        <v>1.3000000000000002E-3</v>
      </c>
      <c r="H122" s="105">
        <f t="shared" si="95"/>
        <v>1.6900000000000003E-3</v>
      </c>
      <c r="I122" s="105">
        <f t="shared" si="95"/>
        <v>2.1970000000000006E-3</v>
      </c>
      <c r="J122" s="135">
        <f t="shared" si="96"/>
        <v>2.8561000000000007E-3</v>
      </c>
      <c r="K122" s="135">
        <f t="shared" si="97"/>
        <v>3.8557350000000012E-3</v>
      </c>
      <c r="L122" s="59">
        <f t="shared" si="98"/>
        <v>5.3980290000000012E-3</v>
      </c>
      <c r="M122" s="15">
        <f t="shared" si="99"/>
        <v>7.8271420500000011E-3</v>
      </c>
      <c r="N122" s="8">
        <f t="shared" si="100"/>
        <v>1.702403395875E-2</v>
      </c>
      <c r="O122" s="12">
        <f t="shared" si="101"/>
        <v>2.6387252636062501E-2</v>
      </c>
      <c r="P122" s="209">
        <f t="shared" si="102"/>
        <v>1.1349355972500001E-2</v>
      </c>
    </row>
    <row r="123" spans="1:16" ht="15" thickBot="1" x14ac:dyDescent="0.35">
      <c r="A123" s="176">
        <v>12</v>
      </c>
      <c r="B123" s="157" t="s">
        <v>14</v>
      </c>
      <c r="C123" s="158"/>
      <c r="D123" s="158">
        <f t="shared" si="92"/>
        <v>2.9585798816568048E-4</v>
      </c>
      <c r="E123" s="157">
        <f t="shared" si="92"/>
        <v>3.8461538461538462E-4</v>
      </c>
      <c r="F123" s="159">
        <f t="shared" si="94"/>
        <v>5.0000000000000001E-4</v>
      </c>
      <c r="G123" s="158">
        <f t="shared" si="95"/>
        <v>6.5000000000000008E-4</v>
      </c>
      <c r="H123" s="158">
        <f t="shared" si="95"/>
        <v>8.4500000000000016E-4</v>
      </c>
      <c r="I123" s="105">
        <f t="shared" si="95"/>
        <v>1.0985000000000003E-3</v>
      </c>
      <c r="J123" s="146">
        <f t="shared" si="96"/>
        <v>1.4280500000000004E-3</v>
      </c>
      <c r="K123" s="146">
        <f t="shared" si="97"/>
        <v>1.9278675000000006E-3</v>
      </c>
      <c r="L123" s="191">
        <f t="shared" si="98"/>
        <v>2.6990145000000006E-3</v>
      </c>
      <c r="M123" s="192">
        <f t="shared" si="99"/>
        <v>3.9135710250000006E-3</v>
      </c>
      <c r="N123" s="193">
        <f t="shared" si="100"/>
        <v>8.5120169793750002E-3</v>
      </c>
      <c r="O123" s="194">
        <f t="shared" si="101"/>
        <v>1.3193626318031251E-2</v>
      </c>
      <c r="P123" s="210">
        <f t="shared" si="102"/>
        <v>5.6746779862500004E-3</v>
      </c>
    </row>
    <row r="124" spans="1:16" x14ac:dyDescent="0.3">
      <c r="A124" s="177">
        <v>16</v>
      </c>
      <c r="B124" s="135" t="s">
        <v>19</v>
      </c>
      <c r="C124" s="105"/>
      <c r="D124" s="160">
        <f>E124/1.3</f>
        <v>18.934911242603548</v>
      </c>
      <c r="E124" s="118">
        <f>F124/1.3</f>
        <v>24.615384615384613</v>
      </c>
      <c r="F124" s="161">
        <f t="shared" ref="F124:F138" si="103">F4*A124</f>
        <v>32</v>
      </c>
      <c r="G124" s="160">
        <f t="shared" si="95"/>
        <v>41.6</v>
      </c>
      <c r="H124" s="160">
        <f t="shared" si="95"/>
        <v>54.080000000000005</v>
      </c>
      <c r="I124" s="23">
        <f t="shared" si="95"/>
        <v>70.304000000000016</v>
      </c>
      <c r="J124" s="112">
        <f t="shared" si="96"/>
        <v>91.395200000000031</v>
      </c>
      <c r="K124" s="113">
        <f t="shared" si="97"/>
        <v>123.38352000000005</v>
      </c>
      <c r="L124" s="51">
        <f t="shared" si="98"/>
        <v>172.73692800000006</v>
      </c>
      <c r="M124" s="25">
        <f t="shared" si="99"/>
        <v>250.46854560000008</v>
      </c>
      <c r="N124" s="25">
        <f t="shared" si="100"/>
        <v>544.7690866800001</v>
      </c>
      <c r="O124" s="188">
        <f t="shared" si="101"/>
        <v>844.39208435400019</v>
      </c>
      <c r="P124" s="199">
        <f t="shared" si="102"/>
        <v>363.1793911200001</v>
      </c>
    </row>
    <row r="125" spans="1:16" x14ac:dyDescent="0.3">
      <c r="A125" s="175">
        <v>16</v>
      </c>
      <c r="B125" s="152" t="s">
        <v>4</v>
      </c>
      <c r="C125" s="153"/>
      <c r="D125" s="154">
        <f t="shared" ref="D125:E138" si="104">E125/1.3</f>
        <v>7.1005917159763303</v>
      </c>
      <c r="E125" s="155">
        <f t="shared" si="104"/>
        <v>9.2307692307692299</v>
      </c>
      <c r="F125" s="156">
        <f t="shared" si="103"/>
        <v>12</v>
      </c>
      <c r="G125" s="154">
        <f t="shared" si="95"/>
        <v>15.600000000000001</v>
      </c>
      <c r="H125" s="154">
        <f t="shared" si="95"/>
        <v>20.28</v>
      </c>
      <c r="I125" s="115">
        <f t="shared" si="95"/>
        <v>26.364000000000001</v>
      </c>
      <c r="J125" s="117">
        <f t="shared" si="96"/>
        <v>34.273200000000003</v>
      </c>
      <c r="K125" s="117">
        <f t="shared" si="97"/>
        <v>46.268820000000005</v>
      </c>
      <c r="L125" s="52">
        <f t="shared" si="98"/>
        <v>64.776347999999999</v>
      </c>
      <c r="M125" s="28">
        <f t="shared" si="99"/>
        <v>93.925704599999989</v>
      </c>
      <c r="N125" s="28">
        <f t="shared" si="100"/>
        <v>204.28840750499995</v>
      </c>
      <c r="O125" s="118">
        <f t="shared" si="101"/>
        <v>316.64703163274993</v>
      </c>
      <c r="P125" s="200">
        <f t="shared" si="102"/>
        <v>136.19227166999997</v>
      </c>
    </row>
    <row r="126" spans="1:16" x14ac:dyDescent="0.3">
      <c r="A126" s="171">
        <v>16</v>
      </c>
      <c r="B126" s="119" t="s">
        <v>5</v>
      </c>
      <c r="C126" s="120"/>
      <c r="D126" s="120">
        <f t="shared" si="104"/>
        <v>0.88757396449704129</v>
      </c>
      <c r="E126" s="119">
        <f t="shared" si="104"/>
        <v>1.1538461538461537</v>
      </c>
      <c r="F126" s="121">
        <f t="shared" si="103"/>
        <v>1.5</v>
      </c>
      <c r="G126" s="120">
        <f t="shared" si="95"/>
        <v>1.9500000000000002</v>
      </c>
      <c r="H126" s="120">
        <f t="shared" si="95"/>
        <v>2.5350000000000001</v>
      </c>
      <c r="I126" s="120">
        <f t="shared" si="95"/>
        <v>3.2955000000000001</v>
      </c>
      <c r="J126" s="122">
        <f t="shared" si="96"/>
        <v>4.2841500000000003</v>
      </c>
      <c r="K126" s="123">
        <f t="shared" si="97"/>
        <v>5.7836025000000006</v>
      </c>
      <c r="L126" s="53">
        <f t="shared" si="98"/>
        <v>8.0970434999999998</v>
      </c>
      <c r="M126" s="1">
        <f t="shared" si="99"/>
        <v>11.740713074999999</v>
      </c>
      <c r="N126" s="1">
        <f t="shared" si="100"/>
        <v>25.536050938124994</v>
      </c>
      <c r="O126" s="36">
        <f t="shared" si="101"/>
        <v>39.580878954093741</v>
      </c>
      <c r="P126" s="201">
        <f t="shared" si="102"/>
        <v>17.024033958749996</v>
      </c>
    </row>
    <row r="127" spans="1:16" x14ac:dyDescent="0.3">
      <c r="A127" s="171">
        <v>16</v>
      </c>
      <c r="B127" s="119" t="s">
        <v>6</v>
      </c>
      <c r="C127" s="120"/>
      <c r="D127" s="120">
        <f t="shared" si="104"/>
        <v>0.44378698224852065</v>
      </c>
      <c r="E127" s="119">
        <f t="shared" si="104"/>
        <v>0.57692307692307687</v>
      </c>
      <c r="F127" s="121">
        <f t="shared" si="103"/>
        <v>0.75</v>
      </c>
      <c r="G127" s="120">
        <f t="shared" si="95"/>
        <v>0.97500000000000009</v>
      </c>
      <c r="H127" s="120">
        <f t="shared" si="95"/>
        <v>1.2675000000000001</v>
      </c>
      <c r="I127" s="120">
        <f t="shared" si="95"/>
        <v>1.64775</v>
      </c>
      <c r="J127" s="123">
        <f t="shared" si="96"/>
        <v>2.1420750000000002</v>
      </c>
      <c r="K127" s="124">
        <f t="shared" si="97"/>
        <v>2.8918012500000003</v>
      </c>
      <c r="L127" s="53">
        <f t="shared" si="98"/>
        <v>4.0485217499999999</v>
      </c>
      <c r="M127" s="1">
        <f t="shared" si="99"/>
        <v>5.8703565374999993</v>
      </c>
      <c r="N127" s="1">
        <f t="shared" si="100"/>
        <v>12.768025469062497</v>
      </c>
      <c r="O127" s="36">
        <f t="shared" si="101"/>
        <v>19.790439477046871</v>
      </c>
      <c r="P127" s="201">
        <f t="shared" si="102"/>
        <v>8.512016979374998</v>
      </c>
    </row>
    <row r="128" spans="1:16" x14ac:dyDescent="0.3">
      <c r="A128" s="171">
        <v>16</v>
      </c>
      <c r="B128" s="119" t="s">
        <v>7</v>
      </c>
      <c r="C128" s="120"/>
      <c r="D128" s="120">
        <f t="shared" si="104"/>
        <v>0.14792899408284022</v>
      </c>
      <c r="E128" s="119">
        <f t="shared" si="104"/>
        <v>0.19230769230769229</v>
      </c>
      <c r="F128" s="121">
        <f t="shared" si="103"/>
        <v>0.25</v>
      </c>
      <c r="G128" s="120">
        <f t="shared" si="95"/>
        <v>0.32500000000000001</v>
      </c>
      <c r="H128" s="120">
        <f t="shared" si="95"/>
        <v>0.42250000000000004</v>
      </c>
      <c r="I128" s="120">
        <f t="shared" si="95"/>
        <v>0.54925000000000013</v>
      </c>
      <c r="J128" s="123">
        <f t="shared" si="96"/>
        <v>0.71402500000000024</v>
      </c>
      <c r="K128" s="123">
        <f t="shared" si="97"/>
        <v>0.96393375000000037</v>
      </c>
      <c r="L128" s="54">
        <f t="shared" si="98"/>
        <v>1.3495072500000005</v>
      </c>
      <c r="M128" s="39">
        <f t="shared" si="99"/>
        <v>1.9567855125000007</v>
      </c>
      <c r="N128" s="1">
        <f t="shared" si="100"/>
        <v>4.2560084896875008</v>
      </c>
      <c r="O128" s="36">
        <f t="shared" si="101"/>
        <v>6.5968131590156265</v>
      </c>
      <c r="P128" s="202">
        <f t="shared" si="102"/>
        <v>2.8373389931250008</v>
      </c>
    </row>
    <row r="129" spans="1:16" ht="15" thickBot="1" x14ac:dyDescent="0.35">
      <c r="A129" s="171">
        <v>16</v>
      </c>
      <c r="B129" s="119" t="s">
        <v>8</v>
      </c>
      <c r="C129" s="120"/>
      <c r="D129" s="120">
        <f t="shared" si="104"/>
        <v>7.3964497041420108E-2</v>
      </c>
      <c r="E129" s="119">
        <f t="shared" si="104"/>
        <v>9.6153846153846145E-2</v>
      </c>
      <c r="F129" s="121">
        <f t="shared" si="103"/>
        <v>0.125</v>
      </c>
      <c r="G129" s="120">
        <f t="shared" si="95"/>
        <v>0.16250000000000001</v>
      </c>
      <c r="H129" s="120">
        <f t="shared" si="95"/>
        <v>0.21125000000000002</v>
      </c>
      <c r="I129" s="120">
        <f t="shared" si="95"/>
        <v>0.27462500000000006</v>
      </c>
      <c r="J129" s="123">
        <f t="shared" si="96"/>
        <v>0.35701250000000012</v>
      </c>
      <c r="K129" s="123">
        <f t="shared" si="97"/>
        <v>0.48196687500000018</v>
      </c>
      <c r="L129" s="53">
        <f t="shared" si="98"/>
        <v>0.67475362500000025</v>
      </c>
      <c r="M129" s="1">
        <f t="shared" si="99"/>
        <v>0.97839275625000033</v>
      </c>
      <c r="N129" s="40">
        <f t="shared" si="100"/>
        <v>2.1280042448437504</v>
      </c>
      <c r="O129" s="125">
        <f t="shared" si="101"/>
        <v>3.2984065795078132</v>
      </c>
      <c r="P129" s="201">
        <f t="shared" si="102"/>
        <v>1.4186694965625004</v>
      </c>
    </row>
    <row r="130" spans="1:16" x14ac:dyDescent="0.3">
      <c r="A130" s="171">
        <v>16</v>
      </c>
      <c r="B130" s="126" t="s">
        <v>18</v>
      </c>
      <c r="C130" s="127" t="s">
        <v>47</v>
      </c>
      <c r="D130" s="128">
        <f t="shared" si="104"/>
        <v>-94.674556213017738</v>
      </c>
      <c r="E130" s="31">
        <f t="shared" si="104"/>
        <v>-123.07692307692307</v>
      </c>
      <c r="F130" s="129">
        <f t="shared" si="103"/>
        <v>-160</v>
      </c>
      <c r="G130" s="128">
        <f t="shared" si="95"/>
        <v>-208</v>
      </c>
      <c r="H130" s="128">
        <f t="shared" si="95"/>
        <v>-270.40000000000003</v>
      </c>
      <c r="I130" s="128">
        <f t="shared" si="95"/>
        <v>-351.52000000000004</v>
      </c>
      <c r="J130" s="130">
        <f t="shared" si="96"/>
        <v>-456.97600000000006</v>
      </c>
      <c r="K130" s="130">
        <f t="shared" si="97"/>
        <v>-616.91760000000011</v>
      </c>
      <c r="L130" s="55">
        <f t="shared" si="98"/>
        <v>-863.68464000000006</v>
      </c>
      <c r="M130" s="29">
        <f t="shared" si="99"/>
        <v>-1252.3427280000001</v>
      </c>
      <c r="N130" s="29">
        <f t="shared" si="100"/>
        <v>-2723.8454333999998</v>
      </c>
      <c r="O130" s="31">
        <f t="shared" si="101"/>
        <v>-4221.9604217699998</v>
      </c>
      <c r="P130" s="203">
        <f t="shared" si="102"/>
        <v>-1815.8969556</v>
      </c>
    </row>
    <row r="131" spans="1:16" x14ac:dyDescent="0.3">
      <c r="A131" s="171">
        <v>16</v>
      </c>
      <c r="B131" s="162" t="s">
        <v>3</v>
      </c>
      <c r="C131" s="163"/>
      <c r="D131" s="120">
        <f t="shared" si="104"/>
        <v>0.23668639053254439</v>
      </c>
      <c r="E131" s="119">
        <f t="shared" si="104"/>
        <v>0.30769230769230771</v>
      </c>
      <c r="F131" s="215">
        <f>0.025*A132</f>
        <v>0.4</v>
      </c>
      <c r="G131" s="216">
        <f t="shared" ref="G131:J132" si="105">F131*1.3</f>
        <v>0.52</v>
      </c>
      <c r="H131" s="216">
        <f t="shared" si="105"/>
        <v>0.67600000000000005</v>
      </c>
      <c r="I131" s="216">
        <f t="shared" si="105"/>
        <v>0.87880000000000014</v>
      </c>
      <c r="J131" s="217">
        <f t="shared" si="105"/>
        <v>1.1424400000000001</v>
      </c>
      <c r="K131" s="217">
        <f t="shared" si="97"/>
        <v>1.5422940000000003</v>
      </c>
      <c r="L131" s="91">
        <f t="shared" si="98"/>
        <v>2.1592116000000003</v>
      </c>
      <c r="M131" s="90">
        <f t="shared" si="99"/>
        <v>3.1308568200000004</v>
      </c>
      <c r="N131" s="90">
        <f>P131*1.5</f>
        <v>6.8096135835000009</v>
      </c>
      <c r="O131" s="189">
        <f t="shared" si="101"/>
        <v>10.554901054425002</v>
      </c>
      <c r="P131" s="205">
        <f>M131*1.45</f>
        <v>4.5397423890000006</v>
      </c>
    </row>
    <row r="132" spans="1:16" ht="15" thickBot="1" x14ac:dyDescent="0.35">
      <c r="A132" s="171">
        <v>16</v>
      </c>
      <c r="B132" s="126" t="s">
        <v>3</v>
      </c>
      <c r="C132" s="134"/>
      <c r="D132" s="105">
        <f t="shared" si="104"/>
        <v>0.23668639053254439</v>
      </c>
      <c r="E132" s="106">
        <f t="shared" si="104"/>
        <v>0.30769230769230771</v>
      </c>
      <c r="F132" s="213">
        <f>0.025*A131</f>
        <v>0.4</v>
      </c>
      <c r="G132" s="214">
        <f t="shared" si="105"/>
        <v>0.52</v>
      </c>
      <c r="H132" s="214">
        <f t="shared" si="105"/>
        <v>0.67600000000000005</v>
      </c>
      <c r="I132" s="214">
        <f t="shared" si="105"/>
        <v>0.87880000000000014</v>
      </c>
      <c r="J132" s="132">
        <f t="shared" si="105"/>
        <v>1.1424400000000001</v>
      </c>
      <c r="K132" s="132">
        <f>J132*1.25</f>
        <v>1.4280500000000003</v>
      </c>
      <c r="L132" s="56">
        <f>K132*1.2</f>
        <v>1.7136600000000002</v>
      </c>
      <c r="M132" s="5">
        <f>L132*1.15</f>
        <v>1.970709</v>
      </c>
      <c r="N132" s="5">
        <f>P132*1.1</f>
        <v>2.4929468849999998</v>
      </c>
      <c r="O132" s="133">
        <f>N132*1.05</f>
        <v>2.6175942292499998</v>
      </c>
      <c r="P132" s="204">
        <f>M132*1.15</f>
        <v>2.2663153499999997</v>
      </c>
    </row>
    <row r="133" spans="1:16" x14ac:dyDescent="0.3">
      <c r="A133" s="171">
        <v>16</v>
      </c>
      <c r="B133" s="119" t="s">
        <v>9</v>
      </c>
      <c r="C133" s="120" t="s">
        <v>48</v>
      </c>
      <c r="D133" s="136">
        <f t="shared" si="104"/>
        <v>0.1893491124260355</v>
      </c>
      <c r="E133" s="43">
        <f t="shared" si="104"/>
        <v>0.24615384615384614</v>
      </c>
      <c r="F133" s="137">
        <f t="shared" si="103"/>
        <v>0.32</v>
      </c>
      <c r="G133" s="136">
        <f>F133*1.3</f>
        <v>0.41600000000000004</v>
      </c>
      <c r="H133" s="136">
        <f t="shared" ref="G133:I145" si="106">G133*1.3</f>
        <v>0.54080000000000006</v>
      </c>
      <c r="I133" s="136">
        <f t="shared" si="106"/>
        <v>0.70304000000000011</v>
      </c>
      <c r="J133" s="138">
        <f t="shared" ref="J133:J145" si="107">I133*1.3</f>
        <v>0.91395200000000021</v>
      </c>
      <c r="K133" s="138">
        <f t="shared" ref="K133:K146" si="108">J133*1.35</f>
        <v>1.2338352000000004</v>
      </c>
      <c r="L133" s="57">
        <f t="shared" ref="L133:L146" si="109">K133*1.4</f>
        <v>1.7273692800000005</v>
      </c>
      <c r="M133" s="41">
        <f t="shared" ref="M133:M146" si="110">L133*1.45</f>
        <v>2.5046854560000007</v>
      </c>
      <c r="N133" s="41">
        <f t="shared" ref="N133:N145" si="111">P133*1.5</f>
        <v>5.4476908668000013</v>
      </c>
      <c r="O133" s="43">
        <f t="shared" ref="O133:O146" si="112">N133*1.55</f>
        <v>8.4439208435400026</v>
      </c>
      <c r="P133" s="206">
        <f t="shared" ref="P133:P145" si="113">M133*1.45</f>
        <v>3.6317939112000008</v>
      </c>
    </row>
    <row r="134" spans="1:16" x14ac:dyDescent="0.3">
      <c r="A134" s="171">
        <v>16</v>
      </c>
      <c r="B134" s="139" t="s">
        <v>10</v>
      </c>
      <c r="C134" s="140"/>
      <c r="D134" s="141">
        <f t="shared" si="104"/>
        <v>3.7869822485207101E-2</v>
      </c>
      <c r="E134" s="49">
        <f t="shared" si="104"/>
        <v>4.9230769230769231E-2</v>
      </c>
      <c r="F134" s="142">
        <f t="shared" si="103"/>
        <v>6.4000000000000001E-2</v>
      </c>
      <c r="G134" s="141">
        <f t="shared" si="106"/>
        <v>8.320000000000001E-2</v>
      </c>
      <c r="H134" s="141">
        <f t="shared" si="106"/>
        <v>0.10816000000000002</v>
      </c>
      <c r="I134" s="141">
        <f t="shared" si="106"/>
        <v>0.14060800000000004</v>
      </c>
      <c r="J134" s="143">
        <f t="shared" si="107"/>
        <v>0.18279040000000005</v>
      </c>
      <c r="K134" s="143">
        <f t="shared" si="108"/>
        <v>0.24676704000000008</v>
      </c>
      <c r="L134" s="58">
        <f t="shared" si="109"/>
        <v>0.34547385600000008</v>
      </c>
      <c r="M134" s="44">
        <f t="shared" si="110"/>
        <v>0.50093709120000007</v>
      </c>
      <c r="N134" s="44">
        <f t="shared" si="111"/>
        <v>1.08953817336</v>
      </c>
      <c r="O134" s="190">
        <f t="shared" si="112"/>
        <v>1.6887841687080001</v>
      </c>
      <c r="P134" s="207">
        <f t="shared" si="113"/>
        <v>0.72635878224000006</v>
      </c>
    </row>
    <row r="135" spans="1:16" x14ac:dyDescent="0.3">
      <c r="A135" s="171">
        <v>16</v>
      </c>
      <c r="B135" s="106" t="s">
        <v>11</v>
      </c>
      <c r="C135" s="105"/>
      <c r="D135" s="105">
        <f t="shared" si="104"/>
        <v>4.7337278106508876E-3</v>
      </c>
      <c r="E135" s="106">
        <f t="shared" si="104"/>
        <v>6.1538461538461538E-3</v>
      </c>
      <c r="F135" s="107">
        <f t="shared" si="103"/>
        <v>8.0000000000000002E-3</v>
      </c>
      <c r="G135" s="105">
        <f t="shared" si="106"/>
        <v>1.0400000000000001E-2</v>
      </c>
      <c r="H135" s="105">
        <f t="shared" si="106"/>
        <v>1.3520000000000003E-2</v>
      </c>
      <c r="I135" s="105">
        <f t="shared" si="106"/>
        <v>1.7576000000000005E-2</v>
      </c>
      <c r="J135" s="144">
        <f t="shared" si="107"/>
        <v>2.2848800000000006E-2</v>
      </c>
      <c r="K135" s="135">
        <f t="shared" si="108"/>
        <v>3.084588000000001E-2</v>
      </c>
      <c r="L135" s="50">
        <f t="shared" si="109"/>
        <v>4.318423200000001E-2</v>
      </c>
      <c r="M135" s="8">
        <f t="shared" si="110"/>
        <v>6.2617136400000009E-2</v>
      </c>
      <c r="N135" s="8">
        <f t="shared" si="111"/>
        <v>0.13619227167</v>
      </c>
      <c r="O135" s="12">
        <f t="shared" si="112"/>
        <v>0.21109802108850001</v>
      </c>
      <c r="P135" s="208">
        <f t="shared" si="113"/>
        <v>9.0794847780000007E-2</v>
      </c>
    </row>
    <row r="136" spans="1:16" x14ac:dyDescent="0.3">
      <c r="A136" s="171">
        <v>16</v>
      </c>
      <c r="B136" s="106" t="s">
        <v>12</v>
      </c>
      <c r="C136" s="105"/>
      <c r="D136" s="105">
        <f t="shared" si="104"/>
        <v>2.3668639053254438E-3</v>
      </c>
      <c r="E136" s="106">
        <f t="shared" si="104"/>
        <v>3.0769230769230769E-3</v>
      </c>
      <c r="F136" s="107">
        <f t="shared" si="103"/>
        <v>4.0000000000000001E-3</v>
      </c>
      <c r="G136" s="105">
        <f t="shared" si="106"/>
        <v>5.2000000000000006E-3</v>
      </c>
      <c r="H136" s="105">
        <f t="shared" si="106"/>
        <v>6.7600000000000013E-3</v>
      </c>
      <c r="I136" s="105">
        <f t="shared" si="106"/>
        <v>8.7880000000000024E-3</v>
      </c>
      <c r="J136" s="135">
        <f t="shared" si="107"/>
        <v>1.1424400000000003E-2</v>
      </c>
      <c r="K136" s="145">
        <f t="shared" si="108"/>
        <v>1.5422940000000005E-2</v>
      </c>
      <c r="L136" s="50">
        <f t="shared" si="109"/>
        <v>2.1592116000000005E-2</v>
      </c>
      <c r="M136" s="8">
        <f t="shared" si="110"/>
        <v>3.1308568200000005E-2</v>
      </c>
      <c r="N136" s="8">
        <f t="shared" si="111"/>
        <v>6.8096135835000002E-2</v>
      </c>
      <c r="O136" s="12">
        <f t="shared" si="112"/>
        <v>0.10554901054425</v>
      </c>
      <c r="P136" s="208">
        <f t="shared" si="113"/>
        <v>4.5397423890000003E-2</v>
      </c>
    </row>
    <row r="137" spans="1:16" x14ac:dyDescent="0.3">
      <c r="A137" s="171">
        <v>16</v>
      </c>
      <c r="B137" s="106" t="s">
        <v>13</v>
      </c>
      <c r="C137" s="105"/>
      <c r="D137" s="105">
        <f t="shared" si="104"/>
        <v>7.8895463510848124E-4</v>
      </c>
      <c r="E137" s="106">
        <f t="shared" si="104"/>
        <v>1.0256410256410256E-3</v>
      </c>
      <c r="F137" s="107">
        <f t="shared" si="103"/>
        <v>1.3333333333333333E-3</v>
      </c>
      <c r="G137" s="105">
        <f t="shared" si="106"/>
        <v>1.7333333333333333E-3</v>
      </c>
      <c r="H137" s="105">
        <f t="shared" si="106"/>
        <v>2.2533333333333333E-3</v>
      </c>
      <c r="I137" s="105">
        <f t="shared" si="106"/>
        <v>2.9293333333333333E-3</v>
      </c>
      <c r="J137" s="135">
        <f t="shared" si="107"/>
        <v>3.8081333333333332E-3</v>
      </c>
      <c r="K137" s="135">
        <f t="shared" si="108"/>
        <v>5.1409799999999999E-3</v>
      </c>
      <c r="L137" s="59">
        <f t="shared" si="109"/>
        <v>7.1973719999999996E-3</v>
      </c>
      <c r="M137" s="15">
        <f t="shared" si="110"/>
        <v>1.0436189399999999E-2</v>
      </c>
      <c r="N137" s="8">
        <f t="shared" si="111"/>
        <v>2.2698711944999998E-2</v>
      </c>
      <c r="O137" s="12">
        <f t="shared" si="112"/>
        <v>3.5183003514749997E-2</v>
      </c>
      <c r="P137" s="209">
        <f t="shared" si="113"/>
        <v>1.5132474629999998E-2</v>
      </c>
    </row>
    <row r="138" spans="1:16" ht="15" thickBot="1" x14ac:dyDescent="0.35">
      <c r="A138" s="176">
        <v>16</v>
      </c>
      <c r="B138" s="157" t="s">
        <v>14</v>
      </c>
      <c r="C138" s="158"/>
      <c r="D138" s="158">
        <f t="shared" si="104"/>
        <v>3.9447731755424062E-4</v>
      </c>
      <c r="E138" s="157">
        <f t="shared" si="104"/>
        <v>5.1282051282051282E-4</v>
      </c>
      <c r="F138" s="159">
        <f t="shared" si="103"/>
        <v>6.6666666666666664E-4</v>
      </c>
      <c r="G138" s="158">
        <f t="shared" si="106"/>
        <v>8.6666666666666663E-4</v>
      </c>
      <c r="H138" s="158">
        <f t="shared" si="106"/>
        <v>1.1266666666666667E-3</v>
      </c>
      <c r="I138" s="105">
        <f t="shared" si="106"/>
        <v>1.4646666666666666E-3</v>
      </c>
      <c r="J138" s="146">
        <f t="shared" si="107"/>
        <v>1.9040666666666666E-3</v>
      </c>
      <c r="K138" s="146">
        <f t="shared" si="108"/>
        <v>2.5704899999999999E-3</v>
      </c>
      <c r="L138" s="191">
        <f t="shared" si="109"/>
        <v>3.5986859999999998E-3</v>
      </c>
      <c r="M138" s="192">
        <f t="shared" si="110"/>
        <v>5.2180946999999993E-3</v>
      </c>
      <c r="N138" s="193">
        <f t="shared" si="111"/>
        <v>1.1349355972499999E-2</v>
      </c>
      <c r="O138" s="194">
        <f t="shared" si="112"/>
        <v>1.7591501757374998E-2</v>
      </c>
      <c r="P138" s="210">
        <f t="shared" si="113"/>
        <v>7.5662373149999991E-3</v>
      </c>
    </row>
    <row r="139" spans="1:16" x14ac:dyDescent="0.3">
      <c r="A139" s="177">
        <v>36</v>
      </c>
      <c r="B139" s="135" t="s">
        <v>19</v>
      </c>
      <c r="C139" s="105"/>
      <c r="D139" s="160">
        <f>E139/1.3</f>
        <v>42.603550295857985</v>
      </c>
      <c r="E139" s="118">
        <f>F139/1.3</f>
        <v>55.38461538461538</v>
      </c>
      <c r="F139" s="161">
        <f t="shared" ref="F139:F144" si="114">F4*A139</f>
        <v>72</v>
      </c>
      <c r="G139" s="160">
        <f t="shared" si="106"/>
        <v>93.600000000000009</v>
      </c>
      <c r="H139" s="160">
        <f t="shared" si="106"/>
        <v>121.68000000000002</v>
      </c>
      <c r="I139" s="23">
        <f t="shared" si="106"/>
        <v>158.18400000000003</v>
      </c>
      <c r="J139" s="112">
        <f t="shared" si="107"/>
        <v>205.63920000000005</v>
      </c>
      <c r="K139" s="113">
        <f t="shared" si="108"/>
        <v>277.61292000000009</v>
      </c>
      <c r="L139" s="51">
        <f t="shared" si="109"/>
        <v>388.65808800000008</v>
      </c>
      <c r="M139" s="25">
        <f t="shared" si="110"/>
        <v>563.5542276000001</v>
      </c>
      <c r="N139" s="25">
        <f t="shared" si="111"/>
        <v>1225.7304450300003</v>
      </c>
      <c r="O139" s="188">
        <f t="shared" si="112"/>
        <v>1899.8821897965006</v>
      </c>
      <c r="P139" s="199">
        <f t="shared" si="113"/>
        <v>817.15363002000015</v>
      </c>
    </row>
    <row r="140" spans="1:16" x14ac:dyDescent="0.3">
      <c r="A140" s="175">
        <v>36</v>
      </c>
      <c r="B140" s="152" t="s">
        <v>4</v>
      </c>
      <c r="C140" s="153"/>
      <c r="D140" s="154">
        <f t="shared" ref="D140:E153" si="115">E140/1.3</f>
        <v>15.976331360946746</v>
      </c>
      <c r="E140" s="155">
        <f t="shared" si="115"/>
        <v>20.76923076923077</v>
      </c>
      <c r="F140" s="156">
        <f t="shared" si="114"/>
        <v>27</v>
      </c>
      <c r="G140" s="154">
        <f t="shared" si="106"/>
        <v>35.1</v>
      </c>
      <c r="H140" s="154">
        <f t="shared" si="106"/>
        <v>45.63</v>
      </c>
      <c r="I140" s="115">
        <f t="shared" si="106"/>
        <v>59.319000000000003</v>
      </c>
      <c r="J140" s="117">
        <f t="shared" si="107"/>
        <v>77.114699999999999</v>
      </c>
      <c r="K140" s="117">
        <f t="shared" si="108"/>
        <v>104.10484500000001</v>
      </c>
      <c r="L140" s="52">
        <f t="shared" si="109"/>
        <v>145.74678299999999</v>
      </c>
      <c r="M140" s="28">
        <f t="shared" si="110"/>
        <v>211.33283534999998</v>
      </c>
      <c r="N140" s="28">
        <f t="shared" si="111"/>
        <v>459.64891688624994</v>
      </c>
      <c r="O140" s="118">
        <f t="shared" si="112"/>
        <v>712.45582117368747</v>
      </c>
      <c r="P140" s="200">
        <f t="shared" si="113"/>
        <v>306.43261125749996</v>
      </c>
    </row>
    <row r="141" spans="1:16" x14ac:dyDescent="0.3">
      <c r="A141" s="171">
        <v>36</v>
      </c>
      <c r="B141" s="119" t="s">
        <v>5</v>
      </c>
      <c r="C141" s="120"/>
      <c r="D141" s="120">
        <f t="shared" si="115"/>
        <v>1.9970414201183433</v>
      </c>
      <c r="E141" s="119">
        <f t="shared" si="115"/>
        <v>2.5961538461538463</v>
      </c>
      <c r="F141" s="121">
        <f t="shared" si="114"/>
        <v>3.375</v>
      </c>
      <c r="G141" s="120">
        <f t="shared" si="106"/>
        <v>4.3875000000000002</v>
      </c>
      <c r="H141" s="120">
        <f t="shared" si="106"/>
        <v>5.7037500000000003</v>
      </c>
      <c r="I141" s="120">
        <f t="shared" si="106"/>
        <v>7.4148750000000003</v>
      </c>
      <c r="J141" s="122">
        <f t="shared" si="107"/>
        <v>9.6393374999999999</v>
      </c>
      <c r="K141" s="123">
        <f t="shared" si="108"/>
        <v>13.013105625000001</v>
      </c>
      <c r="L141" s="53">
        <f t="shared" si="109"/>
        <v>18.218347874999999</v>
      </c>
      <c r="M141" s="1">
        <f t="shared" si="110"/>
        <v>26.416604418749998</v>
      </c>
      <c r="N141" s="1">
        <f t="shared" si="111"/>
        <v>57.456114610781242</v>
      </c>
      <c r="O141" s="36">
        <f t="shared" si="112"/>
        <v>89.056977646710934</v>
      </c>
      <c r="P141" s="201">
        <f t="shared" si="113"/>
        <v>38.304076407187495</v>
      </c>
    </row>
    <row r="142" spans="1:16" x14ac:dyDescent="0.3">
      <c r="A142" s="171">
        <v>36</v>
      </c>
      <c r="B142" s="119" t="s">
        <v>6</v>
      </c>
      <c r="C142" s="120"/>
      <c r="D142" s="120">
        <f t="shared" si="115"/>
        <v>0.99852071005917165</v>
      </c>
      <c r="E142" s="119">
        <f t="shared" si="115"/>
        <v>1.2980769230769231</v>
      </c>
      <c r="F142" s="121">
        <f t="shared" si="114"/>
        <v>1.6875</v>
      </c>
      <c r="G142" s="120">
        <f t="shared" si="106"/>
        <v>2.1937500000000001</v>
      </c>
      <c r="H142" s="120">
        <f t="shared" si="106"/>
        <v>2.8518750000000002</v>
      </c>
      <c r="I142" s="120">
        <f t="shared" si="106"/>
        <v>3.7074375000000002</v>
      </c>
      <c r="J142" s="123">
        <f t="shared" si="107"/>
        <v>4.8196687499999999</v>
      </c>
      <c r="K142" s="124">
        <f t="shared" si="108"/>
        <v>6.5065528125000007</v>
      </c>
      <c r="L142" s="53">
        <f t="shared" si="109"/>
        <v>9.1091739374999996</v>
      </c>
      <c r="M142" s="1">
        <f t="shared" si="110"/>
        <v>13.208302209374999</v>
      </c>
      <c r="N142" s="1">
        <f t="shared" si="111"/>
        <v>28.728057305390621</v>
      </c>
      <c r="O142" s="36">
        <f t="shared" si="112"/>
        <v>44.528488823355467</v>
      </c>
      <c r="P142" s="201">
        <f t="shared" si="113"/>
        <v>19.152038203593747</v>
      </c>
    </row>
    <row r="143" spans="1:16" x14ac:dyDescent="0.3">
      <c r="A143" s="171">
        <v>36</v>
      </c>
      <c r="B143" s="119" t="s">
        <v>7</v>
      </c>
      <c r="C143" s="120"/>
      <c r="D143" s="120">
        <f t="shared" si="115"/>
        <v>0.33284023668639051</v>
      </c>
      <c r="E143" s="119">
        <f t="shared" si="115"/>
        <v>0.43269230769230765</v>
      </c>
      <c r="F143" s="121">
        <f t="shared" si="114"/>
        <v>0.5625</v>
      </c>
      <c r="G143" s="120">
        <f t="shared" si="106"/>
        <v>0.73125000000000007</v>
      </c>
      <c r="H143" s="120">
        <f t="shared" si="106"/>
        <v>0.95062500000000016</v>
      </c>
      <c r="I143" s="120">
        <f t="shared" si="106"/>
        <v>1.2358125000000002</v>
      </c>
      <c r="J143" s="123">
        <f t="shared" si="107"/>
        <v>1.6065562500000004</v>
      </c>
      <c r="K143" s="123">
        <f t="shared" si="108"/>
        <v>2.1688509375000007</v>
      </c>
      <c r="L143" s="54">
        <f t="shared" si="109"/>
        <v>3.0363913125000006</v>
      </c>
      <c r="M143" s="39">
        <f t="shared" si="110"/>
        <v>4.4027674031250008</v>
      </c>
      <c r="N143" s="1">
        <f t="shared" si="111"/>
        <v>9.5760191017968772</v>
      </c>
      <c r="O143" s="36">
        <f t="shared" si="112"/>
        <v>14.842829607785161</v>
      </c>
      <c r="P143" s="202">
        <f t="shared" si="113"/>
        <v>6.3840127345312512</v>
      </c>
    </row>
    <row r="144" spans="1:16" ht="15" thickBot="1" x14ac:dyDescent="0.35">
      <c r="A144" s="171">
        <v>36</v>
      </c>
      <c r="B144" s="119" t="s">
        <v>8</v>
      </c>
      <c r="C144" s="120"/>
      <c r="D144" s="120">
        <f t="shared" si="115"/>
        <v>0.16642011834319526</v>
      </c>
      <c r="E144" s="119">
        <f t="shared" si="115"/>
        <v>0.21634615384615383</v>
      </c>
      <c r="F144" s="121">
        <f t="shared" si="114"/>
        <v>0.28125</v>
      </c>
      <c r="G144" s="120">
        <f t="shared" si="106"/>
        <v>0.36562500000000003</v>
      </c>
      <c r="H144" s="120">
        <f t="shared" si="106"/>
        <v>0.47531250000000008</v>
      </c>
      <c r="I144" s="120">
        <f t="shared" si="106"/>
        <v>0.6179062500000001</v>
      </c>
      <c r="J144" s="123">
        <f t="shared" si="107"/>
        <v>0.80327812500000018</v>
      </c>
      <c r="K144" s="123">
        <f t="shared" si="108"/>
        <v>1.0844254687500003</v>
      </c>
      <c r="L144" s="53">
        <f t="shared" si="109"/>
        <v>1.5181956562500003</v>
      </c>
      <c r="M144" s="1">
        <f t="shared" si="110"/>
        <v>2.2013837015625004</v>
      </c>
      <c r="N144" s="40">
        <f t="shared" si="111"/>
        <v>4.7880095508984386</v>
      </c>
      <c r="O144" s="125">
        <f t="shared" si="112"/>
        <v>7.4214148038925805</v>
      </c>
      <c r="P144" s="201">
        <f t="shared" si="113"/>
        <v>3.1920063672656256</v>
      </c>
    </row>
    <row r="145" spans="1:16" x14ac:dyDescent="0.3">
      <c r="A145" s="171">
        <v>36</v>
      </c>
      <c r="B145" s="126" t="s">
        <v>18</v>
      </c>
      <c r="C145" s="127" t="s">
        <v>49</v>
      </c>
      <c r="D145" s="128">
        <f t="shared" si="115"/>
        <v>-130.17751479289939</v>
      </c>
      <c r="E145" s="31">
        <f t="shared" si="115"/>
        <v>-169.23076923076923</v>
      </c>
      <c r="F145" s="129">
        <v>-220</v>
      </c>
      <c r="G145" s="128">
        <f t="shared" si="106"/>
        <v>-286</v>
      </c>
      <c r="H145" s="128">
        <f t="shared" si="106"/>
        <v>-371.8</v>
      </c>
      <c r="I145" s="128">
        <f t="shared" si="106"/>
        <v>-483.34000000000003</v>
      </c>
      <c r="J145" s="130">
        <f t="shared" si="107"/>
        <v>-628.3420000000001</v>
      </c>
      <c r="K145" s="130">
        <f t="shared" si="108"/>
        <v>-848.26170000000013</v>
      </c>
      <c r="L145" s="55">
        <f t="shared" si="109"/>
        <v>-1187.5663800000002</v>
      </c>
      <c r="M145" s="29">
        <f t="shared" si="110"/>
        <v>-1721.9712510000002</v>
      </c>
      <c r="N145" s="29">
        <f t="shared" si="111"/>
        <v>-3745.287470925</v>
      </c>
      <c r="O145" s="31">
        <f t="shared" si="112"/>
        <v>-5805.1955799337502</v>
      </c>
      <c r="P145" s="203">
        <f t="shared" si="113"/>
        <v>-2496.8583139500001</v>
      </c>
    </row>
    <row r="146" spans="1:16" x14ac:dyDescent="0.3">
      <c r="A146" s="171">
        <v>36</v>
      </c>
      <c r="B146" s="162" t="s">
        <v>3</v>
      </c>
      <c r="C146" s="163"/>
      <c r="D146" s="120">
        <f t="shared" si="115"/>
        <v>0.5325443786982248</v>
      </c>
      <c r="E146" s="119">
        <f t="shared" si="115"/>
        <v>0.69230769230769229</v>
      </c>
      <c r="F146" s="215">
        <f>0.025*A147</f>
        <v>0.9</v>
      </c>
      <c r="G146" s="216">
        <f t="shared" ref="G146:J147" si="116">F146*1.3</f>
        <v>1.1700000000000002</v>
      </c>
      <c r="H146" s="216">
        <f t="shared" si="116"/>
        <v>1.5210000000000004</v>
      </c>
      <c r="I146" s="216">
        <f t="shared" si="116"/>
        <v>1.9773000000000005</v>
      </c>
      <c r="J146" s="217">
        <f t="shared" si="116"/>
        <v>2.5704900000000008</v>
      </c>
      <c r="K146" s="217">
        <f t="shared" si="108"/>
        <v>3.4701615000000015</v>
      </c>
      <c r="L146" s="91">
        <f t="shared" si="109"/>
        <v>4.8582261000000013</v>
      </c>
      <c r="M146" s="90">
        <f t="shared" si="110"/>
        <v>7.0444278450000013</v>
      </c>
      <c r="N146" s="90">
        <f>P146*1.5</f>
        <v>15.321630562875004</v>
      </c>
      <c r="O146" s="189">
        <f t="shared" si="112"/>
        <v>23.748527372456259</v>
      </c>
      <c r="P146" s="205">
        <f>M146*1.45</f>
        <v>10.214420375250002</v>
      </c>
    </row>
    <row r="147" spans="1:16" ht="15" thickBot="1" x14ac:dyDescent="0.35">
      <c r="A147" s="171">
        <v>36</v>
      </c>
      <c r="B147" s="126" t="s">
        <v>3</v>
      </c>
      <c r="C147" s="134"/>
      <c r="D147" s="105">
        <f t="shared" si="115"/>
        <v>0.5325443786982248</v>
      </c>
      <c r="E147" s="106">
        <f t="shared" si="115"/>
        <v>0.69230769230769229</v>
      </c>
      <c r="F147" s="213">
        <f>0.025*A146</f>
        <v>0.9</v>
      </c>
      <c r="G147" s="214">
        <f t="shared" si="116"/>
        <v>1.1700000000000002</v>
      </c>
      <c r="H147" s="214">
        <f t="shared" si="116"/>
        <v>1.5210000000000004</v>
      </c>
      <c r="I147" s="214">
        <f t="shared" si="116"/>
        <v>1.9773000000000005</v>
      </c>
      <c r="J147" s="132">
        <f t="shared" si="116"/>
        <v>2.5704900000000008</v>
      </c>
      <c r="K147" s="132">
        <f>J147*1.25</f>
        <v>3.2131125000000011</v>
      </c>
      <c r="L147" s="56">
        <f>K147*1.2</f>
        <v>3.855735000000001</v>
      </c>
      <c r="M147" s="5">
        <f>L147*1.15</f>
        <v>4.4340952500000013</v>
      </c>
      <c r="N147" s="5">
        <f>P147*1.1</f>
        <v>5.609130491250002</v>
      </c>
      <c r="O147" s="133">
        <f>N147*1.05</f>
        <v>5.8895870158125021</v>
      </c>
      <c r="P147" s="204">
        <f>M147*1.15</f>
        <v>5.0992095375000011</v>
      </c>
    </row>
    <row r="148" spans="1:16" x14ac:dyDescent="0.3">
      <c r="A148" s="171">
        <v>36</v>
      </c>
      <c r="B148" s="119" t="s">
        <v>9</v>
      </c>
      <c r="C148" s="120" t="s">
        <v>50</v>
      </c>
      <c r="D148" s="136">
        <f t="shared" si="115"/>
        <v>0.42603550295857978</v>
      </c>
      <c r="E148" s="43">
        <f t="shared" si="115"/>
        <v>0.55384615384615377</v>
      </c>
      <c r="F148" s="137">
        <f t="shared" ref="F148:F153" si="117">F13*A148</f>
        <v>0.72</v>
      </c>
      <c r="G148" s="136">
        <f t="shared" ref="G148:I163" si="118">F148*1.3</f>
        <v>0.93599999999999994</v>
      </c>
      <c r="H148" s="136">
        <f t="shared" si="118"/>
        <v>1.2167999999999999</v>
      </c>
      <c r="I148" s="136">
        <f t="shared" si="118"/>
        <v>1.5818399999999999</v>
      </c>
      <c r="J148" s="138">
        <f t="shared" ref="J148:J160" si="119">I148*1.3</f>
        <v>2.0563919999999998</v>
      </c>
      <c r="K148" s="138">
        <f t="shared" ref="K148:K161" si="120">J148*1.35</f>
        <v>2.7761291999999997</v>
      </c>
      <c r="L148" s="57">
        <f t="shared" ref="L148:L161" si="121">K148*1.4</f>
        <v>3.8865808799999995</v>
      </c>
      <c r="M148" s="41">
        <f t="shared" ref="M148:M161" si="122">L148*1.45</f>
        <v>5.6355422759999989</v>
      </c>
      <c r="N148" s="41">
        <f t="shared" ref="N148:N160" si="123">P148*1.5</f>
        <v>12.257304450299998</v>
      </c>
      <c r="O148" s="43">
        <f t="shared" ref="O148:O161" si="124">N148*1.55</f>
        <v>18.998821897964998</v>
      </c>
      <c r="P148" s="206">
        <f t="shared" ref="P148:P160" si="125">M148*1.45</f>
        <v>8.1715363001999979</v>
      </c>
    </row>
    <row r="149" spans="1:16" x14ac:dyDescent="0.3">
      <c r="A149" s="171">
        <v>36</v>
      </c>
      <c r="B149" s="139" t="s">
        <v>10</v>
      </c>
      <c r="C149" s="140"/>
      <c r="D149" s="141">
        <f t="shared" si="115"/>
        <v>8.5207100591715976E-2</v>
      </c>
      <c r="E149" s="49">
        <f t="shared" si="115"/>
        <v>0.11076923076923077</v>
      </c>
      <c r="F149" s="142">
        <f t="shared" si="117"/>
        <v>0.14400000000000002</v>
      </c>
      <c r="G149" s="141">
        <f>F149*1.3</f>
        <v>0.18720000000000003</v>
      </c>
      <c r="H149" s="141">
        <f t="shared" si="118"/>
        <v>0.24336000000000005</v>
      </c>
      <c r="I149" s="141">
        <f t="shared" si="118"/>
        <v>0.31636800000000009</v>
      </c>
      <c r="J149" s="143">
        <f t="shared" si="119"/>
        <v>0.41127840000000015</v>
      </c>
      <c r="K149" s="143">
        <f t="shared" si="120"/>
        <v>0.55522584000000019</v>
      </c>
      <c r="L149" s="58">
        <f t="shared" si="121"/>
        <v>0.77731617600000025</v>
      </c>
      <c r="M149" s="44">
        <f t="shared" si="122"/>
        <v>1.1271084552000004</v>
      </c>
      <c r="N149" s="44">
        <f t="shared" si="123"/>
        <v>2.4514608900600008</v>
      </c>
      <c r="O149" s="190">
        <f t="shared" si="124"/>
        <v>3.7997643795930012</v>
      </c>
      <c r="P149" s="207">
        <f t="shared" si="125"/>
        <v>1.6343072600400004</v>
      </c>
    </row>
    <row r="150" spans="1:16" x14ac:dyDescent="0.3">
      <c r="A150" s="171">
        <v>36</v>
      </c>
      <c r="B150" s="106" t="s">
        <v>11</v>
      </c>
      <c r="C150" s="105"/>
      <c r="D150" s="105">
        <f t="shared" si="115"/>
        <v>1.0650887573964497E-2</v>
      </c>
      <c r="E150" s="106">
        <f t="shared" si="115"/>
        <v>1.3846153846153847E-2</v>
      </c>
      <c r="F150" s="107">
        <f t="shared" si="117"/>
        <v>1.8000000000000002E-2</v>
      </c>
      <c r="G150" s="105">
        <f t="shared" si="118"/>
        <v>2.3400000000000004E-2</v>
      </c>
      <c r="H150" s="105">
        <f t="shared" si="118"/>
        <v>3.0420000000000006E-2</v>
      </c>
      <c r="I150" s="105">
        <f t="shared" si="118"/>
        <v>3.9546000000000012E-2</v>
      </c>
      <c r="J150" s="144">
        <f t="shared" si="119"/>
        <v>5.1409800000000019E-2</v>
      </c>
      <c r="K150" s="135">
        <f t="shared" si="120"/>
        <v>6.9403230000000024E-2</v>
      </c>
      <c r="L150" s="50">
        <f t="shared" si="121"/>
        <v>9.7164522000000031E-2</v>
      </c>
      <c r="M150" s="8">
        <f t="shared" si="122"/>
        <v>0.14088855690000004</v>
      </c>
      <c r="N150" s="8">
        <f t="shared" si="123"/>
        <v>0.3064326112575001</v>
      </c>
      <c r="O150" s="12">
        <f t="shared" si="124"/>
        <v>0.47497054744912515</v>
      </c>
      <c r="P150" s="208">
        <f t="shared" si="125"/>
        <v>0.20428840750500005</v>
      </c>
    </row>
    <row r="151" spans="1:16" x14ac:dyDescent="0.3">
      <c r="A151" s="171">
        <v>36</v>
      </c>
      <c r="B151" s="106" t="s">
        <v>12</v>
      </c>
      <c r="C151" s="105"/>
      <c r="D151" s="105">
        <f t="shared" si="115"/>
        <v>5.3254437869822485E-3</v>
      </c>
      <c r="E151" s="106">
        <f t="shared" si="115"/>
        <v>6.9230769230769233E-3</v>
      </c>
      <c r="F151" s="107">
        <f t="shared" si="117"/>
        <v>9.0000000000000011E-3</v>
      </c>
      <c r="G151" s="105">
        <f t="shared" si="118"/>
        <v>1.1700000000000002E-2</v>
      </c>
      <c r="H151" s="105">
        <f t="shared" si="118"/>
        <v>1.5210000000000003E-2</v>
      </c>
      <c r="I151" s="105">
        <f t="shared" si="118"/>
        <v>1.9773000000000006E-2</v>
      </c>
      <c r="J151" s="135">
        <f t="shared" si="119"/>
        <v>2.570490000000001E-2</v>
      </c>
      <c r="K151" s="145">
        <f t="shared" si="120"/>
        <v>3.4701615000000012E-2</v>
      </c>
      <c r="L151" s="50">
        <f t="shared" si="121"/>
        <v>4.8582261000000015E-2</v>
      </c>
      <c r="M151" s="8">
        <f t="shared" si="122"/>
        <v>7.0444278450000022E-2</v>
      </c>
      <c r="N151" s="8">
        <f t="shared" si="123"/>
        <v>0.15321630562875005</v>
      </c>
      <c r="O151" s="12">
        <f t="shared" si="124"/>
        <v>0.23748527372456257</v>
      </c>
      <c r="P151" s="208">
        <f t="shared" si="125"/>
        <v>0.10214420375250002</v>
      </c>
    </row>
    <row r="152" spans="1:16" x14ac:dyDescent="0.3">
      <c r="A152" s="171">
        <v>36</v>
      </c>
      <c r="B152" s="106" t="s">
        <v>13</v>
      </c>
      <c r="C152" s="105"/>
      <c r="D152" s="105">
        <f t="shared" si="115"/>
        <v>1.7751479289940825E-3</v>
      </c>
      <c r="E152" s="106">
        <f t="shared" si="115"/>
        <v>2.3076923076923075E-3</v>
      </c>
      <c r="F152" s="107">
        <f t="shared" si="117"/>
        <v>3.0000000000000001E-3</v>
      </c>
      <c r="G152" s="105">
        <f t="shared" si="118"/>
        <v>3.9000000000000003E-3</v>
      </c>
      <c r="H152" s="105">
        <f t="shared" si="118"/>
        <v>5.0700000000000007E-3</v>
      </c>
      <c r="I152" s="105">
        <f t="shared" si="118"/>
        <v>6.5910000000000014E-3</v>
      </c>
      <c r="J152" s="135">
        <f t="shared" si="119"/>
        <v>8.5683000000000027E-3</v>
      </c>
      <c r="K152" s="135">
        <f t="shared" si="120"/>
        <v>1.1567205000000004E-2</v>
      </c>
      <c r="L152" s="59">
        <f t="shared" si="121"/>
        <v>1.6194087000000006E-2</v>
      </c>
      <c r="M152" s="15">
        <f t="shared" si="122"/>
        <v>2.3481426150000009E-2</v>
      </c>
      <c r="N152" s="8">
        <f t="shared" si="123"/>
        <v>5.1072101876250026E-2</v>
      </c>
      <c r="O152" s="12">
        <f t="shared" si="124"/>
        <v>7.9161757908187538E-2</v>
      </c>
      <c r="P152" s="209">
        <f t="shared" si="125"/>
        <v>3.4048067917500015E-2</v>
      </c>
    </row>
    <row r="153" spans="1:16" ht="15" thickBot="1" x14ac:dyDescent="0.35">
      <c r="A153" s="176">
        <v>36</v>
      </c>
      <c r="B153" s="157" t="s">
        <v>14</v>
      </c>
      <c r="C153" s="158"/>
      <c r="D153" s="158">
        <f t="shared" si="115"/>
        <v>8.8757396449704127E-4</v>
      </c>
      <c r="E153" s="157">
        <f t="shared" si="115"/>
        <v>1.1538461538461537E-3</v>
      </c>
      <c r="F153" s="159">
        <f t="shared" si="117"/>
        <v>1.5E-3</v>
      </c>
      <c r="G153" s="158">
        <f t="shared" si="118"/>
        <v>1.9500000000000001E-3</v>
      </c>
      <c r="H153" s="158">
        <f t="shared" si="118"/>
        <v>2.5350000000000004E-3</v>
      </c>
      <c r="I153" s="105">
        <f t="shared" si="118"/>
        <v>3.2955000000000007E-3</v>
      </c>
      <c r="J153" s="146">
        <f t="shared" si="119"/>
        <v>4.2841500000000013E-3</v>
      </c>
      <c r="K153" s="146">
        <f t="shared" si="120"/>
        <v>5.783602500000002E-3</v>
      </c>
      <c r="L153" s="191">
        <f t="shared" si="121"/>
        <v>8.0970435000000032E-3</v>
      </c>
      <c r="M153" s="192">
        <f t="shared" si="122"/>
        <v>1.1740713075000004E-2</v>
      </c>
      <c r="N153" s="193">
        <f t="shared" si="123"/>
        <v>2.5536050938125013E-2</v>
      </c>
      <c r="O153" s="194">
        <f t="shared" si="124"/>
        <v>3.9580878954093769E-2</v>
      </c>
      <c r="P153" s="210">
        <f t="shared" si="125"/>
        <v>1.7024033958750007E-2</v>
      </c>
    </row>
    <row r="154" spans="1:16" x14ac:dyDescent="0.3">
      <c r="A154" s="177">
        <v>24</v>
      </c>
      <c r="B154" s="147" t="s">
        <v>19</v>
      </c>
      <c r="C154" s="148"/>
      <c r="D154" s="149">
        <f>E154/1.3</f>
        <v>28.402366863905321</v>
      </c>
      <c r="E154" s="150">
        <f>F154/1.3</f>
        <v>36.92307692307692</v>
      </c>
      <c r="F154" s="151">
        <f t="shared" ref="F154:F159" si="126">F4*A154</f>
        <v>48</v>
      </c>
      <c r="G154" s="149">
        <f t="shared" si="118"/>
        <v>62.400000000000006</v>
      </c>
      <c r="H154" s="149">
        <f t="shared" si="118"/>
        <v>81.12</v>
      </c>
      <c r="I154" s="23">
        <f t="shared" si="118"/>
        <v>105.456</v>
      </c>
      <c r="J154" s="112">
        <f t="shared" si="119"/>
        <v>137.09280000000001</v>
      </c>
      <c r="K154" s="113">
        <f t="shared" si="120"/>
        <v>185.07528000000002</v>
      </c>
      <c r="L154" s="51">
        <f t="shared" si="121"/>
        <v>259.10539199999999</v>
      </c>
      <c r="M154" s="25">
        <f t="shared" si="122"/>
        <v>375.70281839999996</v>
      </c>
      <c r="N154" s="25">
        <f t="shared" si="123"/>
        <v>817.15363001999981</v>
      </c>
      <c r="O154" s="188">
        <f t="shared" si="124"/>
        <v>1266.5881265309997</v>
      </c>
      <c r="P154" s="199">
        <f t="shared" si="125"/>
        <v>544.76908667999987</v>
      </c>
    </row>
    <row r="155" spans="1:16" x14ac:dyDescent="0.3">
      <c r="A155" s="175">
        <v>24</v>
      </c>
      <c r="B155" s="106" t="s">
        <v>4</v>
      </c>
      <c r="C155" s="105"/>
      <c r="D155" s="115">
        <f t="shared" ref="D155:E168" si="127">E155/1.3</f>
        <v>10.650887573964496</v>
      </c>
      <c r="E155" s="114">
        <f t="shared" si="127"/>
        <v>13.846153846153845</v>
      </c>
      <c r="F155" s="116">
        <f t="shared" si="126"/>
        <v>18</v>
      </c>
      <c r="G155" s="115">
        <f t="shared" si="118"/>
        <v>23.400000000000002</v>
      </c>
      <c r="H155" s="115">
        <f t="shared" si="118"/>
        <v>30.420000000000005</v>
      </c>
      <c r="I155" s="115">
        <f t="shared" si="118"/>
        <v>39.546000000000006</v>
      </c>
      <c r="J155" s="117">
        <f t="shared" si="119"/>
        <v>51.409800000000011</v>
      </c>
      <c r="K155" s="117">
        <f t="shared" si="120"/>
        <v>69.403230000000022</v>
      </c>
      <c r="L155" s="52">
        <f t="shared" si="121"/>
        <v>97.164522000000019</v>
      </c>
      <c r="M155" s="28">
        <f t="shared" si="122"/>
        <v>140.88855690000003</v>
      </c>
      <c r="N155" s="28">
        <f t="shared" si="123"/>
        <v>306.43261125750007</v>
      </c>
      <c r="O155" s="118">
        <f t="shared" si="124"/>
        <v>474.97054744912515</v>
      </c>
      <c r="P155" s="200">
        <f t="shared" si="125"/>
        <v>204.28840750500004</v>
      </c>
    </row>
    <row r="156" spans="1:16" x14ac:dyDescent="0.3">
      <c r="A156" s="171">
        <v>24</v>
      </c>
      <c r="B156" s="119" t="s">
        <v>5</v>
      </c>
      <c r="C156" s="120"/>
      <c r="D156" s="120">
        <f>E156/1.3</f>
        <v>1.331360946745562</v>
      </c>
      <c r="E156" s="119">
        <f t="shared" si="127"/>
        <v>1.7307692307692306</v>
      </c>
      <c r="F156" s="121">
        <f t="shared" si="126"/>
        <v>2.25</v>
      </c>
      <c r="G156" s="120">
        <f t="shared" si="118"/>
        <v>2.9250000000000003</v>
      </c>
      <c r="H156" s="120">
        <f t="shared" si="118"/>
        <v>3.8025000000000007</v>
      </c>
      <c r="I156" s="120">
        <f t="shared" si="118"/>
        <v>4.9432500000000008</v>
      </c>
      <c r="J156" s="122">
        <f t="shared" si="119"/>
        <v>6.4262250000000014</v>
      </c>
      <c r="K156" s="123">
        <f t="shared" si="120"/>
        <v>8.6754037500000027</v>
      </c>
      <c r="L156" s="53">
        <f t="shared" si="121"/>
        <v>12.145565250000002</v>
      </c>
      <c r="M156" s="1">
        <f t="shared" si="122"/>
        <v>17.611069612500003</v>
      </c>
      <c r="N156" s="1">
        <f t="shared" si="123"/>
        <v>38.304076407187509</v>
      </c>
      <c r="O156" s="36">
        <f t="shared" si="124"/>
        <v>59.371318431140644</v>
      </c>
      <c r="P156" s="201">
        <f t="shared" si="125"/>
        <v>25.536050938125005</v>
      </c>
    </row>
    <row r="157" spans="1:16" x14ac:dyDescent="0.3">
      <c r="A157" s="171">
        <v>24</v>
      </c>
      <c r="B157" s="119" t="s">
        <v>6</v>
      </c>
      <c r="C157" s="120"/>
      <c r="D157" s="120">
        <f t="shared" si="127"/>
        <v>0.66568047337278102</v>
      </c>
      <c r="E157" s="119">
        <f t="shared" si="127"/>
        <v>0.86538461538461531</v>
      </c>
      <c r="F157" s="121">
        <f t="shared" si="126"/>
        <v>1.125</v>
      </c>
      <c r="G157" s="120">
        <f t="shared" si="118"/>
        <v>1.4625000000000001</v>
      </c>
      <c r="H157" s="120">
        <f t="shared" si="118"/>
        <v>1.9012500000000003</v>
      </c>
      <c r="I157" s="120">
        <f t="shared" si="118"/>
        <v>2.4716250000000004</v>
      </c>
      <c r="J157" s="123">
        <f t="shared" si="119"/>
        <v>3.2131125000000007</v>
      </c>
      <c r="K157" s="124">
        <f t="shared" si="120"/>
        <v>4.3377018750000014</v>
      </c>
      <c r="L157" s="53">
        <f t="shared" si="121"/>
        <v>6.0727826250000012</v>
      </c>
      <c r="M157" s="1">
        <f t="shared" si="122"/>
        <v>8.8055348062500016</v>
      </c>
      <c r="N157" s="1">
        <f t="shared" si="123"/>
        <v>19.152038203593754</v>
      </c>
      <c r="O157" s="36">
        <f t="shared" si="124"/>
        <v>29.685659215570322</v>
      </c>
      <c r="P157" s="201">
        <f t="shared" si="125"/>
        <v>12.768025469062502</v>
      </c>
    </row>
    <row r="158" spans="1:16" x14ac:dyDescent="0.3">
      <c r="A158" s="171">
        <v>24</v>
      </c>
      <c r="B158" s="119" t="s">
        <v>7</v>
      </c>
      <c r="C158" s="120"/>
      <c r="D158" s="120">
        <f t="shared" si="127"/>
        <v>0.22189349112426032</v>
      </c>
      <c r="E158" s="119">
        <f t="shared" si="127"/>
        <v>0.28846153846153844</v>
      </c>
      <c r="F158" s="121">
        <f t="shared" si="126"/>
        <v>0.375</v>
      </c>
      <c r="G158" s="120">
        <f t="shared" si="118"/>
        <v>0.48750000000000004</v>
      </c>
      <c r="H158" s="120">
        <f t="shared" si="118"/>
        <v>0.63375000000000004</v>
      </c>
      <c r="I158" s="120">
        <f t="shared" si="118"/>
        <v>0.82387500000000002</v>
      </c>
      <c r="J158" s="123">
        <f t="shared" si="119"/>
        <v>1.0710375000000001</v>
      </c>
      <c r="K158" s="123">
        <f t="shared" si="120"/>
        <v>1.4459006250000002</v>
      </c>
      <c r="L158" s="54">
        <f t="shared" si="121"/>
        <v>2.024260875</v>
      </c>
      <c r="M158" s="39">
        <f t="shared" si="122"/>
        <v>2.9351782687499997</v>
      </c>
      <c r="N158" s="1">
        <f t="shared" si="123"/>
        <v>6.3840127345312485</v>
      </c>
      <c r="O158" s="36">
        <f t="shared" si="124"/>
        <v>9.8952197385234353</v>
      </c>
      <c r="P158" s="202">
        <f t="shared" si="125"/>
        <v>4.256008489687499</v>
      </c>
    </row>
    <row r="159" spans="1:16" ht="15" thickBot="1" x14ac:dyDescent="0.35">
      <c r="A159" s="171">
        <v>24</v>
      </c>
      <c r="B159" s="119" t="s">
        <v>8</v>
      </c>
      <c r="C159" s="120"/>
      <c r="D159" s="120">
        <f t="shared" si="127"/>
        <v>0.11094674556213016</v>
      </c>
      <c r="E159" s="119">
        <f t="shared" si="127"/>
        <v>0.14423076923076922</v>
      </c>
      <c r="F159" s="121">
        <f t="shared" si="126"/>
        <v>0.1875</v>
      </c>
      <c r="G159" s="120">
        <f t="shared" si="118"/>
        <v>0.24375000000000002</v>
      </c>
      <c r="H159" s="120">
        <f t="shared" si="118"/>
        <v>0.31687500000000002</v>
      </c>
      <c r="I159" s="120">
        <f t="shared" si="118"/>
        <v>0.41193750000000001</v>
      </c>
      <c r="J159" s="123">
        <f t="shared" si="119"/>
        <v>0.53551875000000004</v>
      </c>
      <c r="K159" s="123">
        <f t="shared" si="120"/>
        <v>0.72295031250000008</v>
      </c>
      <c r="L159" s="53">
        <f t="shared" si="121"/>
        <v>1.0121304375</v>
      </c>
      <c r="M159" s="1">
        <f t="shared" si="122"/>
        <v>1.4675891343749998</v>
      </c>
      <c r="N159" s="40">
        <f t="shared" si="123"/>
        <v>3.1920063672656243</v>
      </c>
      <c r="O159" s="125">
        <f t="shared" si="124"/>
        <v>4.9476098692617176</v>
      </c>
      <c r="P159" s="201">
        <f t="shared" si="125"/>
        <v>2.1280042448437495</v>
      </c>
    </row>
    <row r="160" spans="1:16" x14ac:dyDescent="0.3">
      <c r="A160" s="171">
        <v>24</v>
      </c>
      <c r="B160" s="126" t="s">
        <v>18</v>
      </c>
      <c r="C160" s="127" t="s">
        <v>51</v>
      </c>
      <c r="D160" s="128">
        <f t="shared" si="127"/>
        <v>-106.50887573964496</v>
      </c>
      <c r="E160" s="31">
        <f t="shared" si="127"/>
        <v>-138.46153846153845</v>
      </c>
      <c r="F160" s="129">
        <v>-180</v>
      </c>
      <c r="G160" s="128">
        <f t="shared" si="118"/>
        <v>-234</v>
      </c>
      <c r="H160" s="128">
        <f>G160*1.3</f>
        <v>-304.2</v>
      </c>
      <c r="I160" s="128">
        <f t="shared" si="118"/>
        <v>-395.46</v>
      </c>
      <c r="J160" s="130">
        <f t="shared" si="119"/>
        <v>-514.09799999999996</v>
      </c>
      <c r="K160" s="130">
        <f t="shared" si="120"/>
        <v>-694.03229999999996</v>
      </c>
      <c r="L160" s="55">
        <f t="shared" si="121"/>
        <v>-971.64521999999988</v>
      </c>
      <c r="M160" s="29">
        <f t="shared" si="122"/>
        <v>-1408.8855689999998</v>
      </c>
      <c r="N160" s="29">
        <f t="shared" si="123"/>
        <v>-3064.3261125749996</v>
      </c>
      <c r="O160" s="31">
        <f t="shared" si="124"/>
        <v>-4749.7054744912493</v>
      </c>
      <c r="P160" s="203">
        <f t="shared" si="125"/>
        <v>-2042.8840750499996</v>
      </c>
    </row>
    <row r="161" spans="1:16" x14ac:dyDescent="0.3">
      <c r="A161" s="171">
        <v>24</v>
      </c>
      <c r="B161" s="126" t="s">
        <v>3</v>
      </c>
      <c r="C161" s="131"/>
      <c r="D161" s="120">
        <f t="shared" si="127"/>
        <v>0.35502958579881655</v>
      </c>
      <c r="E161" s="119">
        <f t="shared" si="127"/>
        <v>0.46153846153846156</v>
      </c>
      <c r="F161" s="215">
        <f>0.025*A162</f>
        <v>0.60000000000000009</v>
      </c>
      <c r="G161" s="216">
        <f>F161*1.3</f>
        <v>0.78000000000000014</v>
      </c>
      <c r="H161" s="216">
        <f>G161*1.3</f>
        <v>1.0140000000000002</v>
      </c>
      <c r="I161" s="216">
        <f>H161*1.3</f>
        <v>1.3182000000000003</v>
      </c>
      <c r="J161" s="217">
        <f>I161*1.3</f>
        <v>1.7136600000000004</v>
      </c>
      <c r="K161" s="217">
        <f t="shared" si="120"/>
        <v>2.3134410000000005</v>
      </c>
      <c r="L161" s="91">
        <f t="shared" si="121"/>
        <v>3.2388174000000007</v>
      </c>
      <c r="M161" s="90">
        <f t="shared" si="122"/>
        <v>4.6962852300000009</v>
      </c>
      <c r="N161" s="90">
        <f>P161*1.5</f>
        <v>10.21442037525</v>
      </c>
      <c r="O161" s="189">
        <f t="shared" si="124"/>
        <v>15.832351581637502</v>
      </c>
      <c r="P161" s="205">
        <f>M161*1.45</f>
        <v>6.8096135835000009</v>
      </c>
    </row>
    <row r="162" spans="1:16" ht="15" thickBot="1" x14ac:dyDescent="0.35">
      <c r="A162" s="171">
        <v>24</v>
      </c>
      <c r="B162" s="126" t="s">
        <v>3</v>
      </c>
      <c r="C162" s="134"/>
      <c r="D162" s="105">
        <f t="shared" si="127"/>
        <v>0.35502958579881655</v>
      </c>
      <c r="E162" s="106">
        <f t="shared" si="127"/>
        <v>0.46153846153846156</v>
      </c>
      <c r="F162" s="213">
        <f>0.025*A161</f>
        <v>0.60000000000000009</v>
      </c>
      <c r="G162" s="214">
        <f>F162*1.3</f>
        <v>0.78000000000000014</v>
      </c>
      <c r="H162" s="214">
        <f>G162*1.3</f>
        <v>1.0140000000000002</v>
      </c>
      <c r="I162" s="214">
        <f>H162*1.3</f>
        <v>1.3182000000000003</v>
      </c>
      <c r="J162" s="132">
        <f>I162*1.3</f>
        <v>1.7136600000000004</v>
      </c>
      <c r="K162" s="132">
        <f>J162*1.25</f>
        <v>2.1420750000000006</v>
      </c>
      <c r="L162" s="56">
        <f>K162*1.2</f>
        <v>2.5704900000000008</v>
      </c>
      <c r="M162" s="5">
        <f>L162*1.15</f>
        <v>2.9560635000000008</v>
      </c>
      <c r="N162" s="5">
        <f>P162*1.1</f>
        <v>3.7394203275000009</v>
      </c>
      <c r="O162" s="133">
        <f>N162*1.05</f>
        <v>3.9263913438750011</v>
      </c>
      <c r="P162" s="204">
        <f>M162*1.15</f>
        <v>3.3994730250000007</v>
      </c>
    </row>
    <row r="163" spans="1:16" x14ac:dyDescent="0.3">
      <c r="A163" s="171">
        <v>24</v>
      </c>
      <c r="B163" s="119" t="s">
        <v>9</v>
      </c>
      <c r="C163" s="120" t="s">
        <v>52</v>
      </c>
      <c r="D163" s="136">
        <f t="shared" si="127"/>
        <v>0.28402366863905321</v>
      </c>
      <c r="E163" s="43">
        <f t="shared" si="127"/>
        <v>0.3692307692307692</v>
      </c>
      <c r="F163" s="137">
        <f t="shared" ref="F163:F168" si="128">F13*A163</f>
        <v>0.48</v>
      </c>
      <c r="G163" s="136">
        <f t="shared" si="118"/>
        <v>0.624</v>
      </c>
      <c r="H163" s="136">
        <f t="shared" si="118"/>
        <v>0.81120000000000003</v>
      </c>
      <c r="I163" s="136">
        <f t="shared" si="118"/>
        <v>1.0545600000000002</v>
      </c>
      <c r="J163" s="138">
        <f t="shared" ref="J163:J175" si="129">I163*1.3</f>
        <v>1.3709280000000004</v>
      </c>
      <c r="K163" s="138">
        <f t="shared" ref="K163:K176" si="130">J163*1.35</f>
        <v>1.8507528000000006</v>
      </c>
      <c r="L163" s="57">
        <f t="shared" ref="L163:L176" si="131">K163*1.4</f>
        <v>2.5910539200000007</v>
      </c>
      <c r="M163" s="41">
        <f t="shared" ref="M163:M176" si="132">L163*1.45</f>
        <v>3.757028184000001</v>
      </c>
      <c r="N163" s="41">
        <f t="shared" ref="N163:N175" si="133">P163*1.5</f>
        <v>8.1715363002000014</v>
      </c>
      <c r="O163" s="43">
        <f t="shared" ref="O163:O176" si="134">N163*1.55</f>
        <v>12.665881265310002</v>
      </c>
      <c r="P163" s="206">
        <f t="shared" ref="P163:P175" si="135">M163*1.45</f>
        <v>5.4476908668000013</v>
      </c>
    </row>
    <row r="164" spans="1:16" x14ac:dyDescent="0.3">
      <c r="A164" s="171">
        <v>24</v>
      </c>
      <c r="B164" s="139" t="s">
        <v>10</v>
      </c>
      <c r="C164" s="140"/>
      <c r="D164" s="141">
        <f>E164/1.3</f>
        <v>5.6804733727810641E-2</v>
      </c>
      <c r="E164" s="49">
        <f t="shared" si="127"/>
        <v>7.3846153846153839E-2</v>
      </c>
      <c r="F164" s="142">
        <f t="shared" si="128"/>
        <v>9.6000000000000002E-2</v>
      </c>
      <c r="G164" s="141">
        <f t="shared" ref="G164:I179" si="136">F164*1.3</f>
        <v>0.12480000000000001</v>
      </c>
      <c r="H164" s="141">
        <f t="shared" si="136"/>
        <v>0.16224000000000002</v>
      </c>
      <c r="I164" s="141">
        <f t="shared" si="136"/>
        <v>0.21091200000000004</v>
      </c>
      <c r="J164" s="143">
        <f t="shared" si="129"/>
        <v>0.27418560000000008</v>
      </c>
      <c r="K164" s="143">
        <f t="shared" si="130"/>
        <v>0.37015056000000013</v>
      </c>
      <c r="L164" s="58">
        <f t="shared" si="131"/>
        <v>0.5182107840000002</v>
      </c>
      <c r="M164" s="44">
        <f t="shared" si="132"/>
        <v>0.75140563680000028</v>
      </c>
      <c r="N164" s="44">
        <f t="shared" si="133"/>
        <v>1.6343072600400008</v>
      </c>
      <c r="O164" s="190">
        <f t="shared" si="134"/>
        <v>2.5331762530620012</v>
      </c>
      <c r="P164" s="207">
        <f t="shared" si="135"/>
        <v>1.0895381733600005</v>
      </c>
    </row>
    <row r="165" spans="1:16" x14ac:dyDescent="0.3">
      <c r="A165" s="171">
        <v>24</v>
      </c>
      <c r="B165" s="106" t="s">
        <v>11</v>
      </c>
      <c r="C165" s="105"/>
      <c r="D165" s="105">
        <f t="shared" si="127"/>
        <v>7.1005917159763302E-3</v>
      </c>
      <c r="E165" s="106">
        <f t="shared" si="127"/>
        <v>9.2307692307692299E-3</v>
      </c>
      <c r="F165" s="107">
        <f t="shared" si="128"/>
        <v>1.2E-2</v>
      </c>
      <c r="G165" s="105">
        <f t="shared" si="136"/>
        <v>1.5600000000000001E-2</v>
      </c>
      <c r="H165" s="105">
        <f t="shared" si="136"/>
        <v>2.0280000000000003E-2</v>
      </c>
      <c r="I165" s="105">
        <f t="shared" si="136"/>
        <v>2.6364000000000005E-2</v>
      </c>
      <c r="J165" s="144">
        <f t="shared" si="129"/>
        <v>3.4273200000000011E-2</v>
      </c>
      <c r="K165" s="135">
        <f t="shared" si="130"/>
        <v>4.6268820000000016E-2</v>
      </c>
      <c r="L165" s="50">
        <f t="shared" si="131"/>
        <v>6.4776348000000025E-2</v>
      </c>
      <c r="M165" s="8">
        <f t="shared" si="132"/>
        <v>9.3925704600000035E-2</v>
      </c>
      <c r="N165" s="8">
        <f t="shared" si="133"/>
        <v>0.2042884075050001</v>
      </c>
      <c r="O165" s="12">
        <f t="shared" si="134"/>
        <v>0.31664703163275015</v>
      </c>
      <c r="P165" s="208">
        <f t="shared" si="135"/>
        <v>0.13619227167000006</v>
      </c>
    </row>
    <row r="166" spans="1:16" x14ac:dyDescent="0.3">
      <c r="A166" s="171">
        <v>24</v>
      </c>
      <c r="B166" s="106" t="s">
        <v>12</v>
      </c>
      <c r="C166" s="105"/>
      <c r="D166" s="105">
        <f t="shared" si="127"/>
        <v>3.5502958579881651E-3</v>
      </c>
      <c r="E166" s="106">
        <f t="shared" si="127"/>
        <v>4.6153846153846149E-3</v>
      </c>
      <c r="F166" s="107">
        <f t="shared" si="128"/>
        <v>6.0000000000000001E-3</v>
      </c>
      <c r="G166" s="105">
        <f t="shared" si="136"/>
        <v>7.8000000000000005E-3</v>
      </c>
      <c r="H166" s="105">
        <f t="shared" si="136"/>
        <v>1.0140000000000001E-2</v>
      </c>
      <c r="I166" s="105">
        <f t="shared" si="136"/>
        <v>1.3182000000000003E-2</v>
      </c>
      <c r="J166" s="135">
        <f t="shared" si="129"/>
        <v>1.7136600000000005E-2</v>
      </c>
      <c r="K166" s="145">
        <f t="shared" si="130"/>
        <v>2.3134410000000008E-2</v>
      </c>
      <c r="L166" s="50">
        <f t="shared" si="131"/>
        <v>3.2388174000000013E-2</v>
      </c>
      <c r="M166" s="8">
        <f t="shared" si="132"/>
        <v>4.6962852300000017E-2</v>
      </c>
      <c r="N166" s="8">
        <f t="shared" si="133"/>
        <v>0.10214420375250005</v>
      </c>
      <c r="O166" s="12">
        <f t="shared" si="134"/>
        <v>0.15832351581637508</v>
      </c>
      <c r="P166" s="208">
        <f t="shared" si="135"/>
        <v>6.809613583500003E-2</v>
      </c>
    </row>
    <row r="167" spans="1:16" x14ac:dyDescent="0.3">
      <c r="A167" s="171">
        <v>24</v>
      </c>
      <c r="B167" s="106" t="s">
        <v>13</v>
      </c>
      <c r="C167" s="105"/>
      <c r="D167" s="105">
        <f t="shared" si="127"/>
        <v>1.1834319526627219E-3</v>
      </c>
      <c r="E167" s="106">
        <f t="shared" si="127"/>
        <v>1.5384615384615385E-3</v>
      </c>
      <c r="F167" s="107">
        <f t="shared" si="128"/>
        <v>2E-3</v>
      </c>
      <c r="G167" s="105">
        <f t="shared" si="136"/>
        <v>2.6000000000000003E-3</v>
      </c>
      <c r="H167" s="105">
        <f t="shared" si="136"/>
        <v>3.3800000000000006E-3</v>
      </c>
      <c r="I167" s="105">
        <f t="shared" si="136"/>
        <v>4.3940000000000012E-3</v>
      </c>
      <c r="J167" s="135">
        <f t="shared" si="129"/>
        <v>5.7122000000000015E-3</v>
      </c>
      <c r="K167" s="135">
        <f t="shared" si="130"/>
        <v>7.7114700000000024E-3</v>
      </c>
      <c r="L167" s="59">
        <f t="shared" si="131"/>
        <v>1.0796058000000002E-2</v>
      </c>
      <c r="M167" s="15">
        <f t="shared" si="132"/>
        <v>1.5654284100000002E-2</v>
      </c>
      <c r="N167" s="8">
        <f t="shared" si="133"/>
        <v>3.4048067917500001E-2</v>
      </c>
      <c r="O167" s="12">
        <f t="shared" si="134"/>
        <v>5.2774505272125002E-2</v>
      </c>
      <c r="P167" s="209">
        <f t="shared" si="135"/>
        <v>2.2698711945000002E-2</v>
      </c>
    </row>
    <row r="168" spans="1:16" ht="15" thickBot="1" x14ac:dyDescent="0.35">
      <c r="A168" s="176">
        <v>24</v>
      </c>
      <c r="B168" s="106" t="s">
        <v>14</v>
      </c>
      <c r="C168" s="105"/>
      <c r="D168" s="105">
        <f t="shared" si="127"/>
        <v>5.9171597633136095E-4</v>
      </c>
      <c r="E168" s="106">
        <f t="shared" si="127"/>
        <v>7.6923076923076923E-4</v>
      </c>
      <c r="F168" s="107">
        <f t="shared" si="128"/>
        <v>1E-3</v>
      </c>
      <c r="G168" s="105">
        <f t="shared" si="136"/>
        <v>1.3000000000000002E-3</v>
      </c>
      <c r="H168" s="105">
        <f t="shared" si="136"/>
        <v>1.6900000000000003E-3</v>
      </c>
      <c r="I168" s="105">
        <f t="shared" si="136"/>
        <v>2.1970000000000006E-3</v>
      </c>
      <c r="J168" s="146">
        <f t="shared" si="129"/>
        <v>2.8561000000000007E-3</v>
      </c>
      <c r="K168" s="146">
        <f t="shared" si="130"/>
        <v>3.8557350000000012E-3</v>
      </c>
      <c r="L168" s="191">
        <f t="shared" si="131"/>
        <v>5.3980290000000012E-3</v>
      </c>
      <c r="M168" s="192">
        <f t="shared" si="132"/>
        <v>7.8271420500000011E-3</v>
      </c>
      <c r="N168" s="193">
        <f t="shared" si="133"/>
        <v>1.702403395875E-2</v>
      </c>
      <c r="O168" s="194">
        <f t="shared" si="134"/>
        <v>2.6387252636062501E-2</v>
      </c>
      <c r="P168" s="210">
        <f t="shared" si="135"/>
        <v>1.1349355972500001E-2</v>
      </c>
    </row>
    <row r="169" spans="1:16" x14ac:dyDescent="0.3">
      <c r="A169" s="177">
        <v>32</v>
      </c>
      <c r="B169" s="166" t="s">
        <v>19</v>
      </c>
      <c r="C169" s="167"/>
      <c r="D169" s="149">
        <f>E169/1.3</f>
        <v>37.869822485207095</v>
      </c>
      <c r="E169" s="150">
        <f>F169/1.3</f>
        <v>49.230769230769226</v>
      </c>
      <c r="F169" s="151">
        <f t="shared" ref="F169:F174" si="137">F4*A169</f>
        <v>64</v>
      </c>
      <c r="G169" s="149">
        <f t="shared" si="136"/>
        <v>83.2</v>
      </c>
      <c r="H169" s="149">
        <f t="shared" si="136"/>
        <v>108.16000000000001</v>
      </c>
      <c r="I169" s="23">
        <f t="shared" si="136"/>
        <v>140.60800000000003</v>
      </c>
      <c r="J169" s="112">
        <f t="shared" si="129"/>
        <v>182.79040000000006</v>
      </c>
      <c r="K169" s="113">
        <f t="shared" si="130"/>
        <v>246.76704000000009</v>
      </c>
      <c r="L169" s="51">
        <f t="shared" si="131"/>
        <v>345.47385600000013</v>
      </c>
      <c r="M169" s="25">
        <f t="shared" si="132"/>
        <v>500.93709120000017</v>
      </c>
      <c r="N169" s="25">
        <f t="shared" si="133"/>
        <v>1089.5381733600002</v>
      </c>
      <c r="O169" s="188">
        <f t="shared" si="134"/>
        <v>1688.7841687080004</v>
      </c>
      <c r="P169" s="199">
        <f t="shared" si="135"/>
        <v>726.35878224000021</v>
      </c>
    </row>
    <row r="170" spans="1:16" x14ac:dyDescent="0.3">
      <c r="A170" s="175">
        <v>32</v>
      </c>
      <c r="B170" s="114" t="s">
        <v>4</v>
      </c>
      <c r="C170" s="115"/>
      <c r="D170" s="115">
        <f t="shared" ref="D170:E183" si="138">E170/1.3</f>
        <v>14.201183431952661</v>
      </c>
      <c r="E170" s="114">
        <f t="shared" si="138"/>
        <v>18.46153846153846</v>
      </c>
      <c r="F170" s="116">
        <f t="shared" si="137"/>
        <v>24</v>
      </c>
      <c r="G170" s="115">
        <f t="shared" si="136"/>
        <v>31.200000000000003</v>
      </c>
      <c r="H170" s="115">
        <f t="shared" si="136"/>
        <v>40.56</v>
      </c>
      <c r="I170" s="115">
        <f t="shared" si="136"/>
        <v>52.728000000000002</v>
      </c>
      <c r="J170" s="117">
        <f t="shared" si="129"/>
        <v>68.546400000000006</v>
      </c>
      <c r="K170" s="117">
        <f t="shared" si="130"/>
        <v>92.53764000000001</v>
      </c>
      <c r="L170" s="52">
        <f t="shared" si="131"/>
        <v>129.552696</v>
      </c>
      <c r="M170" s="28">
        <f t="shared" si="132"/>
        <v>187.85140919999998</v>
      </c>
      <c r="N170" s="28">
        <f t="shared" si="133"/>
        <v>408.5768150099999</v>
      </c>
      <c r="O170" s="118">
        <f t="shared" si="134"/>
        <v>633.29406326549986</v>
      </c>
      <c r="P170" s="200">
        <f t="shared" si="135"/>
        <v>272.38454333999994</v>
      </c>
    </row>
    <row r="171" spans="1:16" x14ac:dyDescent="0.3">
      <c r="A171" s="171">
        <v>32</v>
      </c>
      <c r="B171" s="119" t="s">
        <v>5</v>
      </c>
      <c r="C171" s="120"/>
      <c r="D171" s="120">
        <f t="shared" si="138"/>
        <v>1.7751479289940826</v>
      </c>
      <c r="E171" s="119">
        <f t="shared" si="138"/>
        <v>2.3076923076923075</v>
      </c>
      <c r="F171" s="121">
        <f t="shared" si="137"/>
        <v>3</v>
      </c>
      <c r="G171" s="120">
        <f t="shared" si="136"/>
        <v>3.9000000000000004</v>
      </c>
      <c r="H171" s="120">
        <f t="shared" si="136"/>
        <v>5.07</v>
      </c>
      <c r="I171" s="120">
        <f t="shared" si="136"/>
        <v>6.5910000000000002</v>
      </c>
      <c r="J171" s="122">
        <f t="shared" si="129"/>
        <v>8.5683000000000007</v>
      </c>
      <c r="K171" s="123">
        <f t="shared" si="130"/>
        <v>11.567205000000001</v>
      </c>
      <c r="L171" s="53">
        <f t="shared" si="131"/>
        <v>16.194087</v>
      </c>
      <c r="M171" s="1">
        <f t="shared" si="132"/>
        <v>23.481426149999997</v>
      </c>
      <c r="N171" s="1">
        <f t="shared" si="133"/>
        <v>51.072101876249988</v>
      </c>
      <c r="O171" s="36">
        <f t="shared" si="134"/>
        <v>79.161757908187482</v>
      </c>
      <c r="P171" s="201">
        <f t="shared" si="135"/>
        <v>34.048067917499992</v>
      </c>
    </row>
    <row r="172" spans="1:16" x14ac:dyDescent="0.3">
      <c r="A172" s="171">
        <v>32</v>
      </c>
      <c r="B172" s="119" t="s">
        <v>6</v>
      </c>
      <c r="C172" s="120"/>
      <c r="D172" s="120">
        <f t="shared" si="138"/>
        <v>0.88757396449704129</v>
      </c>
      <c r="E172" s="119">
        <f t="shared" si="138"/>
        <v>1.1538461538461537</v>
      </c>
      <c r="F172" s="121">
        <f t="shared" si="137"/>
        <v>1.5</v>
      </c>
      <c r="G172" s="120">
        <f t="shared" si="136"/>
        <v>1.9500000000000002</v>
      </c>
      <c r="H172" s="120">
        <f t="shared" si="136"/>
        <v>2.5350000000000001</v>
      </c>
      <c r="I172" s="120">
        <f t="shared" si="136"/>
        <v>3.2955000000000001</v>
      </c>
      <c r="J172" s="123">
        <f t="shared" si="129"/>
        <v>4.2841500000000003</v>
      </c>
      <c r="K172" s="124">
        <f t="shared" si="130"/>
        <v>5.7836025000000006</v>
      </c>
      <c r="L172" s="53">
        <f t="shared" si="131"/>
        <v>8.0970434999999998</v>
      </c>
      <c r="M172" s="1">
        <f t="shared" si="132"/>
        <v>11.740713074999999</v>
      </c>
      <c r="N172" s="1">
        <f t="shared" si="133"/>
        <v>25.536050938124994</v>
      </c>
      <c r="O172" s="36">
        <f t="shared" si="134"/>
        <v>39.580878954093741</v>
      </c>
      <c r="P172" s="201">
        <f t="shared" si="135"/>
        <v>17.024033958749996</v>
      </c>
    </row>
    <row r="173" spans="1:16" x14ac:dyDescent="0.3">
      <c r="A173" s="171">
        <v>32</v>
      </c>
      <c r="B173" s="119" t="s">
        <v>7</v>
      </c>
      <c r="C173" s="120"/>
      <c r="D173" s="120">
        <f t="shared" si="138"/>
        <v>0.29585798816568043</v>
      </c>
      <c r="E173" s="119">
        <f t="shared" si="138"/>
        <v>0.38461538461538458</v>
      </c>
      <c r="F173" s="121">
        <f t="shared" si="137"/>
        <v>0.5</v>
      </c>
      <c r="G173" s="120">
        <f t="shared" si="136"/>
        <v>0.65</v>
      </c>
      <c r="H173" s="120">
        <f t="shared" si="136"/>
        <v>0.84500000000000008</v>
      </c>
      <c r="I173" s="120">
        <f t="shared" si="136"/>
        <v>1.0985000000000003</v>
      </c>
      <c r="J173" s="123">
        <f t="shared" si="129"/>
        <v>1.4280500000000005</v>
      </c>
      <c r="K173" s="123">
        <f t="shared" si="130"/>
        <v>1.9278675000000007</v>
      </c>
      <c r="L173" s="54">
        <f t="shared" si="131"/>
        <v>2.699014500000001</v>
      </c>
      <c r="M173" s="39">
        <f t="shared" si="132"/>
        <v>3.9135710250000013</v>
      </c>
      <c r="N173" s="1">
        <f t="shared" si="133"/>
        <v>8.5120169793750016</v>
      </c>
      <c r="O173" s="36">
        <f t="shared" si="134"/>
        <v>13.193626318031253</v>
      </c>
      <c r="P173" s="202">
        <f t="shared" si="135"/>
        <v>5.6746779862500016</v>
      </c>
    </row>
    <row r="174" spans="1:16" ht="15" thickBot="1" x14ac:dyDescent="0.35">
      <c r="A174" s="171">
        <v>32</v>
      </c>
      <c r="B174" s="119" t="s">
        <v>8</v>
      </c>
      <c r="C174" s="120"/>
      <c r="D174" s="120">
        <f t="shared" si="138"/>
        <v>0.14792899408284022</v>
      </c>
      <c r="E174" s="119">
        <f t="shared" si="138"/>
        <v>0.19230769230769229</v>
      </c>
      <c r="F174" s="121">
        <f t="shared" si="137"/>
        <v>0.25</v>
      </c>
      <c r="G174" s="120">
        <f t="shared" si="136"/>
        <v>0.32500000000000001</v>
      </c>
      <c r="H174" s="120">
        <f t="shared" si="136"/>
        <v>0.42250000000000004</v>
      </c>
      <c r="I174" s="120">
        <f t="shared" si="136"/>
        <v>0.54925000000000013</v>
      </c>
      <c r="J174" s="123">
        <f t="shared" si="129"/>
        <v>0.71402500000000024</v>
      </c>
      <c r="K174" s="123">
        <f t="shared" si="130"/>
        <v>0.96393375000000037</v>
      </c>
      <c r="L174" s="53">
        <f t="shared" si="131"/>
        <v>1.3495072500000005</v>
      </c>
      <c r="M174" s="1">
        <f t="shared" si="132"/>
        <v>1.9567855125000007</v>
      </c>
      <c r="N174" s="40">
        <f t="shared" si="133"/>
        <v>4.2560084896875008</v>
      </c>
      <c r="O174" s="125">
        <f t="shared" si="134"/>
        <v>6.5968131590156265</v>
      </c>
      <c r="P174" s="201">
        <f t="shared" si="135"/>
        <v>2.8373389931250008</v>
      </c>
    </row>
    <row r="175" spans="1:16" x14ac:dyDescent="0.3">
      <c r="A175" s="171">
        <v>32</v>
      </c>
      <c r="B175" s="126" t="s">
        <v>18</v>
      </c>
      <c r="C175" s="127" t="s">
        <v>53</v>
      </c>
      <c r="D175" s="128">
        <f t="shared" si="138"/>
        <v>-118.34319526627218</v>
      </c>
      <c r="E175" s="31">
        <f t="shared" si="138"/>
        <v>-153.84615384615384</v>
      </c>
      <c r="F175" s="129">
        <v>-200</v>
      </c>
      <c r="G175" s="128">
        <f t="shared" si="136"/>
        <v>-260</v>
      </c>
      <c r="H175" s="128">
        <f t="shared" si="136"/>
        <v>-338</v>
      </c>
      <c r="I175" s="128">
        <f t="shared" si="136"/>
        <v>-439.40000000000003</v>
      </c>
      <c r="J175" s="130">
        <f t="shared" si="129"/>
        <v>-571.22</v>
      </c>
      <c r="K175" s="130">
        <f t="shared" si="130"/>
        <v>-771.14700000000005</v>
      </c>
      <c r="L175" s="55">
        <f t="shared" si="131"/>
        <v>-1079.6058</v>
      </c>
      <c r="M175" s="29">
        <f t="shared" si="132"/>
        <v>-1565.42841</v>
      </c>
      <c r="N175" s="29">
        <f t="shared" si="133"/>
        <v>-3404.8067917500002</v>
      </c>
      <c r="O175" s="31">
        <f t="shared" si="134"/>
        <v>-5277.4505272125007</v>
      </c>
      <c r="P175" s="203">
        <f t="shared" si="135"/>
        <v>-2269.8711945</v>
      </c>
    </row>
    <row r="176" spans="1:16" x14ac:dyDescent="0.3">
      <c r="A176" s="171">
        <v>32</v>
      </c>
      <c r="B176" s="126" t="s">
        <v>3</v>
      </c>
      <c r="C176" s="131"/>
      <c r="D176" s="120">
        <f t="shared" si="138"/>
        <v>0.47337278106508879</v>
      </c>
      <c r="E176" s="119">
        <f t="shared" si="138"/>
        <v>0.61538461538461542</v>
      </c>
      <c r="F176" s="215">
        <f>0.025*A177</f>
        <v>0.8</v>
      </c>
      <c r="G176" s="216">
        <f t="shared" ref="G176:J177" si="139">F176*1.3</f>
        <v>1.04</v>
      </c>
      <c r="H176" s="216">
        <f t="shared" si="139"/>
        <v>1.3520000000000001</v>
      </c>
      <c r="I176" s="216">
        <f t="shared" si="139"/>
        <v>1.7576000000000003</v>
      </c>
      <c r="J176" s="217">
        <f t="shared" si="139"/>
        <v>2.2848800000000002</v>
      </c>
      <c r="K176" s="217">
        <f t="shared" si="130"/>
        <v>3.0845880000000006</v>
      </c>
      <c r="L176" s="91">
        <f t="shared" si="131"/>
        <v>4.3184232000000007</v>
      </c>
      <c r="M176" s="90">
        <f t="shared" si="132"/>
        <v>6.2617136400000009</v>
      </c>
      <c r="N176" s="90">
        <f>P176*1.5</f>
        <v>13.619227167000002</v>
      </c>
      <c r="O176" s="189">
        <f t="shared" si="134"/>
        <v>21.109802108850005</v>
      </c>
      <c r="P176" s="205">
        <f>M176*1.45</f>
        <v>9.0794847780000012</v>
      </c>
    </row>
    <row r="177" spans="1:16" ht="15" thickBot="1" x14ac:dyDescent="0.35">
      <c r="A177" s="171">
        <v>32</v>
      </c>
      <c r="B177" s="126" t="s">
        <v>3</v>
      </c>
      <c r="C177" s="134"/>
      <c r="D177" s="105">
        <f t="shared" si="138"/>
        <v>0.47337278106508879</v>
      </c>
      <c r="E177" s="106">
        <f t="shared" si="138"/>
        <v>0.61538461538461542</v>
      </c>
      <c r="F177" s="213">
        <f>0.025*A176</f>
        <v>0.8</v>
      </c>
      <c r="G177" s="214">
        <f t="shared" si="139"/>
        <v>1.04</v>
      </c>
      <c r="H177" s="214">
        <f t="shared" si="139"/>
        <v>1.3520000000000001</v>
      </c>
      <c r="I177" s="214">
        <f t="shared" si="139"/>
        <v>1.7576000000000003</v>
      </c>
      <c r="J177" s="132">
        <f t="shared" si="139"/>
        <v>2.2848800000000002</v>
      </c>
      <c r="K177" s="132">
        <f>J177*1.25</f>
        <v>2.8561000000000005</v>
      </c>
      <c r="L177" s="56">
        <f>K177*1.2</f>
        <v>3.4273200000000004</v>
      </c>
      <c r="M177" s="5">
        <f>L177*1.15</f>
        <v>3.9414180000000001</v>
      </c>
      <c r="N177" s="5">
        <f>P177*1.1</f>
        <v>4.9858937699999997</v>
      </c>
      <c r="O177" s="133">
        <f>N177*1.05</f>
        <v>5.2351884584999997</v>
      </c>
      <c r="P177" s="204">
        <f>M177*1.15</f>
        <v>4.5326306999999995</v>
      </c>
    </row>
    <row r="178" spans="1:16" x14ac:dyDescent="0.3">
      <c r="A178" s="171">
        <v>32</v>
      </c>
      <c r="B178" s="119" t="s">
        <v>9</v>
      </c>
      <c r="C178" s="120" t="s">
        <v>54</v>
      </c>
      <c r="D178" s="136">
        <f t="shared" si="138"/>
        <v>0.378698224852071</v>
      </c>
      <c r="E178" s="43">
        <f t="shared" si="138"/>
        <v>0.49230769230769228</v>
      </c>
      <c r="F178" s="137">
        <f t="shared" ref="F178:F183" si="140">F13*A178</f>
        <v>0.64</v>
      </c>
      <c r="G178" s="136">
        <f t="shared" si="136"/>
        <v>0.83200000000000007</v>
      </c>
      <c r="H178" s="136">
        <f t="shared" si="136"/>
        <v>1.0816000000000001</v>
      </c>
      <c r="I178" s="136">
        <f t="shared" si="136"/>
        <v>1.4060800000000002</v>
      </c>
      <c r="J178" s="138">
        <f t="shared" ref="J178:J190" si="141">I178*1.3</f>
        <v>1.8279040000000004</v>
      </c>
      <c r="K178" s="138">
        <f t="shared" ref="K178:K191" si="142">J178*1.35</f>
        <v>2.4676704000000007</v>
      </c>
      <c r="L178" s="57">
        <f t="shared" ref="L178:L191" si="143">K178*1.4</f>
        <v>3.4547385600000009</v>
      </c>
      <c r="M178" s="41">
        <f t="shared" ref="M178:M191" si="144">L178*1.45</f>
        <v>5.0093709120000014</v>
      </c>
      <c r="N178" s="41">
        <f t="shared" ref="N178:N190" si="145">P178*1.5</f>
        <v>10.895381733600003</v>
      </c>
      <c r="O178" s="43">
        <f t="shared" ref="O178:O191" si="146">N178*1.55</f>
        <v>16.887841687080005</v>
      </c>
      <c r="P178" s="206">
        <f t="shared" ref="P178:P190" si="147">M178*1.45</f>
        <v>7.2635878224000017</v>
      </c>
    </row>
    <row r="179" spans="1:16" x14ac:dyDescent="0.3">
      <c r="A179" s="171">
        <v>32</v>
      </c>
      <c r="B179" s="139" t="s">
        <v>10</v>
      </c>
      <c r="C179" s="140"/>
      <c r="D179" s="141">
        <f t="shared" si="138"/>
        <v>7.5739644970414202E-2</v>
      </c>
      <c r="E179" s="49">
        <f t="shared" si="138"/>
        <v>9.8461538461538461E-2</v>
      </c>
      <c r="F179" s="142">
        <f t="shared" si="140"/>
        <v>0.128</v>
      </c>
      <c r="G179" s="141">
        <f t="shared" si="136"/>
        <v>0.16640000000000002</v>
      </c>
      <c r="H179" s="141">
        <f t="shared" si="136"/>
        <v>0.21632000000000004</v>
      </c>
      <c r="I179" s="141">
        <f t="shared" si="136"/>
        <v>0.28121600000000008</v>
      </c>
      <c r="J179" s="143">
        <f t="shared" si="141"/>
        <v>0.36558080000000009</v>
      </c>
      <c r="K179" s="143">
        <f t="shared" si="142"/>
        <v>0.49353408000000015</v>
      </c>
      <c r="L179" s="58">
        <f t="shared" si="143"/>
        <v>0.69094771200000016</v>
      </c>
      <c r="M179" s="44">
        <f t="shared" si="144"/>
        <v>1.0018741824000001</v>
      </c>
      <c r="N179" s="44">
        <f t="shared" si="145"/>
        <v>2.1790763467200001</v>
      </c>
      <c r="O179" s="190">
        <f t="shared" si="146"/>
        <v>3.3775683374160002</v>
      </c>
      <c r="P179" s="207">
        <f t="shared" si="147"/>
        <v>1.4527175644800001</v>
      </c>
    </row>
    <row r="180" spans="1:16" x14ac:dyDescent="0.3">
      <c r="A180" s="171">
        <v>32</v>
      </c>
      <c r="B180" s="106" t="s">
        <v>11</v>
      </c>
      <c r="C180" s="105"/>
      <c r="D180" s="105">
        <f t="shared" si="138"/>
        <v>9.4674556213017753E-3</v>
      </c>
      <c r="E180" s="106">
        <f t="shared" si="138"/>
        <v>1.2307692307692308E-2</v>
      </c>
      <c r="F180" s="107">
        <f t="shared" si="140"/>
        <v>1.6E-2</v>
      </c>
      <c r="G180" s="105">
        <f t="shared" ref="G180:I195" si="148">F180*1.3</f>
        <v>2.0800000000000003E-2</v>
      </c>
      <c r="H180" s="105">
        <f t="shared" si="148"/>
        <v>2.7040000000000005E-2</v>
      </c>
      <c r="I180" s="105">
        <f t="shared" si="148"/>
        <v>3.515200000000001E-2</v>
      </c>
      <c r="J180" s="144">
        <f t="shared" si="141"/>
        <v>4.5697600000000012E-2</v>
      </c>
      <c r="K180" s="135">
        <f t="shared" si="142"/>
        <v>6.1691760000000019E-2</v>
      </c>
      <c r="L180" s="50">
        <f t="shared" si="143"/>
        <v>8.636846400000002E-2</v>
      </c>
      <c r="M180" s="8">
        <f t="shared" si="144"/>
        <v>0.12523427280000002</v>
      </c>
      <c r="N180" s="8">
        <f t="shared" si="145"/>
        <v>0.27238454334000001</v>
      </c>
      <c r="O180" s="12">
        <f t="shared" si="146"/>
        <v>0.42219604217700002</v>
      </c>
      <c r="P180" s="208">
        <f t="shared" si="147"/>
        <v>0.18158969556000001</v>
      </c>
    </row>
    <row r="181" spans="1:16" x14ac:dyDescent="0.3">
      <c r="A181" s="171">
        <v>32</v>
      </c>
      <c r="B181" s="106" t="s">
        <v>12</v>
      </c>
      <c r="C181" s="105"/>
      <c r="D181" s="105">
        <f t="shared" si="138"/>
        <v>4.7337278106508876E-3</v>
      </c>
      <c r="E181" s="106">
        <f t="shared" si="138"/>
        <v>6.1538461538461538E-3</v>
      </c>
      <c r="F181" s="107">
        <f t="shared" si="140"/>
        <v>8.0000000000000002E-3</v>
      </c>
      <c r="G181" s="105">
        <f t="shared" si="148"/>
        <v>1.0400000000000001E-2</v>
      </c>
      <c r="H181" s="105">
        <f t="shared" si="148"/>
        <v>1.3520000000000003E-2</v>
      </c>
      <c r="I181" s="105">
        <f t="shared" si="148"/>
        <v>1.7576000000000005E-2</v>
      </c>
      <c r="J181" s="135">
        <f t="shared" si="141"/>
        <v>2.2848800000000006E-2</v>
      </c>
      <c r="K181" s="145">
        <f t="shared" si="142"/>
        <v>3.084588000000001E-2</v>
      </c>
      <c r="L181" s="50">
        <f t="shared" si="143"/>
        <v>4.318423200000001E-2</v>
      </c>
      <c r="M181" s="8">
        <f t="shared" si="144"/>
        <v>6.2617136400000009E-2</v>
      </c>
      <c r="N181" s="8">
        <f t="shared" si="145"/>
        <v>0.13619227167</v>
      </c>
      <c r="O181" s="12">
        <f t="shared" si="146"/>
        <v>0.21109802108850001</v>
      </c>
      <c r="P181" s="208">
        <f t="shared" si="147"/>
        <v>9.0794847780000007E-2</v>
      </c>
    </row>
    <row r="182" spans="1:16" x14ac:dyDescent="0.3">
      <c r="A182" s="171">
        <v>32</v>
      </c>
      <c r="B182" s="106" t="s">
        <v>13</v>
      </c>
      <c r="C182" s="105"/>
      <c r="D182" s="105">
        <f t="shared" si="138"/>
        <v>1.5779092702169625E-3</v>
      </c>
      <c r="E182" s="106">
        <f t="shared" si="138"/>
        <v>2.0512820512820513E-3</v>
      </c>
      <c r="F182" s="107">
        <f t="shared" si="140"/>
        <v>2.6666666666666666E-3</v>
      </c>
      <c r="G182" s="105">
        <f t="shared" si="148"/>
        <v>3.4666666666666665E-3</v>
      </c>
      <c r="H182" s="105">
        <f t="shared" si="148"/>
        <v>4.5066666666666666E-3</v>
      </c>
      <c r="I182" s="105">
        <f t="shared" si="148"/>
        <v>5.8586666666666665E-3</v>
      </c>
      <c r="J182" s="135">
        <f t="shared" si="141"/>
        <v>7.6162666666666663E-3</v>
      </c>
      <c r="K182" s="135">
        <f t="shared" si="142"/>
        <v>1.028196E-2</v>
      </c>
      <c r="L182" s="59">
        <f t="shared" si="143"/>
        <v>1.4394743999999999E-2</v>
      </c>
      <c r="M182" s="15">
        <f t="shared" si="144"/>
        <v>2.0872378799999997E-2</v>
      </c>
      <c r="N182" s="8">
        <f t="shared" si="145"/>
        <v>4.5397423889999997E-2</v>
      </c>
      <c r="O182" s="12">
        <f t="shared" si="146"/>
        <v>7.0366007029499994E-2</v>
      </c>
      <c r="P182" s="209">
        <f t="shared" si="147"/>
        <v>3.0264949259999997E-2</v>
      </c>
    </row>
    <row r="183" spans="1:16" ht="15" thickBot="1" x14ac:dyDescent="0.35">
      <c r="A183" s="176">
        <v>32</v>
      </c>
      <c r="B183" s="106" t="s">
        <v>14</v>
      </c>
      <c r="C183" s="105"/>
      <c r="D183" s="105">
        <f t="shared" si="138"/>
        <v>7.8895463510848124E-4</v>
      </c>
      <c r="E183" s="106">
        <f t="shared" si="138"/>
        <v>1.0256410256410256E-3</v>
      </c>
      <c r="F183" s="159">
        <f t="shared" si="140"/>
        <v>1.3333333333333333E-3</v>
      </c>
      <c r="G183" s="105">
        <f t="shared" si="148"/>
        <v>1.7333333333333333E-3</v>
      </c>
      <c r="H183" s="105">
        <f t="shared" si="148"/>
        <v>2.2533333333333333E-3</v>
      </c>
      <c r="I183" s="105">
        <f t="shared" si="148"/>
        <v>2.9293333333333333E-3</v>
      </c>
      <c r="J183" s="146">
        <f t="shared" si="141"/>
        <v>3.8081333333333332E-3</v>
      </c>
      <c r="K183" s="146">
        <f t="shared" si="142"/>
        <v>5.1409799999999999E-3</v>
      </c>
      <c r="L183" s="191">
        <f t="shared" si="143"/>
        <v>7.1973719999999996E-3</v>
      </c>
      <c r="M183" s="192">
        <f t="shared" si="144"/>
        <v>1.0436189399999999E-2</v>
      </c>
      <c r="N183" s="193">
        <f t="shared" si="145"/>
        <v>2.2698711944999998E-2</v>
      </c>
      <c r="O183" s="194">
        <f t="shared" si="146"/>
        <v>3.5183003514749997E-2</v>
      </c>
      <c r="P183" s="210">
        <f t="shared" si="147"/>
        <v>1.5132474629999998E-2</v>
      </c>
    </row>
    <row r="184" spans="1:16" x14ac:dyDescent="0.3">
      <c r="A184" s="174">
        <v>1</v>
      </c>
      <c r="B184" s="147" t="s">
        <v>19</v>
      </c>
      <c r="C184" s="148"/>
      <c r="D184" s="149">
        <f>E184/1.3</f>
        <v>1.1834319526627217</v>
      </c>
      <c r="E184" s="150">
        <f>F184/1.3</f>
        <v>1.5384615384615383</v>
      </c>
      <c r="F184" s="168">
        <f t="shared" ref="F184:F198" si="149">F4*A184</f>
        <v>2</v>
      </c>
      <c r="G184" s="149">
        <f t="shared" si="148"/>
        <v>2.6</v>
      </c>
      <c r="H184" s="149">
        <f t="shared" si="148"/>
        <v>3.3800000000000003</v>
      </c>
      <c r="I184" s="23">
        <f t="shared" si="148"/>
        <v>4.394000000000001</v>
      </c>
      <c r="J184" s="112">
        <f t="shared" si="141"/>
        <v>5.7122000000000019</v>
      </c>
      <c r="K184" s="113">
        <f t="shared" si="142"/>
        <v>7.7114700000000029</v>
      </c>
      <c r="L184" s="51">
        <f t="shared" si="143"/>
        <v>10.796058000000004</v>
      </c>
      <c r="M184" s="25">
        <f t="shared" si="144"/>
        <v>15.654284100000005</v>
      </c>
      <c r="N184" s="25">
        <f t="shared" si="145"/>
        <v>34.048067917500006</v>
      </c>
      <c r="O184" s="188">
        <f t="shared" si="146"/>
        <v>52.774505272125012</v>
      </c>
      <c r="P184" s="199">
        <f t="shared" si="147"/>
        <v>22.698711945000007</v>
      </c>
    </row>
    <row r="185" spans="1:16" x14ac:dyDescent="0.3">
      <c r="A185" s="171">
        <v>1</v>
      </c>
      <c r="B185" s="106" t="s">
        <v>4</v>
      </c>
      <c r="C185" s="105"/>
      <c r="D185" s="115">
        <f t="shared" ref="D185:E198" si="150">E185/1.3</f>
        <v>0.44378698224852065</v>
      </c>
      <c r="E185" s="114">
        <f t="shared" si="150"/>
        <v>0.57692307692307687</v>
      </c>
      <c r="F185" s="116">
        <f t="shared" si="149"/>
        <v>0.75</v>
      </c>
      <c r="G185" s="115">
        <f t="shared" si="148"/>
        <v>0.97500000000000009</v>
      </c>
      <c r="H185" s="115">
        <f t="shared" si="148"/>
        <v>1.2675000000000001</v>
      </c>
      <c r="I185" s="115">
        <f t="shared" si="148"/>
        <v>1.64775</v>
      </c>
      <c r="J185" s="117">
        <f t="shared" si="141"/>
        <v>2.1420750000000002</v>
      </c>
      <c r="K185" s="117">
        <f t="shared" si="142"/>
        <v>2.8918012500000003</v>
      </c>
      <c r="L185" s="52">
        <f t="shared" si="143"/>
        <v>4.0485217499999999</v>
      </c>
      <c r="M185" s="28">
        <f t="shared" si="144"/>
        <v>5.8703565374999993</v>
      </c>
      <c r="N185" s="28">
        <f t="shared" si="145"/>
        <v>12.768025469062497</v>
      </c>
      <c r="O185" s="118">
        <f t="shared" si="146"/>
        <v>19.790439477046871</v>
      </c>
      <c r="P185" s="200">
        <f t="shared" si="147"/>
        <v>8.512016979374998</v>
      </c>
    </row>
    <row r="186" spans="1:16" x14ac:dyDescent="0.3">
      <c r="A186" s="171">
        <v>1</v>
      </c>
      <c r="B186" s="119" t="s">
        <v>5</v>
      </c>
      <c r="C186" s="120"/>
      <c r="D186" s="120">
        <f t="shared" si="150"/>
        <v>5.5473372781065081E-2</v>
      </c>
      <c r="E186" s="119">
        <f t="shared" si="150"/>
        <v>7.2115384615384609E-2</v>
      </c>
      <c r="F186" s="121">
        <f t="shared" si="149"/>
        <v>9.375E-2</v>
      </c>
      <c r="G186" s="120">
        <f t="shared" si="148"/>
        <v>0.12187500000000001</v>
      </c>
      <c r="H186" s="120">
        <f t="shared" si="148"/>
        <v>0.15843750000000001</v>
      </c>
      <c r="I186" s="120">
        <f t="shared" si="148"/>
        <v>0.20596875000000001</v>
      </c>
      <c r="J186" s="122">
        <f t="shared" si="141"/>
        <v>0.26775937500000002</v>
      </c>
      <c r="K186" s="123">
        <f t="shared" si="142"/>
        <v>0.36147515625000004</v>
      </c>
      <c r="L186" s="53">
        <f t="shared" si="143"/>
        <v>0.50606521874999999</v>
      </c>
      <c r="M186" s="1">
        <f t="shared" si="144"/>
        <v>0.73379456718749991</v>
      </c>
      <c r="N186" s="1">
        <f t="shared" si="145"/>
        <v>1.5960031836328121</v>
      </c>
      <c r="O186" s="36">
        <f t="shared" si="146"/>
        <v>2.4738049346308588</v>
      </c>
      <c r="P186" s="201">
        <f t="shared" si="147"/>
        <v>1.0640021224218748</v>
      </c>
    </row>
    <row r="187" spans="1:16" x14ac:dyDescent="0.3">
      <c r="A187" s="171">
        <v>1</v>
      </c>
      <c r="B187" s="119" t="s">
        <v>6</v>
      </c>
      <c r="C187" s="120"/>
      <c r="D187" s="120">
        <f t="shared" si="150"/>
        <v>2.773668639053254E-2</v>
      </c>
      <c r="E187" s="119">
        <f t="shared" si="150"/>
        <v>3.6057692307692304E-2</v>
      </c>
      <c r="F187" s="121">
        <f t="shared" si="149"/>
        <v>4.6875E-2</v>
      </c>
      <c r="G187" s="120">
        <f t="shared" si="148"/>
        <v>6.0937500000000006E-2</v>
      </c>
      <c r="H187" s="120">
        <f t="shared" si="148"/>
        <v>7.9218750000000004E-2</v>
      </c>
      <c r="I187" s="120">
        <f t="shared" si="148"/>
        <v>0.102984375</v>
      </c>
      <c r="J187" s="123">
        <f t="shared" si="141"/>
        <v>0.13387968750000001</v>
      </c>
      <c r="K187" s="124">
        <f t="shared" si="142"/>
        <v>0.18073757812500002</v>
      </c>
      <c r="L187" s="53">
        <f t="shared" si="143"/>
        <v>0.25303260937499999</v>
      </c>
      <c r="M187" s="1">
        <f t="shared" si="144"/>
        <v>0.36689728359374996</v>
      </c>
      <c r="N187" s="1">
        <f t="shared" si="145"/>
        <v>0.79800159181640606</v>
      </c>
      <c r="O187" s="36">
        <f t="shared" si="146"/>
        <v>1.2369024673154294</v>
      </c>
      <c r="P187" s="201">
        <f t="shared" si="147"/>
        <v>0.53200106121093738</v>
      </c>
    </row>
    <row r="188" spans="1:16" x14ac:dyDescent="0.3">
      <c r="A188" s="171">
        <v>1</v>
      </c>
      <c r="B188" s="119" t="s">
        <v>7</v>
      </c>
      <c r="C188" s="120"/>
      <c r="D188" s="120">
        <f t="shared" si="150"/>
        <v>9.2455621301775134E-3</v>
      </c>
      <c r="E188" s="119">
        <f t="shared" si="150"/>
        <v>1.2019230769230768E-2</v>
      </c>
      <c r="F188" s="121">
        <f t="shared" si="149"/>
        <v>1.5625E-2</v>
      </c>
      <c r="G188" s="120">
        <f t="shared" si="148"/>
        <v>2.0312500000000001E-2</v>
      </c>
      <c r="H188" s="120">
        <f t="shared" si="148"/>
        <v>2.6406250000000003E-2</v>
      </c>
      <c r="I188" s="120">
        <f t="shared" si="148"/>
        <v>3.4328125000000008E-2</v>
      </c>
      <c r="J188" s="123">
        <f t="shared" si="141"/>
        <v>4.4626562500000015E-2</v>
      </c>
      <c r="K188" s="123">
        <f t="shared" si="142"/>
        <v>6.0245859375000023E-2</v>
      </c>
      <c r="L188" s="54">
        <f t="shared" si="143"/>
        <v>8.4344203125000031E-2</v>
      </c>
      <c r="M188" s="39">
        <f t="shared" si="144"/>
        <v>0.12229909453125004</v>
      </c>
      <c r="N188" s="1">
        <f t="shared" si="145"/>
        <v>0.2660005306054688</v>
      </c>
      <c r="O188" s="36">
        <f t="shared" si="146"/>
        <v>0.41230082243847666</v>
      </c>
      <c r="P188" s="202">
        <f t="shared" si="147"/>
        <v>0.17733368707031255</v>
      </c>
    </row>
    <row r="189" spans="1:16" ht="15" thickBot="1" x14ac:dyDescent="0.35">
      <c r="A189" s="171">
        <v>1</v>
      </c>
      <c r="B189" s="119" t="s">
        <v>8</v>
      </c>
      <c r="C189" s="120"/>
      <c r="D189" s="120">
        <f t="shared" si="150"/>
        <v>4.6227810650887567E-3</v>
      </c>
      <c r="E189" s="119">
        <f t="shared" si="150"/>
        <v>6.0096153846153841E-3</v>
      </c>
      <c r="F189" s="121">
        <f t="shared" si="149"/>
        <v>7.8125E-3</v>
      </c>
      <c r="G189" s="120">
        <f t="shared" si="148"/>
        <v>1.015625E-2</v>
      </c>
      <c r="H189" s="120">
        <f t="shared" si="148"/>
        <v>1.3203125000000001E-2</v>
      </c>
      <c r="I189" s="120">
        <f t="shared" si="148"/>
        <v>1.7164062500000004E-2</v>
      </c>
      <c r="J189" s="123">
        <f t="shared" si="141"/>
        <v>2.2313281250000008E-2</v>
      </c>
      <c r="K189" s="123">
        <f t="shared" si="142"/>
        <v>3.0122929687500011E-2</v>
      </c>
      <c r="L189" s="53">
        <f t="shared" si="143"/>
        <v>4.2172101562500015E-2</v>
      </c>
      <c r="M189" s="1">
        <f t="shared" si="144"/>
        <v>6.1149547265625021E-2</v>
      </c>
      <c r="N189" s="40">
        <f t="shared" si="145"/>
        <v>0.1330002653027344</v>
      </c>
      <c r="O189" s="125">
        <f t="shared" si="146"/>
        <v>0.20615041121923833</v>
      </c>
      <c r="P189" s="201">
        <f t="shared" si="147"/>
        <v>8.8666843535156276E-2</v>
      </c>
    </row>
    <row r="190" spans="1:16" x14ac:dyDescent="0.3">
      <c r="A190" s="171">
        <v>1</v>
      </c>
      <c r="B190" s="126" t="s">
        <v>18</v>
      </c>
      <c r="C190" s="127" t="s">
        <v>55</v>
      </c>
      <c r="D190" s="128">
        <f t="shared" si="150"/>
        <v>-5.9171597633136086</v>
      </c>
      <c r="E190" s="31">
        <f t="shared" si="150"/>
        <v>-7.6923076923076916</v>
      </c>
      <c r="F190" s="129">
        <f t="shared" si="149"/>
        <v>-10</v>
      </c>
      <c r="G190" s="128">
        <f t="shared" si="148"/>
        <v>-13</v>
      </c>
      <c r="H190" s="128">
        <f t="shared" si="148"/>
        <v>-16.900000000000002</v>
      </c>
      <c r="I190" s="128">
        <f t="shared" si="148"/>
        <v>-21.970000000000002</v>
      </c>
      <c r="J190" s="130">
        <f t="shared" si="141"/>
        <v>-28.561000000000003</v>
      </c>
      <c r="K190" s="130">
        <f t="shared" si="142"/>
        <v>-38.557350000000007</v>
      </c>
      <c r="L190" s="55">
        <f t="shared" si="143"/>
        <v>-53.980290000000004</v>
      </c>
      <c r="M190" s="29">
        <f t="shared" si="144"/>
        <v>-78.271420500000005</v>
      </c>
      <c r="N190" s="29">
        <f t="shared" si="145"/>
        <v>-170.24033958749999</v>
      </c>
      <c r="O190" s="31">
        <f t="shared" si="146"/>
        <v>-263.87252636062499</v>
      </c>
      <c r="P190" s="203">
        <f t="shared" si="147"/>
        <v>-113.493559725</v>
      </c>
    </row>
    <row r="191" spans="1:16" x14ac:dyDescent="0.3">
      <c r="A191" s="171">
        <v>1</v>
      </c>
      <c r="B191" s="126" t="s">
        <v>3</v>
      </c>
      <c r="C191" s="131"/>
      <c r="D191" s="120">
        <f t="shared" si="150"/>
        <v>1.4792899408284025E-2</v>
      </c>
      <c r="E191" s="119">
        <f t="shared" si="150"/>
        <v>1.9230769230769232E-2</v>
      </c>
      <c r="F191" s="215">
        <f>0.025*A192</f>
        <v>2.5000000000000001E-2</v>
      </c>
      <c r="G191" s="216">
        <f t="shared" ref="G191:J192" si="151">F191*1.3</f>
        <v>3.2500000000000001E-2</v>
      </c>
      <c r="H191" s="216">
        <f t="shared" si="151"/>
        <v>4.2250000000000003E-2</v>
      </c>
      <c r="I191" s="216">
        <f t="shared" si="151"/>
        <v>5.4925000000000009E-2</v>
      </c>
      <c r="J191" s="217">
        <f t="shared" si="151"/>
        <v>7.1402500000000008E-2</v>
      </c>
      <c r="K191" s="217">
        <f t="shared" si="142"/>
        <v>9.6393375000000017E-2</v>
      </c>
      <c r="L191" s="91">
        <f t="shared" si="143"/>
        <v>0.13495072500000002</v>
      </c>
      <c r="M191" s="90">
        <f t="shared" si="144"/>
        <v>0.19567855125000003</v>
      </c>
      <c r="N191" s="90">
        <f>P191*1.5</f>
        <v>0.42560084896875006</v>
      </c>
      <c r="O191" s="189">
        <f t="shared" si="146"/>
        <v>0.65968131590156265</v>
      </c>
      <c r="P191" s="205">
        <f>M191*1.45</f>
        <v>0.28373389931250004</v>
      </c>
    </row>
    <row r="192" spans="1:16" ht="15" thickBot="1" x14ac:dyDescent="0.35">
      <c r="A192" s="171">
        <v>1</v>
      </c>
      <c r="B192" s="126" t="s">
        <v>3</v>
      </c>
      <c r="C192" s="134"/>
      <c r="D192" s="105">
        <f t="shared" si="150"/>
        <v>1.4792899408284025E-2</v>
      </c>
      <c r="E192" s="106">
        <f t="shared" si="150"/>
        <v>1.9230769230769232E-2</v>
      </c>
      <c r="F192" s="213">
        <f>0.025*A191</f>
        <v>2.5000000000000001E-2</v>
      </c>
      <c r="G192" s="214">
        <f t="shared" si="151"/>
        <v>3.2500000000000001E-2</v>
      </c>
      <c r="H192" s="214">
        <f t="shared" si="151"/>
        <v>4.2250000000000003E-2</v>
      </c>
      <c r="I192" s="214">
        <f t="shared" si="151"/>
        <v>5.4925000000000009E-2</v>
      </c>
      <c r="J192" s="132">
        <f t="shared" si="151"/>
        <v>7.1402500000000008E-2</v>
      </c>
      <c r="K192" s="132">
        <f>J192*1.25</f>
        <v>8.9253125000000016E-2</v>
      </c>
      <c r="L192" s="56">
        <f>K192*1.2</f>
        <v>0.10710375000000001</v>
      </c>
      <c r="M192" s="5">
        <f>L192*1.15</f>
        <v>0.1231693125</v>
      </c>
      <c r="N192" s="5">
        <f>P192*1.1</f>
        <v>0.15580918031249999</v>
      </c>
      <c r="O192" s="133">
        <f>N192*1.05</f>
        <v>0.16359963932812499</v>
      </c>
      <c r="P192" s="204">
        <f>M192*1.15</f>
        <v>0.14164470937499998</v>
      </c>
    </row>
    <row r="193" spans="1:16" x14ac:dyDescent="0.3">
      <c r="A193" s="171">
        <v>1</v>
      </c>
      <c r="B193" s="119" t="s">
        <v>9</v>
      </c>
      <c r="C193" s="120" t="s">
        <v>15</v>
      </c>
      <c r="D193" s="136">
        <f t="shared" si="150"/>
        <v>1.1834319526627219E-2</v>
      </c>
      <c r="E193" s="43">
        <f t="shared" si="150"/>
        <v>1.5384615384615384E-2</v>
      </c>
      <c r="F193" s="137">
        <f t="shared" si="149"/>
        <v>0.02</v>
      </c>
      <c r="G193" s="136">
        <f t="shared" si="148"/>
        <v>2.6000000000000002E-2</v>
      </c>
      <c r="H193" s="136">
        <f t="shared" si="148"/>
        <v>3.3800000000000004E-2</v>
      </c>
      <c r="I193" s="136">
        <f t="shared" si="148"/>
        <v>4.3940000000000007E-2</v>
      </c>
      <c r="J193" s="138">
        <f t="shared" ref="J193:J198" si="152">I193*1.3</f>
        <v>5.7122000000000013E-2</v>
      </c>
      <c r="K193" s="138">
        <f t="shared" ref="K193:K198" si="153">J193*1.35</f>
        <v>7.7114700000000022E-2</v>
      </c>
      <c r="L193" s="57">
        <f t="shared" ref="L193:L198" si="154">K193*1.4</f>
        <v>0.10796058000000003</v>
      </c>
      <c r="M193" s="41">
        <f t="shared" ref="M193:M198" si="155">L193*1.45</f>
        <v>0.15654284100000004</v>
      </c>
      <c r="N193" s="41">
        <f t="shared" ref="N193:N198" si="156">P193*1.5</f>
        <v>0.34048067917500008</v>
      </c>
      <c r="O193" s="43">
        <f t="shared" ref="O193:O198" si="157">N193*1.55</f>
        <v>0.52774505272125016</v>
      </c>
      <c r="P193" s="206">
        <f t="shared" ref="P193:P198" si="158">M193*1.45</f>
        <v>0.22698711945000005</v>
      </c>
    </row>
    <row r="194" spans="1:16" x14ac:dyDescent="0.3">
      <c r="A194" s="171">
        <v>1</v>
      </c>
      <c r="B194" s="139" t="s">
        <v>10</v>
      </c>
      <c r="C194" s="140"/>
      <c r="D194" s="141">
        <f t="shared" si="150"/>
        <v>2.3668639053254438E-3</v>
      </c>
      <c r="E194" s="49">
        <f t="shared" si="150"/>
        <v>3.0769230769230769E-3</v>
      </c>
      <c r="F194" s="142">
        <f t="shared" si="149"/>
        <v>4.0000000000000001E-3</v>
      </c>
      <c r="G194" s="141">
        <f t="shared" si="148"/>
        <v>5.2000000000000006E-3</v>
      </c>
      <c r="H194" s="141">
        <f t="shared" si="148"/>
        <v>6.7600000000000013E-3</v>
      </c>
      <c r="I194" s="141">
        <f t="shared" si="148"/>
        <v>8.7880000000000024E-3</v>
      </c>
      <c r="J194" s="143">
        <f t="shared" si="152"/>
        <v>1.1424400000000003E-2</v>
      </c>
      <c r="K194" s="143">
        <f t="shared" si="153"/>
        <v>1.5422940000000005E-2</v>
      </c>
      <c r="L194" s="58">
        <f t="shared" si="154"/>
        <v>2.1592116000000005E-2</v>
      </c>
      <c r="M194" s="44">
        <f t="shared" si="155"/>
        <v>3.1308568200000005E-2</v>
      </c>
      <c r="N194" s="44">
        <f t="shared" si="156"/>
        <v>6.8096135835000002E-2</v>
      </c>
      <c r="O194" s="190">
        <f t="shared" si="157"/>
        <v>0.10554901054425</v>
      </c>
      <c r="P194" s="207">
        <f t="shared" si="158"/>
        <v>4.5397423890000003E-2</v>
      </c>
    </row>
    <row r="195" spans="1:16" x14ac:dyDescent="0.3">
      <c r="A195" s="171">
        <v>1</v>
      </c>
      <c r="B195" s="106" t="s">
        <v>11</v>
      </c>
      <c r="C195" s="105"/>
      <c r="D195" s="105">
        <f t="shared" si="150"/>
        <v>2.9585798816568048E-4</v>
      </c>
      <c r="E195" s="106">
        <f t="shared" si="150"/>
        <v>3.8461538461538462E-4</v>
      </c>
      <c r="F195" s="107">
        <f t="shared" si="149"/>
        <v>5.0000000000000001E-4</v>
      </c>
      <c r="G195" s="105">
        <f t="shared" si="148"/>
        <v>6.5000000000000008E-4</v>
      </c>
      <c r="H195" s="105">
        <f t="shared" si="148"/>
        <v>8.4500000000000016E-4</v>
      </c>
      <c r="I195" s="105">
        <f t="shared" si="148"/>
        <v>1.0985000000000003E-3</v>
      </c>
      <c r="J195" s="144">
        <f t="shared" si="152"/>
        <v>1.4280500000000004E-3</v>
      </c>
      <c r="K195" s="135">
        <f t="shared" si="153"/>
        <v>1.9278675000000006E-3</v>
      </c>
      <c r="L195" s="50">
        <f t="shared" si="154"/>
        <v>2.6990145000000006E-3</v>
      </c>
      <c r="M195" s="8">
        <f t="shared" si="155"/>
        <v>3.9135710250000006E-3</v>
      </c>
      <c r="N195" s="8">
        <f t="shared" si="156"/>
        <v>8.5120169793750002E-3</v>
      </c>
      <c r="O195" s="12">
        <f t="shared" si="157"/>
        <v>1.3193626318031251E-2</v>
      </c>
      <c r="P195" s="208">
        <f t="shared" si="158"/>
        <v>5.6746779862500004E-3</v>
      </c>
    </row>
    <row r="196" spans="1:16" x14ac:dyDescent="0.3">
      <c r="A196" s="171">
        <v>1</v>
      </c>
      <c r="B196" s="106" t="s">
        <v>12</v>
      </c>
      <c r="C196" s="105"/>
      <c r="D196" s="105">
        <f t="shared" si="150"/>
        <v>1.4792899408284024E-4</v>
      </c>
      <c r="E196" s="106">
        <f t="shared" si="150"/>
        <v>1.9230769230769231E-4</v>
      </c>
      <c r="F196" s="107">
        <f t="shared" si="149"/>
        <v>2.5000000000000001E-4</v>
      </c>
      <c r="G196" s="105">
        <f t="shared" ref="G196:I198" si="159">F196*1.3</f>
        <v>3.2500000000000004E-4</v>
      </c>
      <c r="H196" s="105">
        <f t="shared" si="159"/>
        <v>4.2250000000000008E-4</v>
      </c>
      <c r="I196" s="105">
        <f t="shared" si="159"/>
        <v>5.4925000000000015E-4</v>
      </c>
      <c r="J196" s="135">
        <f t="shared" si="152"/>
        <v>7.1402500000000018E-4</v>
      </c>
      <c r="K196" s="145">
        <f t="shared" si="153"/>
        <v>9.639337500000003E-4</v>
      </c>
      <c r="L196" s="50">
        <f t="shared" si="154"/>
        <v>1.3495072500000003E-3</v>
      </c>
      <c r="M196" s="8">
        <f t="shared" si="155"/>
        <v>1.9567855125000003E-3</v>
      </c>
      <c r="N196" s="8">
        <f t="shared" si="156"/>
        <v>4.2560084896875001E-3</v>
      </c>
      <c r="O196" s="12">
        <f t="shared" si="157"/>
        <v>6.5968131590156253E-3</v>
      </c>
      <c r="P196" s="208">
        <f t="shared" si="158"/>
        <v>2.8373389931250002E-3</v>
      </c>
    </row>
    <row r="197" spans="1:16" x14ac:dyDescent="0.3">
      <c r="A197" s="171">
        <v>1</v>
      </c>
      <c r="B197" s="106" t="s">
        <v>13</v>
      </c>
      <c r="C197" s="105"/>
      <c r="D197" s="105">
        <f t="shared" si="150"/>
        <v>4.9309664694280077E-5</v>
      </c>
      <c r="E197" s="106">
        <f t="shared" si="150"/>
        <v>6.4102564102564103E-5</v>
      </c>
      <c r="F197" s="107">
        <f t="shared" si="149"/>
        <v>8.3333333333333331E-5</v>
      </c>
      <c r="G197" s="105">
        <f t="shared" si="159"/>
        <v>1.0833333333333333E-4</v>
      </c>
      <c r="H197" s="105">
        <f t="shared" si="159"/>
        <v>1.4083333333333333E-4</v>
      </c>
      <c r="I197" s="105">
        <f t="shared" si="159"/>
        <v>1.8308333333333333E-4</v>
      </c>
      <c r="J197" s="135">
        <f t="shared" si="152"/>
        <v>2.3800833333333332E-4</v>
      </c>
      <c r="K197" s="135">
        <f t="shared" si="153"/>
        <v>3.2131124999999999E-4</v>
      </c>
      <c r="L197" s="59">
        <f t="shared" si="154"/>
        <v>4.4983574999999998E-4</v>
      </c>
      <c r="M197" s="15">
        <f t="shared" si="155"/>
        <v>6.5226183749999991E-4</v>
      </c>
      <c r="N197" s="8">
        <f t="shared" si="156"/>
        <v>1.4186694965624999E-3</v>
      </c>
      <c r="O197" s="12">
        <f t="shared" si="157"/>
        <v>2.1989377196718748E-3</v>
      </c>
      <c r="P197" s="209">
        <f t="shared" si="158"/>
        <v>9.4577966437499989E-4</v>
      </c>
    </row>
    <row r="198" spans="1:16" ht="15" thickBot="1" x14ac:dyDescent="0.35">
      <c r="A198" s="171">
        <v>1</v>
      </c>
      <c r="B198" s="169" t="s">
        <v>14</v>
      </c>
      <c r="C198" s="158"/>
      <c r="D198" s="158">
        <f t="shared" si="150"/>
        <v>2.4654832347140039E-5</v>
      </c>
      <c r="E198" s="157">
        <f t="shared" si="150"/>
        <v>3.2051282051282051E-5</v>
      </c>
      <c r="F198" s="159">
        <f t="shared" si="149"/>
        <v>4.1666666666666665E-5</v>
      </c>
      <c r="G198" s="158">
        <f t="shared" si="159"/>
        <v>5.4166666666666664E-5</v>
      </c>
      <c r="H198" s="158">
        <f t="shared" si="159"/>
        <v>7.0416666666666666E-5</v>
      </c>
      <c r="I198" s="105">
        <f t="shared" si="159"/>
        <v>9.1541666666666665E-5</v>
      </c>
      <c r="J198" s="146">
        <f t="shared" si="152"/>
        <v>1.1900416666666666E-4</v>
      </c>
      <c r="K198" s="146">
        <f t="shared" si="153"/>
        <v>1.60655625E-4</v>
      </c>
      <c r="L198" s="191">
        <f t="shared" si="154"/>
        <v>2.2491787499999999E-4</v>
      </c>
      <c r="M198" s="192">
        <f t="shared" si="155"/>
        <v>3.2613091874999996E-4</v>
      </c>
      <c r="N198" s="193">
        <f t="shared" si="156"/>
        <v>7.0933474828124995E-4</v>
      </c>
      <c r="O198" s="194">
        <f t="shared" si="157"/>
        <v>1.0994688598359374E-3</v>
      </c>
      <c r="P198" s="211">
        <f t="shared" si="158"/>
        <v>4.7288983218749995E-4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REACTORS_COST</vt:lpstr>
      <vt:lpstr>THRUSTER_COST</vt:lpstr>
      <vt:lpstr>GENERAL_COST</vt:lpstr>
      <vt:lpstr>General</vt:lpstr>
      <vt:lpstr>Reactors_Power</vt:lpstr>
      <vt:lpstr>Thrusters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2021-07-15T13:38:19Z</dcterms:modified>
</cp:coreProperties>
</file>