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C1\Pictures\ERAS - Prototype-Dev (testActive)\_extras\"/>
    </mc:Choice>
  </mc:AlternateContent>
  <xr:revisionPtr revIDLastSave="0" documentId="13_ncr:1_{3618AF35-0DBE-4428-B09D-BB3FBC348E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JUSTED" sheetId="4" r:id="rId1"/>
    <sheet name="VANILLA" sheetId="5" r:id="rId2"/>
    <sheet name="VANILLA (LATEGAME)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6" l="1"/>
  <c r="L29" i="6" s="1"/>
  <c r="R28" i="6"/>
  <c r="Q28" i="6" s="1"/>
  <c r="G28" i="6"/>
  <c r="F28" i="6"/>
  <c r="D28" i="6"/>
  <c r="R27" i="6"/>
  <c r="Q27" i="6" s="1"/>
  <c r="G27" i="6"/>
  <c r="E27" i="6" s="1"/>
  <c r="F27" i="6"/>
  <c r="D27" i="6"/>
  <c r="R26" i="6"/>
  <c r="Q26" i="6"/>
  <c r="G26" i="6"/>
  <c r="F26" i="6"/>
  <c r="D26" i="6"/>
  <c r="R25" i="6"/>
  <c r="Q25" i="6"/>
  <c r="G25" i="6"/>
  <c r="F25" i="6"/>
  <c r="D25" i="6"/>
  <c r="R24" i="6"/>
  <c r="Q24" i="6" s="1"/>
  <c r="D24" i="6"/>
  <c r="C19" i="6"/>
  <c r="L19" i="6" s="1"/>
  <c r="R18" i="6"/>
  <c r="Q18" i="6" s="1"/>
  <c r="G18" i="6"/>
  <c r="F18" i="6"/>
  <c r="D18" i="6"/>
  <c r="R17" i="6"/>
  <c r="Q17" i="6" s="1"/>
  <c r="G17" i="6"/>
  <c r="F17" i="6"/>
  <c r="D17" i="6"/>
  <c r="R16" i="6"/>
  <c r="Q16" i="6"/>
  <c r="G16" i="6"/>
  <c r="F16" i="6"/>
  <c r="D16" i="6"/>
  <c r="R15" i="6"/>
  <c r="Q15" i="6"/>
  <c r="G15" i="6"/>
  <c r="F15" i="6"/>
  <c r="D15" i="6"/>
  <c r="R14" i="6"/>
  <c r="Q14" i="6" s="1"/>
  <c r="D14" i="6"/>
  <c r="C9" i="6"/>
  <c r="L9" i="6" s="1"/>
  <c r="R8" i="6"/>
  <c r="Q8" i="6" s="1"/>
  <c r="G8" i="6"/>
  <c r="F8" i="6"/>
  <c r="D8" i="6"/>
  <c r="R7" i="6"/>
  <c r="Q7" i="6" s="1"/>
  <c r="G7" i="6"/>
  <c r="F7" i="6"/>
  <c r="D7" i="6"/>
  <c r="R6" i="6"/>
  <c r="Q6" i="6" s="1"/>
  <c r="G6" i="6"/>
  <c r="F6" i="6"/>
  <c r="D6" i="6"/>
  <c r="R5" i="6"/>
  <c r="Q5" i="6" s="1"/>
  <c r="G5" i="6"/>
  <c r="F5" i="6"/>
  <c r="D5" i="6"/>
  <c r="R4" i="6"/>
  <c r="Q4" i="6" s="1"/>
  <c r="D4" i="6"/>
  <c r="BW28" i="4"/>
  <c r="BW27" i="4"/>
  <c r="BV27" i="4" s="1"/>
  <c r="BW26" i="4"/>
  <c r="BV26" i="4" s="1"/>
  <c r="BW25" i="4"/>
  <c r="BV25" i="4" s="1"/>
  <c r="BW24" i="4"/>
  <c r="BV24" i="4" s="1"/>
  <c r="BW18" i="4"/>
  <c r="BV18" i="4" s="1"/>
  <c r="BW17" i="4"/>
  <c r="BV17" i="4" s="1"/>
  <c r="BW16" i="4"/>
  <c r="BV16" i="4" s="1"/>
  <c r="BW15" i="4"/>
  <c r="BV15" i="4" s="1"/>
  <c r="BW14" i="4"/>
  <c r="BV14" i="4" s="1"/>
  <c r="BW8" i="4"/>
  <c r="BV8" i="4" s="1"/>
  <c r="BW7" i="4"/>
  <c r="BW6" i="4"/>
  <c r="BV6" i="4" s="1"/>
  <c r="BW5" i="4"/>
  <c r="BV5" i="4" s="1"/>
  <c r="BW4" i="4"/>
  <c r="BV4" i="4" s="1"/>
  <c r="BH29" i="4"/>
  <c r="BQ29" i="4" s="1"/>
  <c r="BV28" i="4"/>
  <c r="BL28" i="4"/>
  <c r="BK28" i="4"/>
  <c r="BI28" i="4"/>
  <c r="BL27" i="4"/>
  <c r="BK27" i="4"/>
  <c r="BI27" i="4"/>
  <c r="BL26" i="4"/>
  <c r="BK26" i="4"/>
  <c r="BI26" i="4"/>
  <c r="BL25" i="4"/>
  <c r="BK25" i="4"/>
  <c r="BI25" i="4"/>
  <c r="BI24" i="4"/>
  <c r="BH19" i="4"/>
  <c r="BQ19" i="4" s="1"/>
  <c r="BL18" i="4"/>
  <c r="BK18" i="4"/>
  <c r="BI18" i="4"/>
  <c r="BL17" i="4"/>
  <c r="BK17" i="4"/>
  <c r="BI17" i="4"/>
  <c r="BL16" i="4"/>
  <c r="BK16" i="4"/>
  <c r="BI16" i="4"/>
  <c r="BL15" i="4"/>
  <c r="BK15" i="4"/>
  <c r="BI15" i="4"/>
  <c r="BI14" i="4"/>
  <c r="BH9" i="4"/>
  <c r="BQ9" i="4" s="1"/>
  <c r="BL8" i="4"/>
  <c r="BK8" i="4"/>
  <c r="BI8" i="4"/>
  <c r="BV7" i="4"/>
  <c r="BL7" i="4"/>
  <c r="BK7" i="4"/>
  <c r="BI7" i="4"/>
  <c r="BL6" i="4"/>
  <c r="BK6" i="4"/>
  <c r="BI6" i="4"/>
  <c r="BL5" i="4"/>
  <c r="BK5" i="4"/>
  <c r="BI5" i="4"/>
  <c r="BI4" i="4"/>
  <c r="D25" i="5"/>
  <c r="H25" i="5" s="1"/>
  <c r="E25" i="5"/>
  <c r="F25" i="5"/>
  <c r="G25" i="5"/>
  <c r="R25" i="5"/>
  <c r="Q25" i="5" s="1"/>
  <c r="L29" i="5"/>
  <c r="BD27" i="4"/>
  <c r="BD17" i="4"/>
  <c r="BC17" i="4" s="1"/>
  <c r="BD7" i="4"/>
  <c r="BC7" i="4" s="1"/>
  <c r="P9" i="4"/>
  <c r="BD28" i="4"/>
  <c r="BD26" i="4"/>
  <c r="BD25" i="4"/>
  <c r="BC25" i="4" s="1"/>
  <c r="BD24" i="4"/>
  <c r="BC24" i="4" s="1"/>
  <c r="BD18" i="4"/>
  <c r="BC18" i="4" s="1"/>
  <c r="BD16" i="4"/>
  <c r="BC16" i="4" s="1"/>
  <c r="BD15" i="4"/>
  <c r="BC15" i="4" s="1"/>
  <c r="BD14" i="4"/>
  <c r="BC14" i="4" s="1"/>
  <c r="BD8" i="4"/>
  <c r="BC8" i="4" s="1"/>
  <c r="BD6" i="4"/>
  <c r="BC6" i="4" s="1"/>
  <c r="BD5" i="4"/>
  <c r="BC5" i="4" s="1"/>
  <c r="BD4" i="4"/>
  <c r="BC4" i="4" s="1"/>
  <c r="AS8" i="4"/>
  <c r="AR8" i="4"/>
  <c r="AP8" i="4"/>
  <c r="AS7" i="4"/>
  <c r="AR7" i="4"/>
  <c r="AP7" i="4"/>
  <c r="AS6" i="4"/>
  <c r="AR6" i="4"/>
  <c r="AP6" i="4"/>
  <c r="AS5" i="4"/>
  <c r="AR5" i="4"/>
  <c r="AP5" i="4"/>
  <c r="AP4" i="4"/>
  <c r="AS28" i="4"/>
  <c r="AR28" i="4"/>
  <c r="AP28" i="4"/>
  <c r="AS27" i="4"/>
  <c r="AR27" i="4"/>
  <c r="AP27" i="4"/>
  <c r="AS26" i="4"/>
  <c r="AR26" i="4"/>
  <c r="AP26" i="4"/>
  <c r="AS25" i="4"/>
  <c r="AR25" i="4"/>
  <c r="AP25" i="4"/>
  <c r="AP24" i="4"/>
  <c r="AO29" i="4"/>
  <c r="AX29" i="4" s="1"/>
  <c r="AO19" i="4"/>
  <c r="AX19" i="4" s="1"/>
  <c r="AS18" i="4"/>
  <c r="AR18" i="4"/>
  <c r="AP18" i="4"/>
  <c r="AS17" i="4"/>
  <c r="AR17" i="4"/>
  <c r="AP17" i="4"/>
  <c r="AS16" i="4"/>
  <c r="AR16" i="4"/>
  <c r="AP16" i="4"/>
  <c r="AS15" i="4"/>
  <c r="AR15" i="4"/>
  <c r="AP15" i="4"/>
  <c r="AP14" i="4"/>
  <c r="AO9" i="4"/>
  <c r="AX9" i="4" s="1"/>
  <c r="V29" i="4"/>
  <c r="AE29" i="4" s="1"/>
  <c r="Z28" i="4"/>
  <c r="Y28" i="4"/>
  <c r="W28" i="4"/>
  <c r="Z27" i="4"/>
  <c r="Y27" i="4"/>
  <c r="W27" i="4"/>
  <c r="Z26" i="4"/>
  <c r="Y26" i="4"/>
  <c r="W26" i="4"/>
  <c r="Z25" i="4"/>
  <c r="Y25" i="4"/>
  <c r="W25" i="4"/>
  <c r="W24" i="4"/>
  <c r="V19" i="4"/>
  <c r="AE19" i="4" s="1"/>
  <c r="Z18" i="4"/>
  <c r="Y18" i="4"/>
  <c r="W18" i="4"/>
  <c r="Z17" i="4"/>
  <c r="Y17" i="4"/>
  <c r="W17" i="4"/>
  <c r="Z16" i="4"/>
  <c r="Y16" i="4"/>
  <c r="W16" i="4"/>
  <c r="Z15" i="4"/>
  <c r="Y15" i="4"/>
  <c r="W15" i="4"/>
  <c r="W14" i="4"/>
  <c r="V9" i="4"/>
  <c r="AE9" i="4" s="1"/>
  <c r="Z8" i="4"/>
  <c r="Y8" i="4"/>
  <c r="W8" i="4"/>
  <c r="Z7" i="4"/>
  <c r="Y7" i="4"/>
  <c r="W7" i="4"/>
  <c r="Z6" i="4"/>
  <c r="Y6" i="4"/>
  <c r="W6" i="4"/>
  <c r="Z5" i="4"/>
  <c r="Y5" i="4"/>
  <c r="W5" i="4"/>
  <c r="W4" i="4"/>
  <c r="C29" i="4"/>
  <c r="L29" i="4" s="1"/>
  <c r="C19" i="4"/>
  <c r="L19" i="4" s="1"/>
  <c r="C9" i="4"/>
  <c r="L9" i="4" s="1"/>
  <c r="G28" i="4"/>
  <c r="F28" i="4"/>
  <c r="D28" i="4"/>
  <c r="G27" i="4"/>
  <c r="F27" i="4"/>
  <c r="D27" i="4"/>
  <c r="G26" i="4"/>
  <c r="F26" i="4"/>
  <c r="D26" i="4"/>
  <c r="G25" i="4"/>
  <c r="F25" i="4"/>
  <c r="D25" i="4"/>
  <c r="D24" i="4"/>
  <c r="G18" i="4"/>
  <c r="F18" i="4"/>
  <c r="D18" i="4"/>
  <c r="G17" i="4"/>
  <c r="F17" i="4"/>
  <c r="D17" i="4"/>
  <c r="G16" i="4"/>
  <c r="F16" i="4"/>
  <c r="D16" i="4"/>
  <c r="G15" i="4"/>
  <c r="F15" i="4"/>
  <c r="D15" i="4"/>
  <c r="D14" i="4"/>
  <c r="G8" i="4"/>
  <c r="F8" i="4"/>
  <c r="D8" i="4"/>
  <c r="G7" i="4"/>
  <c r="F7" i="4"/>
  <c r="D7" i="4"/>
  <c r="G6" i="4"/>
  <c r="F6" i="4"/>
  <c r="D6" i="4"/>
  <c r="G5" i="4"/>
  <c r="F5" i="4"/>
  <c r="D5" i="4"/>
  <c r="D4" i="4"/>
  <c r="AK28" i="4"/>
  <c r="AJ28" i="4" s="1"/>
  <c r="AK27" i="4"/>
  <c r="AJ27" i="4" s="1"/>
  <c r="AK26" i="4"/>
  <c r="AJ26" i="4" s="1"/>
  <c r="AK25" i="4"/>
  <c r="AJ25" i="4" s="1"/>
  <c r="AK24" i="4"/>
  <c r="AJ24" i="4" s="1"/>
  <c r="AK18" i="4"/>
  <c r="AJ18" i="4" s="1"/>
  <c r="AK17" i="4"/>
  <c r="AJ17" i="4" s="1"/>
  <c r="AK16" i="4"/>
  <c r="AJ16" i="4" s="1"/>
  <c r="AK15" i="4"/>
  <c r="AJ15" i="4" s="1"/>
  <c r="AK14" i="4"/>
  <c r="AJ14" i="4" s="1"/>
  <c r="AK8" i="4"/>
  <c r="AJ8" i="4" s="1"/>
  <c r="AK7" i="4"/>
  <c r="AJ7" i="4" s="1"/>
  <c r="AK6" i="4"/>
  <c r="AJ6" i="4" s="1"/>
  <c r="AK5" i="4"/>
  <c r="AJ5" i="4" s="1"/>
  <c r="AK4" i="4"/>
  <c r="AJ4" i="4" s="1"/>
  <c r="R18" i="4"/>
  <c r="Q18" i="4" s="1"/>
  <c r="R17" i="4"/>
  <c r="Q17" i="4" s="1"/>
  <c r="R16" i="4"/>
  <c r="Q16" i="4" s="1"/>
  <c r="R28" i="4"/>
  <c r="Q28" i="4" s="1"/>
  <c r="R27" i="4"/>
  <c r="Q27" i="4" s="1"/>
  <c r="R26" i="4"/>
  <c r="Q26" i="4" s="1"/>
  <c r="R25" i="4"/>
  <c r="Q25" i="4" s="1"/>
  <c r="R24" i="4"/>
  <c r="Q24" i="4" s="1"/>
  <c r="R15" i="4"/>
  <c r="Q15" i="4" s="1"/>
  <c r="R14" i="4"/>
  <c r="Q14" i="4" s="1"/>
  <c r="G28" i="5"/>
  <c r="C29" i="5"/>
  <c r="F28" i="5"/>
  <c r="D28" i="5"/>
  <c r="G27" i="5"/>
  <c r="F27" i="5"/>
  <c r="D27" i="5"/>
  <c r="G26" i="5"/>
  <c r="F26" i="5"/>
  <c r="D26" i="5"/>
  <c r="D24" i="5"/>
  <c r="C19" i="5"/>
  <c r="L19" i="5" s="1"/>
  <c r="G18" i="5"/>
  <c r="F18" i="5"/>
  <c r="D18" i="5"/>
  <c r="G17" i="5"/>
  <c r="F17" i="5"/>
  <c r="D17" i="5"/>
  <c r="G16" i="5"/>
  <c r="F16" i="5"/>
  <c r="D16" i="5"/>
  <c r="G15" i="5"/>
  <c r="F15" i="5"/>
  <c r="D15" i="5"/>
  <c r="D14" i="5"/>
  <c r="C9" i="5"/>
  <c r="L9" i="5" s="1"/>
  <c r="R8" i="5"/>
  <c r="Q8" i="5" s="1"/>
  <c r="G8" i="5"/>
  <c r="F8" i="5"/>
  <c r="D8" i="5"/>
  <c r="R7" i="5"/>
  <c r="Q7" i="5" s="1"/>
  <c r="G7" i="5"/>
  <c r="F7" i="5"/>
  <c r="D7" i="5"/>
  <c r="R6" i="5"/>
  <c r="Q6" i="5" s="1"/>
  <c r="G6" i="5"/>
  <c r="F6" i="5"/>
  <c r="D6" i="5"/>
  <c r="R5" i="5"/>
  <c r="Q5" i="5" s="1"/>
  <c r="G5" i="5"/>
  <c r="F5" i="5"/>
  <c r="D5" i="5"/>
  <c r="R4" i="5"/>
  <c r="Q4" i="5" s="1"/>
  <c r="D4" i="5"/>
  <c r="R14" i="5"/>
  <c r="Q14" i="5" s="1"/>
  <c r="R15" i="5"/>
  <c r="Q15" i="5" s="1"/>
  <c r="R16" i="5"/>
  <c r="Q16" i="5" s="1"/>
  <c r="R17" i="5"/>
  <c r="Q17" i="5" s="1"/>
  <c r="R18" i="5"/>
  <c r="Q18" i="5" s="1"/>
  <c r="R24" i="5"/>
  <c r="Q24" i="5" s="1"/>
  <c r="R26" i="5"/>
  <c r="Q26" i="5" s="1"/>
  <c r="R27" i="5"/>
  <c r="Q27" i="5" s="1"/>
  <c r="R28" i="5"/>
  <c r="Q28" i="5" s="1"/>
  <c r="R8" i="4"/>
  <c r="Q8" i="4" s="1"/>
  <c r="R7" i="4"/>
  <c r="Q7" i="4" s="1"/>
  <c r="R6" i="4"/>
  <c r="Q6" i="4" s="1"/>
  <c r="R5" i="4"/>
  <c r="Q5" i="4" s="1"/>
  <c r="R4" i="4"/>
  <c r="Q4" i="4" s="1"/>
  <c r="E25" i="6" l="1"/>
  <c r="H25" i="6" s="1"/>
  <c r="G29" i="6"/>
  <c r="E28" i="6"/>
  <c r="H28" i="6" s="1"/>
  <c r="E15" i="6"/>
  <c r="H15" i="6" s="1"/>
  <c r="G19" i="6"/>
  <c r="E18" i="6"/>
  <c r="H18" i="6" s="1"/>
  <c r="E17" i="6"/>
  <c r="H17" i="6" s="1"/>
  <c r="E5" i="6"/>
  <c r="H5" i="6" s="1"/>
  <c r="E7" i="6"/>
  <c r="H7" i="6" s="1"/>
  <c r="G9" i="6"/>
  <c r="E8" i="6"/>
  <c r="H8" i="6" s="1"/>
  <c r="D9" i="6"/>
  <c r="E6" i="6"/>
  <c r="E16" i="6"/>
  <c r="E26" i="6"/>
  <c r="H27" i="6"/>
  <c r="D29" i="6"/>
  <c r="D19" i="6"/>
  <c r="F29" i="6"/>
  <c r="F9" i="6"/>
  <c r="F19" i="6"/>
  <c r="BJ25" i="4"/>
  <c r="BM25" i="4" s="1"/>
  <c r="BJ28" i="4"/>
  <c r="BM28" i="4" s="1"/>
  <c r="BL29" i="4"/>
  <c r="BJ18" i="4"/>
  <c r="BM18" i="4" s="1"/>
  <c r="BJ15" i="4"/>
  <c r="BM15" i="4" s="1"/>
  <c r="BL19" i="4"/>
  <c r="BJ8" i="4"/>
  <c r="BM8" i="4" s="1"/>
  <c r="BJ5" i="4"/>
  <c r="BM5" i="4" s="1"/>
  <c r="BL9" i="4"/>
  <c r="BJ17" i="4"/>
  <c r="BM17" i="4" s="1"/>
  <c r="BJ7" i="4"/>
  <c r="BM7" i="4" s="1"/>
  <c r="BJ27" i="4"/>
  <c r="BM27" i="4" s="1"/>
  <c r="BI29" i="4"/>
  <c r="BJ16" i="4"/>
  <c r="BJ26" i="4"/>
  <c r="BM26" i="4" s="1"/>
  <c r="BJ6" i="4"/>
  <c r="BI9" i="4"/>
  <c r="BI19" i="4"/>
  <c r="BK19" i="4"/>
  <c r="BK29" i="4"/>
  <c r="BK9" i="4"/>
  <c r="Z29" i="4"/>
  <c r="AQ27" i="4"/>
  <c r="AT27" i="4" s="1"/>
  <c r="AQ25" i="4"/>
  <c r="AT25" i="4" s="1"/>
  <c r="AQ28" i="4"/>
  <c r="AT28" i="4" s="1"/>
  <c r="AS29" i="4"/>
  <c r="AQ17" i="4"/>
  <c r="AT17" i="4" s="1"/>
  <c r="AQ15" i="4"/>
  <c r="AT15" i="4" s="1"/>
  <c r="AS19" i="4"/>
  <c r="AQ18" i="4"/>
  <c r="AT18" i="4" s="1"/>
  <c r="AP9" i="4"/>
  <c r="AQ7" i="4"/>
  <c r="AT7" i="4" s="1"/>
  <c r="AS9" i="4"/>
  <c r="AQ8" i="4"/>
  <c r="AT8" i="4" s="1"/>
  <c r="AQ6" i="4"/>
  <c r="AT6" i="4" s="1"/>
  <c r="AQ5" i="4"/>
  <c r="AT5" i="4" s="1"/>
  <c r="AR9" i="4"/>
  <c r="AR19" i="4"/>
  <c r="AP19" i="4"/>
  <c r="AR29" i="4"/>
  <c r="AP29" i="4"/>
  <c r="BC26" i="4"/>
  <c r="BC27" i="4"/>
  <c r="BC28" i="4"/>
  <c r="AQ16" i="4"/>
  <c r="X26" i="4"/>
  <c r="AA26" i="4" s="1"/>
  <c r="X27" i="4"/>
  <c r="AA27" i="4" s="1"/>
  <c r="X25" i="4"/>
  <c r="AA25" i="4" s="1"/>
  <c r="X28" i="4"/>
  <c r="Y29" i="4"/>
  <c r="X17" i="4"/>
  <c r="AA17" i="4" s="1"/>
  <c r="X15" i="4"/>
  <c r="AA15" i="4" s="1"/>
  <c r="X18" i="4"/>
  <c r="AA18" i="4" s="1"/>
  <c r="Y19" i="4"/>
  <c r="Z19" i="4"/>
  <c r="X16" i="4"/>
  <c r="X8" i="4"/>
  <c r="AA8" i="4" s="1"/>
  <c r="X6" i="4"/>
  <c r="AA6" i="4" s="1"/>
  <c r="X5" i="4"/>
  <c r="AA5" i="4" s="1"/>
  <c r="Y9" i="4"/>
  <c r="Z9" i="4"/>
  <c r="X7" i="4"/>
  <c r="AA7" i="4" s="1"/>
  <c r="W29" i="4"/>
  <c r="W19" i="4"/>
  <c r="W9" i="4"/>
  <c r="D19" i="4"/>
  <c r="F19" i="4"/>
  <c r="E27" i="4"/>
  <c r="H27" i="4" s="1"/>
  <c r="E8" i="4"/>
  <c r="H8" i="4" s="1"/>
  <c r="E7" i="4"/>
  <c r="H7" i="4" s="1"/>
  <c r="D29" i="4"/>
  <c r="G29" i="4"/>
  <c r="E25" i="4"/>
  <c r="H25" i="4" s="1"/>
  <c r="E28" i="4"/>
  <c r="H28" i="4" s="1"/>
  <c r="F29" i="4"/>
  <c r="G19" i="4"/>
  <c r="E17" i="4"/>
  <c r="H17" i="4" s="1"/>
  <c r="E15" i="4"/>
  <c r="H15" i="4" s="1"/>
  <c r="E16" i="4"/>
  <c r="E18" i="4"/>
  <c r="H18" i="4" s="1"/>
  <c r="D9" i="4"/>
  <c r="E5" i="4"/>
  <c r="H5" i="4" s="1"/>
  <c r="G9" i="4"/>
  <c r="F9" i="4"/>
  <c r="E26" i="4"/>
  <c r="E6" i="4"/>
  <c r="E7" i="5"/>
  <c r="H7" i="5" s="1"/>
  <c r="E5" i="5"/>
  <c r="H5" i="5" s="1"/>
  <c r="E8" i="5"/>
  <c r="H8" i="5" s="1"/>
  <c r="D9" i="5"/>
  <c r="G9" i="5"/>
  <c r="D19" i="5"/>
  <c r="G29" i="5"/>
  <c r="E27" i="5"/>
  <c r="H27" i="5" s="1"/>
  <c r="D29" i="5"/>
  <c r="E28" i="5"/>
  <c r="H28" i="5" s="1"/>
  <c r="E17" i="5"/>
  <c r="H17" i="5" s="1"/>
  <c r="F29" i="5"/>
  <c r="E16" i="5"/>
  <c r="H16" i="5" s="1"/>
  <c r="E18" i="5"/>
  <c r="H18" i="5" s="1"/>
  <c r="G19" i="5"/>
  <c r="E15" i="5"/>
  <c r="H15" i="5" s="1"/>
  <c r="F19" i="5"/>
  <c r="F9" i="5"/>
  <c r="E26" i="5"/>
  <c r="E6" i="5"/>
  <c r="E29" i="6" l="1"/>
  <c r="N29" i="6" s="1"/>
  <c r="P29" i="6" s="1"/>
  <c r="E19" i="6"/>
  <c r="N19" i="6" s="1"/>
  <c r="P19" i="6" s="1"/>
  <c r="E9" i="6"/>
  <c r="N9" i="6" s="1"/>
  <c r="P9" i="6" s="1"/>
  <c r="H6" i="6"/>
  <c r="H9" i="6" s="1"/>
  <c r="H16" i="6"/>
  <c r="H19" i="6" s="1"/>
  <c r="H26" i="6"/>
  <c r="H29" i="6" s="1"/>
  <c r="BJ19" i="4"/>
  <c r="BS19" i="4" s="1"/>
  <c r="BU19" i="4" s="1"/>
  <c r="BJ9" i="4"/>
  <c r="BS9" i="4" s="1"/>
  <c r="BU9" i="4" s="1"/>
  <c r="BJ29" i="4"/>
  <c r="BS29" i="4" s="1"/>
  <c r="BU29" i="4" s="1"/>
  <c r="BM29" i="4"/>
  <c r="BM16" i="4"/>
  <c r="BM19" i="4" s="1"/>
  <c r="BM6" i="4"/>
  <c r="BM9" i="4" s="1"/>
  <c r="AT9" i="4"/>
  <c r="AQ26" i="4"/>
  <c r="AT26" i="4" s="1"/>
  <c r="AT29" i="4" s="1"/>
  <c r="AT16" i="4"/>
  <c r="AT19" i="4" s="1"/>
  <c r="AQ19" i="4"/>
  <c r="AZ19" i="4" s="1"/>
  <c r="BB19" i="4" s="1"/>
  <c r="AQ9" i="4"/>
  <c r="AZ9" i="4" s="1"/>
  <c r="BB9" i="4" s="1"/>
  <c r="X29" i="4"/>
  <c r="AG29" i="4" s="1"/>
  <c r="AI29" i="4" s="1"/>
  <c r="AA28" i="4"/>
  <c r="AA29" i="4" s="1"/>
  <c r="X19" i="4"/>
  <c r="AG19" i="4" s="1"/>
  <c r="AI19" i="4" s="1"/>
  <c r="AA16" i="4"/>
  <c r="AA19" i="4" s="1"/>
  <c r="X9" i="4"/>
  <c r="AG9" i="4" s="1"/>
  <c r="AI9" i="4" s="1"/>
  <c r="AA9" i="4"/>
  <c r="E19" i="4"/>
  <c r="N19" i="4" s="1"/>
  <c r="P19" i="4" s="1"/>
  <c r="H16" i="4"/>
  <c r="H19" i="4" s="1"/>
  <c r="H26" i="4"/>
  <c r="H29" i="4" s="1"/>
  <c r="E29" i="4"/>
  <c r="N29" i="4" s="1"/>
  <c r="P29" i="4" s="1"/>
  <c r="E9" i="4"/>
  <c r="N9" i="4" s="1"/>
  <c r="H6" i="4"/>
  <c r="H9" i="4" s="1"/>
  <c r="E19" i="5"/>
  <c r="N19" i="5" s="1"/>
  <c r="P19" i="5" s="1"/>
  <c r="H19" i="5"/>
  <c r="H26" i="5"/>
  <c r="H29" i="5" s="1"/>
  <c r="E29" i="5"/>
  <c r="N29" i="5" s="1"/>
  <c r="P29" i="5" s="1"/>
  <c r="E9" i="5"/>
  <c r="N9" i="5" s="1"/>
  <c r="P9" i="5" s="1"/>
  <c r="H6" i="5"/>
  <c r="H9" i="5" s="1"/>
  <c r="AQ29" i="4" l="1"/>
  <c r="AZ29" i="4" s="1"/>
  <c r="BB29" i="4" s="1"/>
</calcChain>
</file>

<file path=xl/sharedStrings.xml><?xml version="1.0" encoding="utf-8"?>
<sst xmlns="http://schemas.openxmlformats.org/spreadsheetml/2006/main" count="594" uniqueCount="34">
  <si>
    <t>Excess</t>
  </si>
  <si>
    <t>Consumer Goods</t>
  </si>
  <si>
    <t>Energy</t>
  </si>
  <si>
    <t>Minerals</t>
  </si>
  <si>
    <t>Food</t>
  </si>
  <si>
    <t>Job Upkeep</t>
  </si>
  <si>
    <t>Pop Upkeep</t>
  </si>
  <si>
    <t>DEFAULT [BASIC]</t>
  </si>
  <si>
    <t>Job</t>
  </si>
  <si>
    <t>Total Produced</t>
  </si>
  <si>
    <t>Total Upkeep</t>
  </si>
  <si>
    <t>Artisan [Consumer Goods]</t>
  </si>
  <si>
    <t>Researcher           [Science]</t>
  </si>
  <si>
    <t>Technician             [Energy]</t>
  </si>
  <si>
    <t>Miner                  [Minerals]</t>
  </si>
  <si>
    <t>Farmer                      [Food]</t>
  </si>
  <si>
    <t>GRAND TOTAL</t>
  </si>
  <si>
    <t>Pop Count</t>
  </si>
  <si>
    <t>Production Per Job</t>
  </si>
  <si>
    <t>Building/District Upkeep</t>
  </si>
  <si>
    <t>ACTUAL</t>
  </si>
  <si>
    <t>FRACTIONAL</t>
  </si>
  <si>
    <t>HIVE [BASIC]</t>
  </si>
  <si>
    <t>MACHINE [BASIC]</t>
  </si>
  <si>
    <t>DEFAULT [BASIC] - RINGWORLD</t>
  </si>
  <si>
    <t>HIVE [BASIC] - RINGWORLD</t>
  </si>
  <si>
    <t>DEFAULT [BASIC] - ARCOLOGY WORLD</t>
  </si>
  <si>
    <t>HIVE [BASIC] - ARCOLOGY WORLD</t>
  </si>
  <si>
    <t>DEFAULT [BASIC] - NORMAL WORLD</t>
  </si>
  <si>
    <t>HIVE [BASIC] - NORMAL WORLD</t>
  </si>
  <si>
    <r>
      <rPr>
        <sz val="12"/>
        <color theme="1"/>
        <rFont val="Calibri"/>
        <family val="2"/>
        <scheme val="minor"/>
      </rPr>
      <t>x̄</t>
    </r>
    <r>
      <rPr>
        <sz val="11"/>
        <color theme="1"/>
        <rFont val="Calibri"/>
        <family val="2"/>
        <scheme val="minor"/>
      </rPr>
      <t xml:space="preserve"> POPS / RESEARCHER</t>
    </r>
  </si>
  <si>
    <r>
      <rPr>
        <sz val="12"/>
        <color theme="1"/>
        <rFont val="Calibri"/>
        <family val="2"/>
        <scheme val="minor"/>
      </rPr>
      <t>x̄</t>
    </r>
    <r>
      <rPr>
        <sz val="11"/>
        <color theme="1"/>
        <rFont val="Calibri"/>
        <family val="2"/>
        <scheme val="minor"/>
      </rPr>
      <t xml:space="preserve"> UPKEEP / RESEARCHER</t>
    </r>
  </si>
  <si>
    <r>
      <rPr>
        <sz val="12"/>
        <color theme="1"/>
        <rFont val="Calibri"/>
        <family val="2"/>
        <scheme val="minor"/>
      </rPr>
      <t>x̄</t>
    </r>
    <r>
      <rPr>
        <sz val="11"/>
        <color theme="1"/>
        <rFont val="Calibri"/>
        <family val="2"/>
        <scheme val="minor"/>
      </rPr>
      <t xml:space="preserve"> UPKEEP / R-POINT</t>
    </r>
  </si>
  <si>
    <t>MACHINE [BASIC] - ARCOLOGY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</si>
</sst>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3FF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/>
    <xf numFmtId="0" fontId="0" fillId="0" borderId="14" xfId="0" applyBorder="1"/>
    <xf numFmtId="0" fontId="0" fillId="0" borderId="13" xfId="0" applyBorder="1"/>
    <xf numFmtId="0" fontId="0" fillId="4" borderId="27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0" borderId="44" xfId="0" applyBorder="1"/>
    <xf numFmtId="0" fontId="0" fillId="0" borderId="1" xfId="0" applyFill="1" applyBorder="1"/>
    <xf numFmtId="0" fontId="0" fillId="3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0" borderId="2" xfId="0" applyFill="1" applyBorder="1"/>
    <xf numFmtId="0" fontId="0" fillId="11" borderId="46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11" borderId="45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0" fontId="0" fillId="4" borderId="15" xfId="0" applyFill="1" applyBorder="1"/>
    <xf numFmtId="0" fontId="0" fillId="8" borderId="9" xfId="0" applyFill="1" applyBorder="1"/>
    <xf numFmtId="0" fontId="0" fillId="2" borderId="9" xfId="0" applyFill="1" applyBorder="1"/>
    <xf numFmtId="0" fontId="0" fillId="7" borderId="10" xfId="0" applyFill="1" applyBorder="1"/>
    <xf numFmtId="0" fontId="0" fillId="4" borderId="11" xfId="0" applyFill="1" applyBorder="1"/>
    <xf numFmtId="0" fontId="0" fillId="0" borderId="8" xfId="0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8" borderId="7" xfId="0" applyFill="1" applyBorder="1" applyAlignment="1">
      <alignment horizontal="center"/>
    </xf>
    <xf numFmtId="0" fontId="0" fillId="8" borderId="47" xfId="0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0" fontId="0" fillId="0" borderId="16" xfId="0" applyBorder="1" applyAlignment="1"/>
    <xf numFmtId="164" fontId="0" fillId="10" borderId="3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Fill="1" applyBorder="1"/>
    <xf numFmtId="0" fontId="0" fillId="0" borderId="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3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99F3FF"/>
      <color rgb="FF99CCFF"/>
      <color rgb="FFFF99C2"/>
      <color rgb="FFCCCCFF"/>
      <color rgb="FFFF9999"/>
      <color rgb="FFFFFF99"/>
      <color rgb="FF99FF99"/>
      <color rgb="FFA6EF75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56A2-EB7D-4A61-994C-D712A97ABCE8}">
  <dimension ref="A1:BW29"/>
  <sheetViews>
    <sheetView tabSelected="1" topLeftCell="T1" zoomScale="85" zoomScaleNormal="85" workbookViewId="0">
      <selection activeCell="T22" sqref="T22:T23"/>
    </sheetView>
  </sheetViews>
  <sheetFormatPr defaultRowHeight="14.4" x14ac:dyDescent="0.3"/>
  <cols>
    <col min="1" max="1" width="24.44140625" bestFit="1" customWidth="1"/>
    <col min="2" max="2" width="16.33203125" bestFit="1" customWidth="1"/>
    <col min="3" max="3" width="9.44140625" bestFit="1" customWidth="1"/>
    <col min="4" max="4" width="13.44140625" bestFit="1" customWidth="1"/>
    <col min="5" max="5" width="11.88671875" bestFit="1" customWidth="1"/>
    <col min="6" max="6" width="10.44140625" bestFit="1" customWidth="1"/>
    <col min="7" max="7" width="10.77734375" bestFit="1" customWidth="1"/>
    <col min="8" max="8" width="9.109375" customWidth="1"/>
    <col min="9" max="9" width="15" bestFit="1" customWidth="1"/>
    <col min="10" max="10" width="6.44140625" bestFit="1" customWidth="1"/>
    <col min="11" max="11" width="8" bestFit="1" customWidth="1"/>
    <col min="12" max="12" width="6.109375" customWidth="1"/>
    <col min="13" max="13" width="22.33203125" bestFit="1" customWidth="1"/>
    <col min="14" max="14" width="6.44140625" bestFit="1" customWidth="1"/>
    <col min="15" max="15" width="18.109375" bestFit="1" customWidth="1"/>
    <col min="16" max="16" width="6.6640625" bestFit="1" customWidth="1"/>
    <col min="17" max="17" width="7.5546875" bestFit="1" customWidth="1"/>
    <col min="18" max="18" width="13.6640625" customWidth="1"/>
    <col min="20" max="20" width="24.44140625" bestFit="1" customWidth="1"/>
    <col min="21" max="21" width="16.5546875" bestFit="1" customWidth="1"/>
    <col min="22" max="22" width="9.5546875" bestFit="1" customWidth="1"/>
    <col min="23" max="23" width="13.6640625" bestFit="1" customWidth="1"/>
    <col min="24" max="24" width="12.109375" bestFit="1" customWidth="1"/>
    <col min="25" max="25" width="10.5546875" bestFit="1" customWidth="1"/>
    <col min="26" max="26" width="11" bestFit="1" customWidth="1"/>
    <col min="28" max="28" width="15.44140625" bestFit="1" customWidth="1"/>
    <col min="29" max="29" width="6.6640625" bestFit="1" customWidth="1"/>
    <col min="30" max="30" width="8.33203125" bestFit="1" customWidth="1"/>
    <col min="31" max="31" width="5.5546875" bestFit="1" customWidth="1"/>
    <col min="32" max="32" width="22.33203125" bestFit="1" customWidth="1"/>
    <col min="33" max="33" width="6.6640625" bestFit="1" customWidth="1"/>
    <col min="34" max="34" width="18.109375" bestFit="1" customWidth="1"/>
    <col min="35" max="35" width="5.5546875" bestFit="1" customWidth="1"/>
    <col min="36" max="36" width="7.6640625" bestFit="1" customWidth="1"/>
    <col min="37" max="37" width="13.6640625" customWidth="1"/>
    <col min="39" max="39" width="24.44140625" bestFit="1" customWidth="1"/>
    <col min="40" max="40" width="16.5546875" bestFit="1" customWidth="1"/>
    <col min="41" max="41" width="9.5546875" bestFit="1" customWidth="1"/>
    <col min="42" max="42" width="13.6640625" bestFit="1" customWidth="1"/>
    <col min="43" max="43" width="12.109375" bestFit="1" customWidth="1"/>
    <col min="44" max="44" width="10.5546875" bestFit="1" customWidth="1"/>
    <col min="45" max="45" width="11" bestFit="1" customWidth="1"/>
    <col min="47" max="47" width="15.44140625" bestFit="1" customWidth="1"/>
    <col min="48" max="48" width="6.6640625" bestFit="1" customWidth="1"/>
    <col min="49" max="49" width="8.33203125" bestFit="1" customWidth="1"/>
    <col min="50" max="50" width="5.5546875" bestFit="1" customWidth="1"/>
    <col min="51" max="51" width="22.33203125" bestFit="1" customWidth="1"/>
    <col min="52" max="52" width="6.6640625" bestFit="1" customWidth="1"/>
    <col min="53" max="53" width="18.109375" bestFit="1" customWidth="1"/>
    <col min="54" max="54" width="6.6640625" bestFit="1" customWidth="1"/>
    <col min="55" max="55" width="7.6640625" bestFit="1" customWidth="1"/>
    <col min="56" max="56" width="13.77734375" customWidth="1"/>
    <col min="58" max="58" width="24.44140625" bestFit="1" customWidth="1"/>
    <col min="59" max="59" width="16.5546875" bestFit="1" customWidth="1"/>
    <col min="60" max="60" width="9.5546875" bestFit="1" customWidth="1"/>
    <col min="61" max="61" width="13.6640625" bestFit="1" customWidth="1"/>
    <col min="62" max="62" width="12.109375" bestFit="1" customWidth="1"/>
    <col min="63" max="63" width="10.5546875" bestFit="1" customWidth="1"/>
    <col min="64" max="64" width="11" bestFit="1" customWidth="1"/>
    <col min="66" max="66" width="15.44140625" bestFit="1" customWidth="1"/>
    <col min="67" max="67" width="6.6640625" bestFit="1" customWidth="1"/>
    <col min="68" max="68" width="8.33203125" bestFit="1" customWidth="1"/>
    <col min="69" max="69" width="5.5546875" customWidth="1"/>
    <col min="70" max="70" width="22.33203125" bestFit="1" customWidth="1"/>
    <col min="71" max="71" width="7.6640625" bestFit="1" customWidth="1"/>
    <col min="72" max="72" width="18.109375" bestFit="1" customWidth="1"/>
    <col min="73" max="73" width="5.5546875" bestFit="1" customWidth="1"/>
    <col min="74" max="74" width="7.6640625" bestFit="1" customWidth="1"/>
    <col min="75" max="75" width="13.6640625" customWidth="1"/>
  </cols>
  <sheetData>
    <row r="1" spans="1:75" ht="18.600000000000001" thickBot="1" x14ac:dyDescent="0.4">
      <c r="A1" s="79" t="s">
        <v>28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1"/>
      <c r="T1" s="79" t="s">
        <v>26</v>
      </c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1"/>
      <c r="AM1" s="79" t="s">
        <v>24</v>
      </c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1"/>
      <c r="BF1" s="79" t="s">
        <v>24</v>
      </c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1"/>
    </row>
    <row r="2" spans="1:75" ht="15" thickBot="1" x14ac:dyDescent="0.35">
      <c r="A2" s="72" t="s">
        <v>8</v>
      </c>
      <c r="B2" s="70" t="s">
        <v>18</v>
      </c>
      <c r="C2" s="84" t="s">
        <v>17</v>
      </c>
      <c r="D2" s="86" t="s">
        <v>9</v>
      </c>
      <c r="E2" s="88" t="s">
        <v>10</v>
      </c>
      <c r="F2" s="90" t="s">
        <v>5</v>
      </c>
      <c r="G2" s="74" t="s">
        <v>6</v>
      </c>
      <c r="H2" s="68" t="s">
        <v>0</v>
      </c>
      <c r="I2" s="76" t="s">
        <v>5</v>
      </c>
      <c r="J2" s="77"/>
      <c r="K2" s="77"/>
      <c r="L2" s="78"/>
      <c r="M2" s="76" t="s">
        <v>6</v>
      </c>
      <c r="N2" s="77"/>
      <c r="O2" s="77"/>
      <c r="P2" s="78"/>
      <c r="Q2" s="82" t="s">
        <v>19</v>
      </c>
      <c r="R2" s="83"/>
      <c r="T2" s="72" t="s">
        <v>8</v>
      </c>
      <c r="U2" s="70" t="s">
        <v>18</v>
      </c>
      <c r="V2" s="84" t="s">
        <v>17</v>
      </c>
      <c r="W2" s="86" t="s">
        <v>9</v>
      </c>
      <c r="X2" s="88" t="s">
        <v>10</v>
      </c>
      <c r="Y2" s="90" t="s">
        <v>5</v>
      </c>
      <c r="Z2" s="74" t="s">
        <v>6</v>
      </c>
      <c r="AA2" s="68" t="s">
        <v>0</v>
      </c>
      <c r="AB2" s="76" t="s">
        <v>5</v>
      </c>
      <c r="AC2" s="77"/>
      <c r="AD2" s="77"/>
      <c r="AE2" s="78"/>
      <c r="AF2" s="76" t="s">
        <v>6</v>
      </c>
      <c r="AG2" s="77"/>
      <c r="AH2" s="77"/>
      <c r="AI2" s="78"/>
      <c r="AJ2" s="82" t="s">
        <v>19</v>
      </c>
      <c r="AK2" s="83"/>
      <c r="AM2" s="72" t="s">
        <v>8</v>
      </c>
      <c r="AN2" s="70" t="s">
        <v>18</v>
      </c>
      <c r="AO2" s="95" t="s">
        <v>17</v>
      </c>
      <c r="AP2" s="97" t="s">
        <v>9</v>
      </c>
      <c r="AQ2" s="99" t="s">
        <v>10</v>
      </c>
      <c r="AR2" s="101" t="s">
        <v>5</v>
      </c>
      <c r="AS2" s="103" t="s">
        <v>6</v>
      </c>
      <c r="AT2" s="105" t="s">
        <v>0</v>
      </c>
      <c r="AU2" s="92" t="s">
        <v>5</v>
      </c>
      <c r="AV2" s="93"/>
      <c r="AW2" s="93"/>
      <c r="AX2" s="94"/>
      <c r="AY2" s="92" t="s">
        <v>6</v>
      </c>
      <c r="AZ2" s="93"/>
      <c r="BA2" s="93"/>
      <c r="BB2" s="94"/>
      <c r="BC2" s="92" t="s">
        <v>19</v>
      </c>
      <c r="BD2" s="94"/>
      <c r="BF2" s="72" t="s">
        <v>8</v>
      </c>
      <c r="BG2" s="70" t="s">
        <v>18</v>
      </c>
      <c r="BH2" s="95" t="s">
        <v>17</v>
      </c>
      <c r="BI2" s="97" t="s">
        <v>9</v>
      </c>
      <c r="BJ2" s="99" t="s">
        <v>10</v>
      </c>
      <c r="BK2" s="101" t="s">
        <v>5</v>
      </c>
      <c r="BL2" s="103" t="s">
        <v>6</v>
      </c>
      <c r="BM2" s="105" t="s">
        <v>0</v>
      </c>
      <c r="BN2" s="92" t="s">
        <v>5</v>
      </c>
      <c r="BO2" s="93"/>
      <c r="BP2" s="93"/>
      <c r="BQ2" s="94"/>
      <c r="BR2" s="92" t="s">
        <v>6</v>
      </c>
      <c r="BS2" s="93"/>
      <c r="BT2" s="93"/>
      <c r="BU2" s="94"/>
      <c r="BV2" s="92" t="s">
        <v>19</v>
      </c>
      <c r="BW2" s="94"/>
    </row>
    <row r="3" spans="1:75" ht="15" thickBot="1" x14ac:dyDescent="0.35">
      <c r="A3" s="73"/>
      <c r="B3" s="71"/>
      <c r="C3" s="85"/>
      <c r="D3" s="87"/>
      <c r="E3" s="89"/>
      <c r="F3" s="91"/>
      <c r="G3" s="75"/>
      <c r="H3" s="69"/>
      <c r="I3" s="44" t="s">
        <v>1</v>
      </c>
      <c r="J3" s="45" t="s">
        <v>2</v>
      </c>
      <c r="K3" s="46" t="s">
        <v>3</v>
      </c>
      <c r="L3" s="47" t="s">
        <v>4</v>
      </c>
      <c r="M3" s="48" t="s">
        <v>1</v>
      </c>
      <c r="N3" s="45" t="s">
        <v>2</v>
      </c>
      <c r="O3" s="46" t="s">
        <v>3</v>
      </c>
      <c r="P3" s="47" t="s">
        <v>4</v>
      </c>
      <c r="Q3" s="52" t="s">
        <v>2</v>
      </c>
      <c r="R3" s="52" t="s">
        <v>2</v>
      </c>
      <c r="T3" s="73"/>
      <c r="U3" s="71"/>
      <c r="V3" s="85"/>
      <c r="W3" s="87"/>
      <c r="X3" s="89"/>
      <c r="Y3" s="91"/>
      <c r="Z3" s="75"/>
      <c r="AA3" s="69"/>
      <c r="AB3" s="44" t="s">
        <v>1</v>
      </c>
      <c r="AC3" s="45" t="s">
        <v>2</v>
      </c>
      <c r="AD3" s="46" t="s">
        <v>3</v>
      </c>
      <c r="AE3" s="47" t="s">
        <v>4</v>
      </c>
      <c r="AF3" s="48" t="s">
        <v>1</v>
      </c>
      <c r="AG3" s="45" t="s">
        <v>2</v>
      </c>
      <c r="AH3" s="46" t="s">
        <v>3</v>
      </c>
      <c r="AI3" s="47" t="s">
        <v>4</v>
      </c>
      <c r="AJ3" s="52" t="s">
        <v>2</v>
      </c>
      <c r="AK3" s="52" t="s">
        <v>2</v>
      </c>
      <c r="AM3" s="73"/>
      <c r="AN3" s="71"/>
      <c r="AO3" s="96"/>
      <c r="AP3" s="98"/>
      <c r="AQ3" s="100"/>
      <c r="AR3" s="102"/>
      <c r="AS3" s="104"/>
      <c r="AT3" s="106"/>
      <c r="AU3" s="44" t="s">
        <v>1</v>
      </c>
      <c r="AV3" s="45" t="s">
        <v>2</v>
      </c>
      <c r="AW3" s="46" t="s">
        <v>3</v>
      </c>
      <c r="AX3" s="47" t="s">
        <v>4</v>
      </c>
      <c r="AY3" s="48" t="s">
        <v>1</v>
      </c>
      <c r="AZ3" s="45" t="s">
        <v>2</v>
      </c>
      <c r="BA3" s="46" t="s">
        <v>3</v>
      </c>
      <c r="BB3" s="47" t="s">
        <v>4</v>
      </c>
      <c r="BC3" s="52" t="s">
        <v>2</v>
      </c>
      <c r="BD3" s="52" t="s">
        <v>2</v>
      </c>
      <c r="BF3" s="73"/>
      <c r="BG3" s="71"/>
      <c r="BH3" s="96"/>
      <c r="BI3" s="98"/>
      <c r="BJ3" s="100"/>
      <c r="BK3" s="102"/>
      <c r="BL3" s="104"/>
      <c r="BM3" s="106"/>
      <c r="BN3" s="44" t="s">
        <v>1</v>
      </c>
      <c r="BO3" s="45" t="s">
        <v>2</v>
      </c>
      <c r="BP3" s="46" t="s">
        <v>3</v>
      </c>
      <c r="BQ3" s="47" t="s">
        <v>4</v>
      </c>
      <c r="BR3" s="48" t="s">
        <v>1</v>
      </c>
      <c r="BS3" s="45" t="s">
        <v>2</v>
      </c>
      <c r="BT3" s="46" t="s">
        <v>3</v>
      </c>
      <c r="BU3" s="47" t="s">
        <v>4</v>
      </c>
      <c r="BV3" s="52" t="s">
        <v>2</v>
      </c>
      <c r="BW3" s="52" t="s">
        <v>2</v>
      </c>
    </row>
    <row r="4" spans="1:75" x14ac:dyDescent="0.3">
      <c r="A4" s="3" t="s">
        <v>12</v>
      </c>
      <c r="B4" s="19">
        <v>4</v>
      </c>
      <c r="C4" s="9">
        <v>64</v>
      </c>
      <c r="D4" s="11">
        <f>B4*C4</f>
        <v>256</v>
      </c>
      <c r="E4" s="17"/>
      <c r="F4" s="15"/>
      <c r="G4" s="13"/>
      <c r="H4" s="41"/>
      <c r="I4" s="4">
        <v>1</v>
      </c>
      <c r="J4" s="5">
        <v>1</v>
      </c>
      <c r="K4" s="6">
        <v>1</v>
      </c>
      <c r="L4" s="7">
        <v>0</v>
      </c>
      <c r="M4" s="8">
        <v>0.5</v>
      </c>
      <c r="N4" s="5">
        <v>0</v>
      </c>
      <c r="O4" s="6">
        <v>0</v>
      </c>
      <c r="P4" s="7">
        <v>1</v>
      </c>
      <c r="Q4" s="51">
        <f>ROUNDUP(R4, 0)</f>
        <v>64</v>
      </c>
      <c r="R4" s="51">
        <f>1*C4</f>
        <v>64</v>
      </c>
      <c r="T4" s="3" t="s">
        <v>12</v>
      </c>
      <c r="U4" s="19">
        <v>12</v>
      </c>
      <c r="V4" s="9">
        <v>55</v>
      </c>
      <c r="W4" s="11">
        <f>U4*V4</f>
        <v>660</v>
      </c>
      <c r="X4" s="17"/>
      <c r="Y4" s="15"/>
      <c r="Z4" s="13"/>
      <c r="AA4" s="41"/>
      <c r="AB4" s="4">
        <v>3</v>
      </c>
      <c r="AC4" s="5">
        <v>3</v>
      </c>
      <c r="AD4" s="6">
        <v>3</v>
      </c>
      <c r="AE4" s="7">
        <v>0</v>
      </c>
      <c r="AF4" s="8">
        <v>0.5</v>
      </c>
      <c r="AG4" s="5">
        <v>0</v>
      </c>
      <c r="AH4" s="6">
        <v>0</v>
      </c>
      <c r="AI4" s="7">
        <v>1</v>
      </c>
      <c r="AJ4" s="51">
        <f>ROUNDUP(AK4, 0)</f>
        <v>110</v>
      </c>
      <c r="AK4" s="51">
        <f>2*V4</f>
        <v>110</v>
      </c>
      <c r="AM4" s="3" t="s">
        <v>12</v>
      </c>
      <c r="AN4" s="19">
        <v>40</v>
      </c>
      <c r="AO4" s="9">
        <v>70</v>
      </c>
      <c r="AP4" s="11">
        <f>AN4*AO4</f>
        <v>2800</v>
      </c>
      <c r="AQ4" s="17"/>
      <c r="AR4" s="15"/>
      <c r="AS4" s="13"/>
      <c r="AT4" s="41"/>
      <c r="AU4" s="4">
        <v>10</v>
      </c>
      <c r="AV4" s="5">
        <v>10</v>
      </c>
      <c r="AW4" s="6">
        <v>10</v>
      </c>
      <c r="AX4" s="7">
        <v>0</v>
      </c>
      <c r="AY4" s="8">
        <v>0.5</v>
      </c>
      <c r="AZ4" s="5">
        <v>0</v>
      </c>
      <c r="BA4" s="6">
        <v>0</v>
      </c>
      <c r="BB4" s="7">
        <v>1</v>
      </c>
      <c r="BC4" s="51">
        <f>ROUNDUP(BD4, 0)</f>
        <v>467</v>
      </c>
      <c r="BD4" s="53">
        <f>20/3*AO4</f>
        <v>466.66666666666669</v>
      </c>
      <c r="BF4" s="3" t="s">
        <v>12</v>
      </c>
      <c r="BG4" s="19">
        <v>160</v>
      </c>
      <c r="BH4" s="9">
        <v>169</v>
      </c>
      <c r="BI4" s="11">
        <f>BG4*BH4</f>
        <v>27040</v>
      </c>
      <c r="BJ4" s="17"/>
      <c r="BK4" s="15"/>
      <c r="BL4" s="13"/>
      <c r="BM4" s="41"/>
      <c r="BN4" s="4">
        <v>40</v>
      </c>
      <c r="BO4" s="5">
        <v>40</v>
      </c>
      <c r="BP4" s="6">
        <v>40</v>
      </c>
      <c r="BQ4" s="7">
        <v>0</v>
      </c>
      <c r="BR4" s="8">
        <v>0.5</v>
      </c>
      <c r="BS4" s="5">
        <v>0</v>
      </c>
      <c r="BT4" s="6">
        <v>0</v>
      </c>
      <c r="BU4" s="7">
        <v>1</v>
      </c>
      <c r="BV4" s="51">
        <f>ROUNDUP(BW4, 0)</f>
        <v>3380</v>
      </c>
      <c r="BW4" s="53">
        <f>80/4*BH4</f>
        <v>3380</v>
      </c>
    </row>
    <row r="5" spans="1:75" x14ac:dyDescent="0.3">
      <c r="A5" s="2" t="s">
        <v>11</v>
      </c>
      <c r="B5" s="20">
        <v>6</v>
      </c>
      <c r="C5" s="10">
        <v>23</v>
      </c>
      <c r="D5" s="12">
        <f t="shared" ref="D5:D8" si="0">B5*C5</f>
        <v>138</v>
      </c>
      <c r="E5" s="18">
        <f t="shared" ref="E5:E8" si="1">F5+G5</f>
        <v>138</v>
      </c>
      <c r="F5" s="16">
        <f>I4*C4+I5*C5+I6*C6+I7*C7+I8*C8</f>
        <v>64</v>
      </c>
      <c r="G5" s="14">
        <f>M4*C4+M5*C5+M6*C6+M7*C7+M8*C8</f>
        <v>74</v>
      </c>
      <c r="H5" s="42">
        <f t="shared" ref="H5:H8" si="2">D5-E5</f>
        <v>0</v>
      </c>
      <c r="I5" s="4">
        <v>0</v>
      </c>
      <c r="J5" s="5">
        <v>0</v>
      </c>
      <c r="K5" s="6">
        <v>6</v>
      </c>
      <c r="L5" s="7">
        <v>0</v>
      </c>
      <c r="M5" s="8">
        <v>0.5</v>
      </c>
      <c r="N5" s="5">
        <v>0</v>
      </c>
      <c r="O5" s="6">
        <v>0</v>
      </c>
      <c r="P5" s="7">
        <v>1</v>
      </c>
      <c r="Q5" s="51">
        <f t="shared" ref="Q5:Q8" si="3">ROUNDUP(R5, 0)</f>
        <v>23</v>
      </c>
      <c r="R5" s="51">
        <f>1*C5</f>
        <v>23</v>
      </c>
      <c r="T5" s="2" t="s">
        <v>11</v>
      </c>
      <c r="U5" s="20">
        <v>18</v>
      </c>
      <c r="V5" s="10">
        <v>12</v>
      </c>
      <c r="W5" s="12">
        <f t="shared" ref="W5:W8" si="4">U5*V5</f>
        <v>216</v>
      </c>
      <c r="X5" s="18">
        <f t="shared" ref="X5" si="5">Y5+Z5</f>
        <v>213.25</v>
      </c>
      <c r="Y5" s="16">
        <f>AB4*V4+AB5*V5+AB6*V6+AB7*V7+AB8*V8</f>
        <v>165</v>
      </c>
      <c r="Z5" s="14">
        <f>AF4*V4+AF5*V5+AF6*V6+AF7*V7+AF8*V8</f>
        <v>48.25</v>
      </c>
      <c r="AA5" s="42">
        <f t="shared" ref="AA5:AA8" si="6">W5-X5</f>
        <v>2.75</v>
      </c>
      <c r="AB5" s="4">
        <v>0</v>
      </c>
      <c r="AC5" s="5">
        <v>0</v>
      </c>
      <c r="AD5" s="6">
        <v>18</v>
      </c>
      <c r="AE5" s="7">
        <v>0</v>
      </c>
      <c r="AF5" s="8">
        <v>0.5</v>
      </c>
      <c r="AG5" s="5">
        <v>0</v>
      </c>
      <c r="AH5" s="6">
        <v>0</v>
      </c>
      <c r="AI5" s="7">
        <v>1</v>
      </c>
      <c r="AJ5" s="51">
        <f t="shared" ref="AJ5:AJ8" si="7">ROUNDUP(AK5, 0)</f>
        <v>24</v>
      </c>
      <c r="AK5" s="51">
        <f>2*V5</f>
        <v>24</v>
      </c>
      <c r="AM5" s="2" t="s">
        <v>11</v>
      </c>
      <c r="AN5" s="20">
        <v>60</v>
      </c>
      <c r="AO5" s="10">
        <v>13</v>
      </c>
      <c r="AP5" s="12">
        <f t="shared" ref="AP5:AP8" si="8">AN5*AO5</f>
        <v>780</v>
      </c>
      <c r="AQ5" s="18">
        <f t="shared" ref="AQ5" si="9">AR5+AS5</f>
        <v>779.75</v>
      </c>
      <c r="AR5" s="16">
        <f>AU4*AO4+AU5*AO5+AU6*AO6+AU7*AO7+AU8*AO8</f>
        <v>700</v>
      </c>
      <c r="AS5" s="14">
        <f>AY4*AO4+AY5*AO5+AY6*AO6+AY7*AO7+AY8*AO8</f>
        <v>79.75</v>
      </c>
      <c r="AT5" s="42">
        <f t="shared" ref="AT5:AT8" si="10">AP5-AQ5</f>
        <v>0.25</v>
      </c>
      <c r="AU5" s="4">
        <v>0</v>
      </c>
      <c r="AV5" s="5">
        <v>0</v>
      </c>
      <c r="AW5" s="6">
        <v>60</v>
      </c>
      <c r="AX5" s="7">
        <v>0</v>
      </c>
      <c r="AY5" s="8">
        <v>0.5</v>
      </c>
      <c r="AZ5" s="5">
        <v>0</v>
      </c>
      <c r="BA5" s="6">
        <v>0</v>
      </c>
      <c r="BB5" s="7">
        <v>1</v>
      </c>
      <c r="BC5" s="51">
        <f t="shared" ref="BC5:BC8" si="11">ROUNDUP(BD5, 0)</f>
        <v>87</v>
      </c>
      <c r="BD5" s="53">
        <f>20/3*AO5</f>
        <v>86.666666666666671</v>
      </c>
      <c r="BF5" s="2" t="s">
        <v>11</v>
      </c>
      <c r="BG5" s="20">
        <v>240</v>
      </c>
      <c r="BH5" s="10">
        <v>30</v>
      </c>
      <c r="BI5" s="12">
        <f t="shared" ref="BI5:BI8" si="12">BG5*BH5</f>
        <v>7200</v>
      </c>
      <c r="BJ5" s="18">
        <f t="shared" ref="BJ5" si="13">BK5+BL5</f>
        <v>7165.25</v>
      </c>
      <c r="BK5" s="16">
        <f>BN4*BH4+BN5*BH5+BN6*BH6+BN7*BH7+BN8*BH8</f>
        <v>6760</v>
      </c>
      <c r="BL5" s="14">
        <f>BR4*BH4+BR5*BH5+BR6*BH6+BR7*BH7+BR8*BH8</f>
        <v>405.25</v>
      </c>
      <c r="BM5" s="42">
        <f t="shared" ref="BM5:BM8" si="14">BI5-BJ5</f>
        <v>34.75</v>
      </c>
      <c r="BN5" s="4">
        <v>0</v>
      </c>
      <c r="BO5" s="5">
        <v>0</v>
      </c>
      <c r="BP5" s="6">
        <v>240</v>
      </c>
      <c r="BQ5" s="7">
        <v>0</v>
      </c>
      <c r="BR5" s="8">
        <v>0.5</v>
      </c>
      <c r="BS5" s="5">
        <v>0</v>
      </c>
      <c r="BT5" s="6">
        <v>0</v>
      </c>
      <c r="BU5" s="7">
        <v>1</v>
      </c>
      <c r="BV5" s="51">
        <f t="shared" ref="BV5:BV8" si="15">ROUNDUP(BW5, 0)</f>
        <v>600</v>
      </c>
      <c r="BW5" s="53">
        <f>80/4*BH5</f>
        <v>600</v>
      </c>
    </row>
    <row r="6" spans="1:75" x14ac:dyDescent="0.3">
      <c r="A6" s="2" t="s">
        <v>13</v>
      </c>
      <c r="B6" s="20">
        <v>6</v>
      </c>
      <c r="C6" s="10">
        <v>36</v>
      </c>
      <c r="D6" s="12">
        <f t="shared" si="0"/>
        <v>216</v>
      </c>
      <c r="E6" s="18">
        <f>F6+G6+(Q4+Q5+Q6+Q7+Q8)</f>
        <v>213</v>
      </c>
      <c r="F6" s="16">
        <f>J4*C4+J5*C5+J6*C6+J7*C7+J8*C8</f>
        <v>64</v>
      </c>
      <c r="G6" s="14">
        <f>N4*C4+N5*C5+N6*C6+N7*C7+N8*C8</f>
        <v>0</v>
      </c>
      <c r="H6" s="42">
        <f t="shared" si="2"/>
        <v>3</v>
      </c>
      <c r="I6" s="4">
        <v>0</v>
      </c>
      <c r="J6" s="5">
        <v>0</v>
      </c>
      <c r="K6" s="6">
        <v>0</v>
      </c>
      <c r="L6" s="7">
        <v>0</v>
      </c>
      <c r="M6" s="8">
        <v>0.25</v>
      </c>
      <c r="N6" s="5">
        <v>0</v>
      </c>
      <c r="O6" s="6">
        <v>0</v>
      </c>
      <c r="P6" s="7">
        <v>1</v>
      </c>
      <c r="Q6" s="51">
        <f t="shared" si="3"/>
        <v>18</v>
      </c>
      <c r="R6" s="51">
        <f>0.5*C6</f>
        <v>18</v>
      </c>
      <c r="T6" s="2" t="s">
        <v>13</v>
      </c>
      <c r="U6" s="20">
        <v>18</v>
      </c>
      <c r="V6" s="10">
        <v>20</v>
      </c>
      <c r="W6" s="12">
        <f t="shared" si="4"/>
        <v>360</v>
      </c>
      <c r="X6" s="18">
        <f>Y6+Z6+(AJ4+AJ5+AJ6+AJ7+AJ8)</f>
        <v>358</v>
      </c>
      <c r="Y6" s="16">
        <f>AC4*V4+AC5*V5+AC6*V6+AC7*V7+AC8*V8</f>
        <v>165</v>
      </c>
      <c r="Z6" s="14">
        <f>AG4*V4+AG5*V5+AG6*V6+AG7*V7+AG8*V8</f>
        <v>0</v>
      </c>
      <c r="AA6" s="42">
        <f t="shared" si="6"/>
        <v>2</v>
      </c>
      <c r="AB6" s="4">
        <v>0</v>
      </c>
      <c r="AC6" s="5">
        <v>0</v>
      </c>
      <c r="AD6" s="6">
        <v>0</v>
      </c>
      <c r="AE6" s="7">
        <v>0</v>
      </c>
      <c r="AF6" s="8">
        <v>0.25</v>
      </c>
      <c r="AG6" s="5">
        <v>0</v>
      </c>
      <c r="AH6" s="6">
        <v>0</v>
      </c>
      <c r="AI6" s="7">
        <v>1</v>
      </c>
      <c r="AJ6" s="51">
        <f t="shared" si="7"/>
        <v>20</v>
      </c>
      <c r="AK6" s="51">
        <f>1*V6</f>
        <v>20</v>
      </c>
      <c r="AM6" s="2" t="s">
        <v>13</v>
      </c>
      <c r="AN6" s="20">
        <v>60</v>
      </c>
      <c r="AO6" s="10">
        <v>25</v>
      </c>
      <c r="AP6" s="12">
        <f t="shared" si="8"/>
        <v>1500</v>
      </c>
      <c r="AQ6" s="18">
        <f>AR6+AS6+(BC4+BC5+BC6+BC7+BC8)</f>
        <v>1476</v>
      </c>
      <c r="AR6" s="16">
        <f>AV4*AO4+AV5*AO5+AV6*AO6+AV7*AO7+AV8*AO8</f>
        <v>700</v>
      </c>
      <c r="AS6" s="14">
        <f>AZ4*AO4+AZ5*AO5+AZ6*AO6+AZ7*AO7+AZ8*AO8</f>
        <v>0</v>
      </c>
      <c r="AT6" s="42">
        <f t="shared" si="10"/>
        <v>24</v>
      </c>
      <c r="AU6" s="4">
        <v>0</v>
      </c>
      <c r="AV6" s="5">
        <v>0</v>
      </c>
      <c r="AW6" s="6">
        <v>0</v>
      </c>
      <c r="AX6" s="7">
        <v>0</v>
      </c>
      <c r="AY6" s="8">
        <v>0.25</v>
      </c>
      <c r="AZ6" s="5">
        <v>0</v>
      </c>
      <c r="BA6" s="6">
        <v>0</v>
      </c>
      <c r="BB6" s="7">
        <v>1</v>
      </c>
      <c r="BC6" s="51">
        <f t="shared" si="11"/>
        <v>84</v>
      </c>
      <c r="BD6" s="53">
        <f>10/3*AO6</f>
        <v>83.333333333333343</v>
      </c>
      <c r="BF6" s="2" t="s">
        <v>13</v>
      </c>
      <c r="BG6" s="20">
        <v>240</v>
      </c>
      <c r="BH6" s="10">
        <v>52</v>
      </c>
      <c r="BI6" s="12">
        <f t="shared" si="12"/>
        <v>12480</v>
      </c>
      <c r="BJ6" s="18">
        <f>BK6+BL6+(BV4+BV5+BV6+BV7+BV8)</f>
        <v>12505</v>
      </c>
      <c r="BK6" s="16">
        <f>BO4*BH4+BO5*BH5+BO6*BH6+BO7*BH7+BO8*BH8</f>
        <v>6760</v>
      </c>
      <c r="BL6" s="14">
        <f>BS4*BH4+BS5*BH5+BS6*BH6+BS7*BH7+BS8*BH8</f>
        <v>0</v>
      </c>
      <c r="BM6" s="42">
        <f t="shared" si="14"/>
        <v>-25</v>
      </c>
      <c r="BN6" s="4">
        <v>0</v>
      </c>
      <c r="BO6" s="5">
        <v>0</v>
      </c>
      <c r="BP6" s="6">
        <v>0</v>
      </c>
      <c r="BQ6" s="7">
        <v>0</v>
      </c>
      <c r="BR6" s="8">
        <v>0.25</v>
      </c>
      <c r="BS6" s="5">
        <v>0</v>
      </c>
      <c r="BT6" s="6">
        <v>0</v>
      </c>
      <c r="BU6" s="7">
        <v>1</v>
      </c>
      <c r="BV6" s="51">
        <f t="shared" si="15"/>
        <v>520</v>
      </c>
      <c r="BW6" s="53">
        <f>40/4*BH6</f>
        <v>520</v>
      </c>
    </row>
    <row r="7" spans="1:75" x14ac:dyDescent="0.3">
      <c r="A7" s="2" t="s">
        <v>14</v>
      </c>
      <c r="B7" s="20">
        <v>4</v>
      </c>
      <c r="C7" s="10">
        <v>51</v>
      </c>
      <c r="D7" s="12">
        <f t="shared" si="0"/>
        <v>204</v>
      </c>
      <c r="E7" s="18">
        <f t="shared" si="1"/>
        <v>202</v>
      </c>
      <c r="F7" s="16">
        <f>K4*C4+K5*C5+K6*C6+K7*C7+K8*C8</f>
        <v>202</v>
      </c>
      <c r="G7" s="14">
        <f>O4*C4+O5*C5+O6*C6+O7*C7+O8*C8</f>
        <v>0</v>
      </c>
      <c r="H7" s="42">
        <f t="shared" si="2"/>
        <v>2</v>
      </c>
      <c r="I7" s="4">
        <v>0</v>
      </c>
      <c r="J7" s="5">
        <v>0</v>
      </c>
      <c r="K7" s="6">
        <v>0</v>
      </c>
      <c r="L7" s="7">
        <v>0</v>
      </c>
      <c r="M7" s="8">
        <v>0.25</v>
      </c>
      <c r="N7" s="5">
        <v>0</v>
      </c>
      <c r="O7" s="6">
        <v>0</v>
      </c>
      <c r="P7" s="7">
        <v>1</v>
      </c>
      <c r="Q7" s="51">
        <f t="shared" si="3"/>
        <v>26</v>
      </c>
      <c r="R7" s="51">
        <f>0.5*C7</f>
        <v>25.5</v>
      </c>
      <c r="T7" s="2" t="s">
        <v>14</v>
      </c>
      <c r="U7" s="20">
        <v>12</v>
      </c>
      <c r="V7" s="10">
        <v>32</v>
      </c>
      <c r="W7" s="12">
        <f t="shared" si="4"/>
        <v>384</v>
      </c>
      <c r="X7" s="18">
        <f t="shared" ref="X7:X8" si="16">Y7+Z7</f>
        <v>381</v>
      </c>
      <c r="Y7" s="16">
        <f>AD4*V4+AD5*V5+AD6*V6+AD7*V7+AD8*V8</f>
        <v>381</v>
      </c>
      <c r="Z7" s="14">
        <f>AH4*V4+AH5*V5+AH6*V6+AH7*V7+AH8*V8</f>
        <v>0</v>
      </c>
      <c r="AA7" s="42">
        <f t="shared" si="6"/>
        <v>3</v>
      </c>
      <c r="AB7" s="4">
        <v>0</v>
      </c>
      <c r="AC7" s="5">
        <v>0</v>
      </c>
      <c r="AD7" s="6">
        <v>0</v>
      </c>
      <c r="AE7" s="7">
        <v>0</v>
      </c>
      <c r="AF7" s="8">
        <v>0.25</v>
      </c>
      <c r="AG7" s="5">
        <v>0</v>
      </c>
      <c r="AH7" s="6">
        <v>0</v>
      </c>
      <c r="AI7" s="7">
        <v>1</v>
      </c>
      <c r="AJ7" s="51">
        <f t="shared" si="7"/>
        <v>32</v>
      </c>
      <c r="AK7" s="51">
        <f>1*V7</f>
        <v>32</v>
      </c>
      <c r="AM7" s="2" t="s">
        <v>14</v>
      </c>
      <c r="AN7" s="20">
        <v>12</v>
      </c>
      <c r="AO7" s="10">
        <v>124</v>
      </c>
      <c r="AP7" s="12">
        <f t="shared" si="8"/>
        <v>1488</v>
      </c>
      <c r="AQ7" s="18">
        <f t="shared" ref="AQ7:AQ8" si="17">AR7+AS7</f>
        <v>1480</v>
      </c>
      <c r="AR7" s="16">
        <f>AW4*AO4+AW5*AO5+AW6*AO6+AW7*AO7+AW8*AO8</f>
        <v>1480</v>
      </c>
      <c r="AS7" s="14">
        <f>BA4*AO4+BA5*AO5+BA6*AO6+BA7*AO7+BA8*AO8</f>
        <v>0</v>
      </c>
      <c r="AT7" s="42">
        <f t="shared" si="10"/>
        <v>8</v>
      </c>
      <c r="AU7" s="4">
        <v>0</v>
      </c>
      <c r="AV7" s="5">
        <v>0</v>
      </c>
      <c r="AW7" s="6">
        <v>0</v>
      </c>
      <c r="AX7" s="7">
        <v>0</v>
      </c>
      <c r="AY7" s="8">
        <v>0.25</v>
      </c>
      <c r="AZ7" s="5">
        <v>0</v>
      </c>
      <c r="BA7" s="6">
        <v>0</v>
      </c>
      <c r="BB7" s="7">
        <v>1</v>
      </c>
      <c r="BC7" s="51">
        <f t="shared" si="11"/>
        <v>124</v>
      </c>
      <c r="BD7" s="53">
        <f>1*AO7</f>
        <v>124</v>
      </c>
      <c r="BF7" s="2" t="s">
        <v>14</v>
      </c>
      <c r="BG7" s="20">
        <v>12</v>
      </c>
      <c r="BH7" s="10">
        <v>1165</v>
      </c>
      <c r="BI7" s="12">
        <f t="shared" si="12"/>
        <v>13980</v>
      </c>
      <c r="BJ7" s="18">
        <f t="shared" ref="BJ7:BJ8" si="18">BK7+BL7</f>
        <v>13960</v>
      </c>
      <c r="BK7" s="16">
        <f>BP4*BH4+BP5*BH5+BP6*BH6+BP7*BH7+BP8*BH8</f>
        <v>13960</v>
      </c>
      <c r="BL7" s="14">
        <f>BT4*BH4+BT5*BH5+BT6*BH6+BT7*BH7+BT8*BH8</f>
        <v>0</v>
      </c>
      <c r="BM7" s="42">
        <f t="shared" si="14"/>
        <v>20</v>
      </c>
      <c r="BN7" s="4">
        <v>0</v>
      </c>
      <c r="BO7" s="5">
        <v>0</v>
      </c>
      <c r="BP7" s="6">
        <v>0</v>
      </c>
      <c r="BQ7" s="7">
        <v>0</v>
      </c>
      <c r="BR7" s="8">
        <v>0.25</v>
      </c>
      <c r="BS7" s="5">
        <v>0</v>
      </c>
      <c r="BT7" s="6">
        <v>0</v>
      </c>
      <c r="BU7" s="7">
        <v>1</v>
      </c>
      <c r="BV7" s="51">
        <f t="shared" si="15"/>
        <v>1165</v>
      </c>
      <c r="BW7" s="53">
        <f>1*BH7</f>
        <v>1165</v>
      </c>
    </row>
    <row r="8" spans="1:75" ht="15" thickBot="1" x14ac:dyDescent="0.35">
      <c r="A8" s="27" t="s">
        <v>15</v>
      </c>
      <c r="B8" s="21">
        <v>6</v>
      </c>
      <c r="C8" s="22">
        <v>35</v>
      </c>
      <c r="D8" s="23">
        <f t="shared" si="0"/>
        <v>210</v>
      </c>
      <c r="E8" s="24">
        <f t="shared" si="1"/>
        <v>209</v>
      </c>
      <c r="F8" s="25">
        <f>L4*C4+L5*C5+L6*C6+L7*C7+L8*C8</f>
        <v>0</v>
      </c>
      <c r="G8" s="26">
        <f>P4*C4+P5*C5+P6*C6+P7*C7+P8*C8</f>
        <v>209</v>
      </c>
      <c r="H8" s="43">
        <f t="shared" si="2"/>
        <v>1</v>
      </c>
      <c r="I8" s="36">
        <v>0</v>
      </c>
      <c r="J8" s="37">
        <v>0</v>
      </c>
      <c r="K8" s="38">
        <v>0</v>
      </c>
      <c r="L8" s="39">
        <v>0</v>
      </c>
      <c r="M8" s="40">
        <v>0.25</v>
      </c>
      <c r="N8" s="37">
        <v>0</v>
      </c>
      <c r="O8" s="38">
        <v>0</v>
      </c>
      <c r="P8" s="39">
        <v>1</v>
      </c>
      <c r="Q8" s="51">
        <f t="shared" si="3"/>
        <v>18</v>
      </c>
      <c r="R8" s="51">
        <f>0.5*C8</f>
        <v>17.5</v>
      </c>
      <c r="T8" s="27" t="s">
        <v>15</v>
      </c>
      <c r="U8" s="21">
        <v>18</v>
      </c>
      <c r="V8" s="22">
        <v>7</v>
      </c>
      <c r="W8" s="23">
        <f t="shared" si="4"/>
        <v>126</v>
      </c>
      <c r="X8" s="24">
        <f t="shared" si="16"/>
        <v>126</v>
      </c>
      <c r="Y8" s="25">
        <f>AE4*V4+AE5*V5+AE6*V6+AE7*V7+AE8*V8</f>
        <v>0</v>
      </c>
      <c r="Z8" s="26">
        <f>AI4*V4+AI5*V5+AI6*V6+AI7*V7+AI8*V8</f>
        <v>126</v>
      </c>
      <c r="AA8" s="43">
        <f t="shared" si="6"/>
        <v>0</v>
      </c>
      <c r="AB8" s="36">
        <v>0</v>
      </c>
      <c r="AC8" s="37">
        <v>0</v>
      </c>
      <c r="AD8" s="38">
        <v>0</v>
      </c>
      <c r="AE8" s="39">
        <v>0</v>
      </c>
      <c r="AF8" s="40">
        <v>0.25</v>
      </c>
      <c r="AG8" s="5">
        <v>0</v>
      </c>
      <c r="AH8" s="38">
        <v>0</v>
      </c>
      <c r="AI8" s="39">
        <v>1</v>
      </c>
      <c r="AJ8" s="51">
        <f t="shared" si="7"/>
        <v>7</v>
      </c>
      <c r="AK8" s="51">
        <f>1*V8</f>
        <v>7</v>
      </c>
      <c r="AM8" s="27" t="s">
        <v>15</v>
      </c>
      <c r="AN8" s="21">
        <v>60</v>
      </c>
      <c r="AO8" s="22">
        <v>4</v>
      </c>
      <c r="AP8" s="23">
        <f t="shared" si="8"/>
        <v>240</v>
      </c>
      <c r="AQ8" s="24">
        <f t="shared" si="17"/>
        <v>236</v>
      </c>
      <c r="AR8" s="25">
        <f>AX4*AO4+AX5*AO5+AX6*AO6+AX7*AO7+AX8*AO8</f>
        <v>0</v>
      </c>
      <c r="AS8" s="26">
        <f>BB4*AO4+BB5*AO5+BB6*AO6+BB7*AO7+BB8*AO8</f>
        <v>236</v>
      </c>
      <c r="AT8" s="43">
        <f t="shared" si="10"/>
        <v>4</v>
      </c>
      <c r="AU8" s="36">
        <v>0</v>
      </c>
      <c r="AV8" s="37">
        <v>0</v>
      </c>
      <c r="AW8" s="38">
        <v>0</v>
      </c>
      <c r="AX8" s="39">
        <v>0</v>
      </c>
      <c r="AY8" s="40">
        <v>0.25</v>
      </c>
      <c r="AZ8" s="5">
        <v>0</v>
      </c>
      <c r="BA8" s="38">
        <v>0</v>
      </c>
      <c r="BB8" s="39">
        <v>1</v>
      </c>
      <c r="BC8" s="51">
        <f t="shared" si="11"/>
        <v>14</v>
      </c>
      <c r="BD8" s="53">
        <f>10/3*AO8</f>
        <v>13.333333333333334</v>
      </c>
      <c r="BF8" s="27" t="s">
        <v>15</v>
      </c>
      <c r="BG8" s="21">
        <v>240</v>
      </c>
      <c r="BH8" s="22">
        <v>6</v>
      </c>
      <c r="BI8" s="23">
        <f t="shared" si="12"/>
        <v>1440</v>
      </c>
      <c r="BJ8" s="24">
        <f t="shared" si="18"/>
        <v>1422</v>
      </c>
      <c r="BK8" s="25">
        <f>BQ4*BH4+BQ5*BH5+BQ6*BH6+BQ7*BH7+BQ8*BH8</f>
        <v>0</v>
      </c>
      <c r="BL8" s="26">
        <f>BU4*BH4+BU5*BH5+BU6*BH6+BU7*BH7+BU8*BH8</f>
        <v>1422</v>
      </c>
      <c r="BM8" s="43">
        <f t="shared" si="14"/>
        <v>18</v>
      </c>
      <c r="BN8" s="36">
        <v>0</v>
      </c>
      <c r="BO8" s="37">
        <v>0</v>
      </c>
      <c r="BP8" s="38">
        <v>0</v>
      </c>
      <c r="BQ8" s="39">
        <v>0</v>
      </c>
      <c r="BR8" s="40">
        <v>0.25</v>
      </c>
      <c r="BS8" s="5">
        <v>0</v>
      </c>
      <c r="BT8" s="38">
        <v>0</v>
      </c>
      <c r="BU8" s="39">
        <v>1</v>
      </c>
      <c r="BV8" s="51">
        <f t="shared" si="15"/>
        <v>80</v>
      </c>
      <c r="BW8" s="53">
        <f>40/3*BH8</f>
        <v>80</v>
      </c>
    </row>
    <row r="9" spans="1:75" ht="16.2" thickBot="1" x14ac:dyDescent="0.35">
      <c r="A9" s="28" t="s">
        <v>16</v>
      </c>
      <c r="B9" s="34"/>
      <c r="C9" s="29">
        <f>C4+C5+C6+C7+C8</f>
        <v>209</v>
      </c>
      <c r="D9" s="30">
        <f>D6+D7+D8</f>
        <v>630</v>
      </c>
      <c r="E9" s="31">
        <f>E6+E7+E8</f>
        <v>624</v>
      </c>
      <c r="F9" s="32">
        <f>F6+F7+F8</f>
        <v>266</v>
      </c>
      <c r="G9" s="33">
        <f>G6+G7+G8</f>
        <v>209</v>
      </c>
      <c r="H9" s="35">
        <f t="shared" ref="H9" si="19">H4+H5+H6+H7+H8</f>
        <v>6</v>
      </c>
      <c r="I9" s="92" t="s">
        <v>30</v>
      </c>
      <c r="J9" s="93"/>
      <c r="K9" s="93"/>
      <c r="L9" s="50">
        <f>C9/C4</f>
        <v>3.265625</v>
      </c>
      <c r="M9" s="56" t="s">
        <v>31</v>
      </c>
      <c r="N9" s="55">
        <f>E9/C4</f>
        <v>9.75</v>
      </c>
      <c r="O9" s="56" t="s">
        <v>32</v>
      </c>
      <c r="P9" s="50">
        <f>N9/B4</f>
        <v>2.4375</v>
      </c>
      <c r="Q9" s="49" t="s">
        <v>20</v>
      </c>
      <c r="R9" s="49" t="s">
        <v>21</v>
      </c>
      <c r="T9" s="28" t="s">
        <v>16</v>
      </c>
      <c r="U9" s="34"/>
      <c r="V9" s="29">
        <f>V4+V5+V6+V7+V8</f>
        <v>126</v>
      </c>
      <c r="W9" s="30">
        <f>W6+W7+W8</f>
        <v>870</v>
      </c>
      <c r="X9" s="31">
        <f>X6+X7+X8</f>
        <v>865</v>
      </c>
      <c r="Y9" s="32">
        <f>Y6+Y7+Y8</f>
        <v>546</v>
      </c>
      <c r="Z9" s="33">
        <f>Z6+Z7+Z8</f>
        <v>126</v>
      </c>
      <c r="AA9" s="35">
        <f t="shared" ref="AA9" si="20">AA4+AA5+AA6+AA7+AA8</f>
        <v>7.75</v>
      </c>
      <c r="AB9" s="92" t="s">
        <v>30</v>
      </c>
      <c r="AC9" s="93"/>
      <c r="AD9" s="93"/>
      <c r="AE9" s="50">
        <f>V9/V4</f>
        <v>2.290909090909091</v>
      </c>
      <c r="AF9" s="56" t="s">
        <v>31</v>
      </c>
      <c r="AG9" s="55">
        <f>X9/V4</f>
        <v>15.727272727272727</v>
      </c>
      <c r="AH9" s="56" t="s">
        <v>32</v>
      </c>
      <c r="AI9" s="50">
        <f>AG9/U4</f>
        <v>1.3106060606060606</v>
      </c>
      <c r="AJ9" s="49" t="s">
        <v>20</v>
      </c>
      <c r="AK9" s="49" t="s">
        <v>21</v>
      </c>
      <c r="AM9" s="28" t="s">
        <v>16</v>
      </c>
      <c r="AN9" s="34"/>
      <c r="AO9" s="29">
        <f>AO4+AO5+AO6+AO7+AO8</f>
        <v>236</v>
      </c>
      <c r="AP9" s="30">
        <f>AP6+AP7+AP8</f>
        <v>3228</v>
      </c>
      <c r="AQ9" s="31">
        <f>AQ6+AQ7+AQ8</f>
        <v>3192</v>
      </c>
      <c r="AR9" s="32">
        <f>AR6+AR7+AR8</f>
        <v>2180</v>
      </c>
      <c r="AS9" s="33">
        <f>AS6+AS7+AS8</f>
        <v>236</v>
      </c>
      <c r="AT9" s="35">
        <f t="shared" ref="AT9" si="21">AT4+AT5+AT6+AT7+AT8</f>
        <v>36.25</v>
      </c>
      <c r="AU9" s="92" t="s">
        <v>30</v>
      </c>
      <c r="AV9" s="93"/>
      <c r="AW9" s="93"/>
      <c r="AX9" s="50">
        <f>AO9/AO4</f>
        <v>3.3714285714285714</v>
      </c>
      <c r="AY9" s="56" t="s">
        <v>31</v>
      </c>
      <c r="AZ9" s="55">
        <f>AQ9/AO4</f>
        <v>45.6</v>
      </c>
      <c r="BA9" s="56" t="s">
        <v>32</v>
      </c>
      <c r="BB9" s="50">
        <f>AZ9/AN4</f>
        <v>1.1400000000000001</v>
      </c>
      <c r="BC9" s="49" t="s">
        <v>20</v>
      </c>
      <c r="BD9" s="49" t="s">
        <v>21</v>
      </c>
      <c r="BF9" s="28" t="s">
        <v>16</v>
      </c>
      <c r="BG9" s="34"/>
      <c r="BH9" s="29">
        <f>BH4+BH5+BH6+BH7+BH8</f>
        <v>1422</v>
      </c>
      <c r="BI9" s="30">
        <f>BI6+BI7+BI8</f>
        <v>27900</v>
      </c>
      <c r="BJ9" s="31">
        <f>BJ6+BJ7+BJ8</f>
        <v>27887</v>
      </c>
      <c r="BK9" s="32">
        <f>BK6+BK7+BK8</f>
        <v>20720</v>
      </c>
      <c r="BL9" s="33">
        <f>BL6+BL7+BL8</f>
        <v>1422</v>
      </c>
      <c r="BM9" s="35">
        <f t="shared" ref="BM9" si="22">BM4+BM5+BM6+BM7+BM8</f>
        <v>47.75</v>
      </c>
      <c r="BN9" s="92" t="s">
        <v>30</v>
      </c>
      <c r="BO9" s="93"/>
      <c r="BP9" s="93"/>
      <c r="BQ9" s="55">
        <f>BH9/BH4</f>
        <v>8.4142011834319526</v>
      </c>
      <c r="BR9" s="56" t="s">
        <v>31</v>
      </c>
      <c r="BS9" s="55">
        <f>BJ9/BH4</f>
        <v>165.01183431952663</v>
      </c>
      <c r="BT9" s="56" t="s">
        <v>32</v>
      </c>
      <c r="BU9" s="50">
        <f>BS9/BG4</f>
        <v>1.0313239644970413</v>
      </c>
      <c r="BV9" s="66" t="s">
        <v>20</v>
      </c>
      <c r="BW9" s="66" t="s">
        <v>21</v>
      </c>
    </row>
    <row r="10" spans="1:75" ht="15" thickBot="1" x14ac:dyDescent="0.3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</row>
    <row r="11" spans="1:75" ht="18.600000000000001" thickBot="1" x14ac:dyDescent="0.4">
      <c r="A11" s="79" t="s">
        <v>29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T11" s="79" t="s">
        <v>27</v>
      </c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1"/>
      <c r="AM11" s="79" t="s">
        <v>25</v>
      </c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1"/>
      <c r="BF11" s="79" t="s">
        <v>25</v>
      </c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1"/>
    </row>
    <row r="12" spans="1:75" ht="15" thickBot="1" x14ac:dyDescent="0.35">
      <c r="A12" s="72" t="s">
        <v>8</v>
      </c>
      <c r="B12" s="70" t="s">
        <v>18</v>
      </c>
      <c r="C12" s="84" t="s">
        <v>17</v>
      </c>
      <c r="D12" s="86" t="s">
        <v>9</v>
      </c>
      <c r="E12" s="88" t="s">
        <v>10</v>
      </c>
      <c r="F12" s="90" t="s">
        <v>5</v>
      </c>
      <c r="G12" s="74" t="s">
        <v>6</v>
      </c>
      <c r="H12" s="68" t="s">
        <v>0</v>
      </c>
      <c r="I12" s="76" t="s">
        <v>5</v>
      </c>
      <c r="J12" s="77"/>
      <c r="K12" s="77"/>
      <c r="L12" s="78"/>
      <c r="M12" s="76" t="s">
        <v>6</v>
      </c>
      <c r="N12" s="77"/>
      <c r="O12" s="77"/>
      <c r="P12" s="78"/>
      <c r="Q12" s="82" t="s">
        <v>19</v>
      </c>
      <c r="R12" s="83"/>
      <c r="T12" s="72" t="s">
        <v>8</v>
      </c>
      <c r="U12" s="70" t="s">
        <v>18</v>
      </c>
      <c r="V12" s="84" t="s">
        <v>17</v>
      </c>
      <c r="W12" s="86" t="s">
        <v>9</v>
      </c>
      <c r="X12" s="88" t="s">
        <v>10</v>
      </c>
      <c r="Y12" s="90" t="s">
        <v>5</v>
      </c>
      <c r="Z12" s="74" t="s">
        <v>6</v>
      </c>
      <c r="AA12" s="68" t="s">
        <v>0</v>
      </c>
      <c r="AB12" s="76" t="s">
        <v>5</v>
      </c>
      <c r="AC12" s="77"/>
      <c r="AD12" s="77"/>
      <c r="AE12" s="78"/>
      <c r="AF12" s="76" t="s">
        <v>6</v>
      </c>
      <c r="AG12" s="77"/>
      <c r="AH12" s="77"/>
      <c r="AI12" s="78"/>
      <c r="AJ12" s="82" t="s">
        <v>19</v>
      </c>
      <c r="AK12" s="83"/>
      <c r="AM12" s="72" t="s">
        <v>8</v>
      </c>
      <c r="AN12" s="70" t="s">
        <v>18</v>
      </c>
      <c r="AO12" s="95" t="s">
        <v>17</v>
      </c>
      <c r="AP12" s="97" t="s">
        <v>9</v>
      </c>
      <c r="AQ12" s="99" t="s">
        <v>10</v>
      </c>
      <c r="AR12" s="101" t="s">
        <v>5</v>
      </c>
      <c r="AS12" s="103" t="s">
        <v>6</v>
      </c>
      <c r="AT12" s="105" t="s">
        <v>0</v>
      </c>
      <c r="AU12" s="92" t="s">
        <v>5</v>
      </c>
      <c r="AV12" s="93"/>
      <c r="AW12" s="93"/>
      <c r="AX12" s="94"/>
      <c r="AY12" s="92" t="s">
        <v>6</v>
      </c>
      <c r="AZ12" s="93"/>
      <c r="BA12" s="93"/>
      <c r="BB12" s="94"/>
      <c r="BC12" s="92" t="s">
        <v>19</v>
      </c>
      <c r="BD12" s="94"/>
      <c r="BF12" s="72" t="s">
        <v>8</v>
      </c>
      <c r="BG12" s="70" t="s">
        <v>18</v>
      </c>
      <c r="BH12" s="95" t="s">
        <v>17</v>
      </c>
      <c r="BI12" s="97" t="s">
        <v>9</v>
      </c>
      <c r="BJ12" s="99" t="s">
        <v>10</v>
      </c>
      <c r="BK12" s="101" t="s">
        <v>5</v>
      </c>
      <c r="BL12" s="103" t="s">
        <v>6</v>
      </c>
      <c r="BM12" s="105" t="s">
        <v>0</v>
      </c>
      <c r="BN12" s="92" t="s">
        <v>5</v>
      </c>
      <c r="BO12" s="93"/>
      <c r="BP12" s="93"/>
      <c r="BQ12" s="94"/>
      <c r="BR12" s="92" t="s">
        <v>6</v>
      </c>
      <c r="BS12" s="93"/>
      <c r="BT12" s="93"/>
      <c r="BU12" s="94"/>
      <c r="BV12" s="92" t="s">
        <v>19</v>
      </c>
      <c r="BW12" s="94"/>
    </row>
    <row r="13" spans="1:75" ht="15" thickBot="1" x14ac:dyDescent="0.35">
      <c r="A13" s="73"/>
      <c r="B13" s="71"/>
      <c r="C13" s="85"/>
      <c r="D13" s="87"/>
      <c r="E13" s="89"/>
      <c r="F13" s="91"/>
      <c r="G13" s="75"/>
      <c r="H13" s="69"/>
      <c r="I13" s="44" t="s">
        <v>1</v>
      </c>
      <c r="J13" s="45" t="s">
        <v>2</v>
      </c>
      <c r="K13" s="46" t="s">
        <v>3</v>
      </c>
      <c r="L13" s="47" t="s">
        <v>4</v>
      </c>
      <c r="M13" s="48" t="s">
        <v>1</v>
      </c>
      <c r="N13" s="45" t="s">
        <v>2</v>
      </c>
      <c r="O13" s="46" t="s">
        <v>3</v>
      </c>
      <c r="P13" s="47" t="s">
        <v>4</v>
      </c>
      <c r="Q13" s="52" t="s">
        <v>2</v>
      </c>
      <c r="R13" s="52" t="s">
        <v>2</v>
      </c>
      <c r="T13" s="73"/>
      <c r="U13" s="71"/>
      <c r="V13" s="85"/>
      <c r="W13" s="87"/>
      <c r="X13" s="89"/>
      <c r="Y13" s="91"/>
      <c r="Z13" s="75"/>
      <c r="AA13" s="69"/>
      <c r="AB13" s="44" t="s">
        <v>1</v>
      </c>
      <c r="AC13" s="45" t="s">
        <v>2</v>
      </c>
      <c r="AD13" s="46" t="s">
        <v>3</v>
      </c>
      <c r="AE13" s="47" t="s">
        <v>4</v>
      </c>
      <c r="AF13" s="48" t="s">
        <v>1</v>
      </c>
      <c r="AG13" s="45" t="s">
        <v>2</v>
      </c>
      <c r="AH13" s="46" t="s">
        <v>3</v>
      </c>
      <c r="AI13" s="47" t="s">
        <v>4</v>
      </c>
      <c r="AJ13" s="52" t="s">
        <v>2</v>
      </c>
      <c r="AK13" s="52" t="s">
        <v>2</v>
      </c>
      <c r="AM13" s="73"/>
      <c r="AN13" s="71"/>
      <c r="AO13" s="96"/>
      <c r="AP13" s="98"/>
      <c r="AQ13" s="100"/>
      <c r="AR13" s="102"/>
      <c r="AS13" s="104"/>
      <c r="AT13" s="106"/>
      <c r="AU13" s="44" t="s">
        <v>1</v>
      </c>
      <c r="AV13" s="45" t="s">
        <v>2</v>
      </c>
      <c r="AW13" s="46" t="s">
        <v>3</v>
      </c>
      <c r="AX13" s="47" t="s">
        <v>4</v>
      </c>
      <c r="AY13" s="48" t="s">
        <v>1</v>
      </c>
      <c r="AZ13" s="45" t="s">
        <v>2</v>
      </c>
      <c r="BA13" s="46" t="s">
        <v>3</v>
      </c>
      <c r="BB13" s="47" t="s">
        <v>4</v>
      </c>
      <c r="BC13" s="52" t="s">
        <v>2</v>
      </c>
      <c r="BD13" s="52" t="s">
        <v>2</v>
      </c>
      <c r="BF13" s="73"/>
      <c r="BG13" s="71"/>
      <c r="BH13" s="96"/>
      <c r="BI13" s="98"/>
      <c r="BJ13" s="100"/>
      <c r="BK13" s="102"/>
      <c r="BL13" s="104"/>
      <c r="BM13" s="106"/>
      <c r="BN13" s="44" t="s">
        <v>1</v>
      </c>
      <c r="BO13" s="45" t="s">
        <v>2</v>
      </c>
      <c r="BP13" s="46" t="s">
        <v>3</v>
      </c>
      <c r="BQ13" s="47" t="s">
        <v>4</v>
      </c>
      <c r="BR13" s="48" t="s">
        <v>1</v>
      </c>
      <c r="BS13" s="45" t="s">
        <v>2</v>
      </c>
      <c r="BT13" s="46" t="s">
        <v>3</v>
      </c>
      <c r="BU13" s="47" t="s">
        <v>4</v>
      </c>
      <c r="BV13" s="52" t="s">
        <v>2</v>
      </c>
      <c r="BW13" s="52" t="s">
        <v>2</v>
      </c>
    </row>
    <row r="14" spans="1:75" x14ac:dyDescent="0.3">
      <c r="A14" s="3" t="s">
        <v>12</v>
      </c>
      <c r="B14" s="19">
        <v>4</v>
      </c>
      <c r="C14" s="9">
        <v>57</v>
      </c>
      <c r="D14" s="11">
        <f>B14*C14</f>
        <v>228</v>
      </c>
      <c r="E14" s="17"/>
      <c r="F14" s="15"/>
      <c r="G14" s="13"/>
      <c r="H14" s="41"/>
      <c r="I14" s="4">
        <v>0.5</v>
      </c>
      <c r="J14" s="5">
        <v>1</v>
      </c>
      <c r="K14" s="6">
        <v>3</v>
      </c>
      <c r="L14" s="7">
        <v>0</v>
      </c>
      <c r="M14" s="8">
        <v>0</v>
      </c>
      <c r="N14" s="5">
        <v>0</v>
      </c>
      <c r="O14" s="6">
        <v>0</v>
      </c>
      <c r="P14" s="7">
        <v>1</v>
      </c>
      <c r="Q14" s="51">
        <f>ROUNDUP(R14, 0)</f>
        <v>57</v>
      </c>
      <c r="R14" s="51">
        <f>1*C14</f>
        <v>57</v>
      </c>
      <c r="T14" s="3" t="s">
        <v>12</v>
      </c>
      <c r="U14" s="19">
        <v>12</v>
      </c>
      <c r="V14" s="9">
        <v>59</v>
      </c>
      <c r="W14" s="11">
        <f>U14*V14</f>
        <v>708</v>
      </c>
      <c r="X14" s="17"/>
      <c r="Y14" s="15"/>
      <c r="Z14" s="13"/>
      <c r="AA14" s="41"/>
      <c r="AB14" s="4">
        <v>1.5</v>
      </c>
      <c r="AC14" s="5">
        <v>2</v>
      </c>
      <c r="AD14" s="6">
        <v>6</v>
      </c>
      <c r="AE14" s="7">
        <v>0</v>
      </c>
      <c r="AF14" s="8">
        <v>0</v>
      </c>
      <c r="AG14" s="5">
        <v>0</v>
      </c>
      <c r="AH14" s="6">
        <v>0</v>
      </c>
      <c r="AI14" s="7">
        <v>1</v>
      </c>
      <c r="AJ14" s="51">
        <f>ROUNDUP(AK14, 0)</f>
        <v>118</v>
      </c>
      <c r="AK14" s="51">
        <f>2*V14</f>
        <v>118</v>
      </c>
      <c r="AM14" s="3" t="s">
        <v>12</v>
      </c>
      <c r="AN14" s="19">
        <v>40</v>
      </c>
      <c r="AO14" s="9">
        <v>71</v>
      </c>
      <c r="AP14" s="11">
        <f>AN14*AO14</f>
        <v>2840</v>
      </c>
      <c r="AQ14" s="17"/>
      <c r="AR14" s="15"/>
      <c r="AS14" s="13"/>
      <c r="AT14" s="41"/>
      <c r="AU14" s="4">
        <v>5</v>
      </c>
      <c r="AV14" s="5">
        <v>10</v>
      </c>
      <c r="AW14" s="6">
        <v>15</v>
      </c>
      <c r="AX14" s="7">
        <v>0</v>
      </c>
      <c r="AY14" s="8">
        <v>0</v>
      </c>
      <c r="AZ14" s="5">
        <v>0</v>
      </c>
      <c r="BA14" s="6">
        <v>0</v>
      </c>
      <c r="BB14" s="7">
        <v>1</v>
      </c>
      <c r="BC14" s="51">
        <f>ROUNDUP(BD14, 0)</f>
        <v>474</v>
      </c>
      <c r="BD14" s="53">
        <f>20/3*AO14</f>
        <v>473.33333333333337</v>
      </c>
      <c r="BF14" s="3" t="s">
        <v>12</v>
      </c>
      <c r="BG14" s="19">
        <v>160</v>
      </c>
      <c r="BH14" s="9">
        <v>177</v>
      </c>
      <c r="BI14" s="11">
        <f>BG14*BH14</f>
        <v>28320</v>
      </c>
      <c r="BJ14" s="17"/>
      <c r="BK14" s="15"/>
      <c r="BL14" s="13"/>
      <c r="BM14" s="41"/>
      <c r="BN14" s="4">
        <v>20</v>
      </c>
      <c r="BO14" s="5">
        <v>40</v>
      </c>
      <c r="BP14" s="6">
        <v>60</v>
      </c>
      <c r="BQ14" s="7">
        <v>0</v>
      </c>
      <c r="BR14" s="8">
        <v>0</v>
      </c>
      <c r="BS14" s="5">
        <v>0</v>
      </c>
      <c r="BT14" s="6">
        <v>0</v>
      </c>
      <c r="BU14" s="7">
        <v>1</v>
      </c>
      <c r="BV14" s="51">
        <f>ROUNDUP(BW14, 0)</f>
        <v>3540</v>
      </c>
      <c r="BW14" s="53">
        <f>80/4*BH14</f>
        <v>3540</v>
      </c>
    </row>
    <row r="15" spans="1:75" x14ac:dyDescent="0.3">
      <c r="A15" s="2" t="s">
        <v>11</v>
      </c>
      <c r="B15" s="20">
        <v>6</v>
      </c>
      <c r="C15" s="10">
        <v>5</v>
      </c>
      <c r="D15" s="12">
        <f t="shared" ref="D15:D18" si="23">B15*C15</f>
        <v>30</v>
      </c>
      <c r="E15" s="18">
        <f t="shared" ref="E15" si="24">F15+G15</f>
        <v>28.5</v>
      </c>
      <c r="F15" s="16">
        <f>I14*C14+I15*C15+I16*C16+I17*C17+I18*C18</f>
        <v>28.5</v>
      </c>
      <c r="G15" s="14">
        <f>M14*C14+M15*C15+M16*C16+M17*C17+M18*C18</f>
        <v>0</v>
      </c>
      <c r="H15" s="42">
        <f t="shared" ref="H15:H18" si="25">D15-E15</f>
        <v>1.5</v>
      </c>
      <c r="I15" s="4">
        <v>0</v>
      </c>
      <c r="J15" s="5">
        <v>0</v>
      </c>
      <c r="K15" s="6">
        <v>6</v>
      </c>
      <c r="L15" s="7">
        <v>0</v>
      </c>
      <c r="M15" s="8">
        <v>0</v>
      </c>
      <c r="N15" s="5">
        <v>0</v>
      </c>
      <c r="O15" s="6">
        <v>0</v>
      </c>
      <c r="P15" s="7">
        <v>1</v>
      </c>
      <c r="Q15" s="51">
        <f t="shared" ref="Q15:Q18" si="26">ROUNDUP(R15, 0)</f>
        <v>5</v>
      </c>
      <c r="R15" s="51">
        <f>1*C15</f>
        <v>5</v>
      </c>
      <c r="T15" s="2" t="s">
        <v>11</v>
      </c>
      <c r="U15" s="20">
        <v>18</v>
      </c>
      <c r="V15" s="10">
        <v>5</v>
      </c>
      <c r="W15" s="12">
        <f t="shared" ref="W15:W18" si="27">U15*V15</f>
        <v>90</v>
      </c>
      <c r="X15" s="18">
        <f t="shared" ref="X15" si="28">Y15+Z15</f>
        <v>88.5</v>
      </c>
      <c r="Y15" s="16">
        <f>AB14*V14+AB15*V15+AB16*V16+AB17*V17+AB18*V18</f>
        <v>88.5</v>
      </c>
      <c r="Z15" s="14">
        <f>AF14*V14+AF15*V15+AF16*V16+AF17*V17+AF18*V18</f>
        <v>0</v>
      </c>
      <c r="AA15" s="42">
        <f t="shared" ref="AA15:AA18" si="29">W15-X15</f>
        <v>1.5</v>
      </c>
      <c r="AB15" s="4">
        <v>0</v>
      </c>
      <c r="AC15" s="5">
        <v>0</v>
      </c>
      <c r="AD15" s="6">
        <v>18</v>
      </c>
      <c r="AE15" s="7">
        <v>0</v>
      </c>
      <c r="AF15" s="8">
        <v>0</v>
      </c>
      <c r="AG15" s="5">
        <v>0</v>
      </c>
      <c r="AH15" s="6">
        <v>0</v>
      </c>
      <c r="AI15" s="7">
        <v>1</v>
      </c>
      <c r="AJ15" s="51">
        <f t="shared" ref="AJ15:AJ18" si="30">ROUNDUP(AK15, 0)</f>
        <v>10</v>
      </c>
      <c r="AK15" s="51">
        <f>2*V15</f>
        <v>10</v>
      </c>
      <c r="AM15" s="2" t="s">
        <v>11</v>
      </c>
      <c r="AN15" s="20">
        <v>60</v>
      </c>
      <c r="AO15" s="10">
        <v>6</v>
      </c>
      <c r="AP15" s="12">
        <f t="shared" ref="AP15:AP18" si="31">AN15*AO15</f>
        <v>360</v>
      </c>
      <c r="AQ15" s="18">
        <f t="shared" ref="AQ15" si="32">AR15+AS15</f>
        <v>355</v>
      </c>
      <c r="AR15" s="16">
        <f>AU14*AO14+AU15*AO15+AU16*AO16+AU17*AO17+AU18*AO18</f>
        <v>355</v>
      </c>
      <c r="AS15" s="14">
        <f>AY14*AO14+AY15*AO15+AY16*AO16+AY17*AO17+AY18*AO18</f>
        <v>0</v>
      </c>
      <c r="AT15" s="42">
        <f t="shared" ref="AT15:AT18" si="33">AP15-AQ15</f>
        <v>5</v>
      </c>
      <c r="AU15" s="4">
        <v>0</v>
      </c>
      <c r="AV15" s="5">
        <v>0</v>
      </c>
      <c r="AW15" s="6">
        <v>60</v>
      </c>
      <c r="AX15" s="7">
        <v>0</v>
      </c>
      <c r="AY15" s="8">
        <v>0</v>
      </c>
      <c r="AZ15" s="5">
        <v>0</v>
      </c>
      <c r="BA15" s="6">
        <v>0</v>
      </c>
      <c r="BB15" s="7">
        <v>1</v>
      </c>
      <c r="BC15" s="51">
        <f t="shared" ref="BC15:BC18" si="34">ROUNDUP(BD15, 0)</f>
        <v>40</v>
      </c>
      <c r="BD15" s="53">
        <f>20/3*AO15</f>
        <v>40</v>
      </c>
      <c r="BF15" s="2" t="s">
        <v>11</v>
      </c>
      <c r="BG15" s="20">
        <v>240</v>
      </c>
      <c r="BH15" s="10">
        <v>15</v>
      </c>
      <c r="BI15" s="12">
        <f t="shared" ref="BI15:BI18" si="35">BG15*BH15</f>
        <v>3600</v>
      </c>
      <c r="BJ15" s="18">
        <f t="shared" ref="BJ15" si="36">BK15+BL15</f>
        <v>3540</v>
      </c>
      <c r="BK15" s="16">
        <f>BN14*BH14+BN15*BH15+BN16*BH16+BN17*BH17+BN18*BH18</f>
        <v>3540</v>
      </c>
      <c r="BL15" s="14">
        <f>BR14*BH14+BR15*BH15+BR16*BH16+BR17*BH17+BR18*BH18</f>
        <v>0</v>
      </c>
      <c r="BM15" s="42">
        <f t="shared" ref="BM15:BM18" si="37">BI15-BJ15</f>
        <v>60</v>
      </c>
      <c r="BN15" s="4">
        <v>0</v>
      </c>
      <c r="BO15" s="5">
        <v>0</v>
      </c>
      <c r="BP15" s="6">
        <v>240</v>
      </c>
      <c r="BQ15" s="7">
        <v>0</v>
      </c>
      <c r="BR15" s="8">
        <v>0</v>
      </c>
      <c r="BS15" s="5">
        <v>0</v>
      </c>
      <c r="BT15" s="6">
        <v>0</v>
      </c>
      <c r="BU15" s="7">
        <v>1</v>
      </c>
      <c r="BV15" s="51">
        <f t="shared" ref="BV15:BV18" si="38">ROUNDUP(BW15, 0)</f>
        <v>300</v>
      </c>
      <c r="BW15" s="53">
        <f>80/4*BH15</f>
        <v>300</v>
      </c>
    </row>
    <row r="16" spans="1:75" x14ac:dyDescent="0.3">
      <c r="A16" s="2" t="s">
        <v>13</v>
      </c>
      <c r="B16" s="20">
        <v>6</v>
      </c>
      <c r="C16" s="10">
        <v>26</v>
      </c>
      <c r="D16" s="12">
        <f t="shared" si="23"/>
        <v>156</v>
      </c>
      <c r="E16" s="18">
        <f>F16+G16+(Q14+Q15+Q16+Q17+Q18)</f>
        <v>155</v>
      </c>
      <c r="F16" s="16">
        <f>J14*C14+J15*C15+J16*C16+J17*C17+J18*C18</f>
        <v>57</v>
      </c>
      <c r="G16" s="14">
        <f>N14*C14+N15*C15+N16*C16+N17*C17+N18*C18</f>
        <v>0</v>
      </c>
      <c r="H16" s="42">
        <f t="shared" si="25"/>
        <v>1</v>
      </c>
      <c r="I16" s="4">
        <v>0</v>
      </c>
      <c r="J16" s="5">
        <v>0</v>
      </c>
      <c r="K16" s="6">
        <v>0</v>
      </c>
      <c r="L16" s="7">
        <v>0</v>
      </c>
      <c r="M16" s="8">
        <v>0</v>
      </c>
      <c r="N16" s="5">
        <v>0</v>
      </c>
      <c r="O16" s="6">
        <v>0</v>
      </c>
      <c r="P16" s="7">
        <v>1</v>
      </c>
      <c r="Q16" s="51">
        <f t="shared" si="26"/>
        <v>9</v>
      </c>
      <c r="R16" s="51">
        <f>1/3*C16</f>
        <v>8.6666666666666661</v>
      </c>
      <c r="T16" s="2" t="s">
        <v>13</v>
      </c>
      <c r="U16" s="20">
        <v>18</v>
      </c>
      <c r="V16" s="10">
        <v>17</v>
      </c>
      <c r="W16" s="12">
        <f t="shared" si="27"/>
        <v>306</v>
      </c>
      <c r="X16" s="18">
        <f>Y16+Z16+(AJ14+AJ15+AJ16+AJ17+AJ18)</f>
        <v>307</v>
      </c>
      <c r="Y16" s="16">
        <f>AC14*V14+AC15*V15+AC16*V16+AC17*V17+AC18*V18</f>
        <v>118</v>
      </c>
      <c r="Z16" s="14">
        <f>AG14*V14+AG15*V15+AG16*V16+AG17*V17+AG18*V18</f>
        <v>0</v>
      </c>
      <c r="AA16" s="42">
        <f t="shared" si="29"/>
        <v>-1</v>
      </c>
      <c r="AB16" s="4">
        <v>0</v>
      </c>
      <c r="AC16" s="5">
        <v>0</v>
      </c>
      <c r="AD16" s="6">
        <v>0</v>
      </c>
      <c r="AE16" s="7">
        <v>0</v>
      </c>
      <c r="AF16" s="8">
        <v>0</v>
      </c>
      <c r="AG16" s="5">
        <v>0</v>
      </c>
      <c r="AH16" s="6">
        <v>0</v>
      </c>
      <c r="AI16" s="7">
        <v>1</v>
      </c>
      <c r="AJ16" s="51">
        <f t="shared" si="30"/>
        <v>17</v>
      </c>
      <c r="AK16" s="51">
        <f>1*V16</f>
        <v>17</v>
      </c>
      <c r="AM16" s="2" t="s">
        <v>13</v>
      </c>
      <c r="AN16" s="20">
        <v>60</v>
      </c>
      <c r="AO16" s="10">
        <v>24</v>
      </c>
      <c r="AP16" s="12">
        <f t="shared" si="31"/>
        <v>1440</v>
      </c>
      <c r="AQ16" s="18">
        <f>AR16+AS16+(BC14+BC15+BC16+BC17+BC18)</f>
        <v>1437</v>
      </c>
      <c r="AR16" s="16">
        <f>AV14*AO14+AV15*AO15+AV16*AO16+AV17*AO17+AV18*AO18</f>
        <v>710</v>
      </c>
      <c r="AS16" s="14">
        <f>AZ14*AO14+AZ15*AO15+AZ16*AO16+AZ17*AO17+AZ18*AO18</f>
        <v>0</v>
      </c>
      <c r="AT16" s="42">
        <f t="shared" si="33"/>
        <v>3</v>
      </c>
      <c r="AU16" s="4">
        <v>0</v>
      </c>
      <c r="AV16" s="5">
        <v>0</v>
      </c>
      <c r="AW16" s="6">
        <v>0</v>
      </c>
      <c r="AX16" s="7">
        <v>0</v>
      </c>
      <c r="AY16" s="8">
        <v>0</v>
      </c>
      <c r="AZ16" s="5">
        <v>0</v>
      </c>
      <c r="BA16" s="6">
        <v>0</v>
      </c>
      <c r="BB16" s="7">
        <v>1</v>
      </c>
      <c r="BC16" s="51">
        <f t="shared" si="34"/>
        <v>80</v>
      </c>
      <c r="BD16" s="53">
        <f>10/3*AO16</f>
        <v>80</v>
      </c>
      <c r="BF16" s="2" t="s">
        <v>13</v>
      </c>
      <c r="BG16" s="20">
        <v>240</v>
      </c>
      <c r="BH16" s="10">
        <v>53</v>
      </c>
      <c r="BI16" s="12">
        <f t="shared" si="35"/>
        <v>12720</v>
      </c>
      <c r="BJ16" s="18">
        <f>BK16+BL16+(BV14+BV15+BV16+BV17+BV18)</f>
        <v>12715</v>
      </c>
      <c r="BK16" s="16">
        <f>BO14*BH14+BO15*BH15+BO16*BH16+BO17*BH17+BO18*BH18</f>
        <v>7080</v>
      </c>
      <c r="BL16" s="14">
        <f>BS14*BH14+BS15*BH15+BS16*BH16+BS17*BH17+BS18*BH18</f>
        <v>0</v>
      </c>
      <c r="BM16" s="42">
        <f t="shared" si="37"/>
        <v>5</v>
      </c>
      <c r="BN16" s="4">
        <v>0</v>
      </c>
      <c r="BO16" s="5">
        <v>0</v>
      </c>
      <c r="BP16" s="6">
        <v>0</v>
      </c>
      <c r="BQ16" s="7">
        <v>0</v>
      </c>
      <c r="BR16" s="8">
        <v>0</v>
      </c>
      <c r="BS16" s="5">
        <v>0</v>
      </c>
      <c r="BT16" s="6">
        <v>0</v>
      </c>
      <c r="BU16" s="7">
        <v>1</v>
      </c>
      <c r="BV16" s="51">
        <f t="shared" si="38"/>
        <v>530</v>
      </c>
      <c r="BW16" s="53">
        <f>40/4*BH16</f>
        <v>530</v>
      </c>
    </row>
    <row r="17" spans="1:75" x14ac:dyDescent="0.3">
      <c r="A17" s="2" t="s">
        <v>14</v>
      </c>
      <c r="B17" s="20">
        <v>4</v>
      </c>
      <c r="C17" s="10">
        <v>51</v>
      </c>
      <c r="D17" s="12">
        <f t="shared" si="23"/>
        <v>204</v>
      </c>
      <c r="E17" s="18">
        <f t="shared" ref="E17:E18" si="39">F17+G17</f>
        <v>201</v>
      </c>
      <c r="F17" s="16">
        <f>K14*C14+K15*C15+K16*C16+K17*C17+K18*C18</f>
        <v>201</v>
      </c>
      <c r="G17" s="14">
        <f>O14*C14+O15*C15+O16*C16+O17*C17+O18*C18</f>
        <v>0</v>
      </c>
      <c r="H17" s="42">
        <f t="shared" si="25"/>
        <v>3</v>
      </c>
      <c r="I17" s="4">
        <v>0</v>
      </c>
      <c r="J17" s="5">
        <v>0</v>
      </c>
      <c r="K17" s="6">
        <v>0</v>
      </c>
      <c r="L17" s="7">
        <v>0</v>
      </c>
      <c r="M17" s="8">
        <v>0</v>
      </c>
      <c r="N17" s="5">
        <v>0</v>
      </c>
      <c r="O17" s="6">
        <v>0</v>
      </c>
      <c r="P17" s="7">
        <v>1</v>
      </c>
      <c r="Q17" s="51">
        <f t="shared" si="26"/>
        <v>17</v>
      </c>
      <c r="R17" s="51">
        <f>1/3*C17</f>
        <v>17</v>
      </c>
      <c r="T17" s="2" t="s">
        <v>14</v>
      </c>
      <c r="U17" s="20">
        <v>12</v>
      </c>
      <c r="V17" s="10">
        <v>37</v>
      </c>
      <c r="W17" s="12">
        <f t="shared" si="27"/>
        <v>444</v>
      </c>
      <c r="X17" s="18">
        <f t="shared" ref="X17:X18" si="40">Y17+Z17</f>
        <v>444</v>
      </c>
      <c r="Y17" s="16">
        <f>AD14*V14+AD15*V15+AD16*V16+AD17*V17+AD18*V18</f>
        <v>444</v>
      </c>
      <c r="Z17" s="14">
        <f>AH14*V14+AH15*V15+AH16*V16+AH17*V17+AH18*V18</f>
        <v>0</v>
      </c>
      <c r="AA17" s="42">
        <f t="shared" si="29"/>
        <v>0</v>
      </c>
      <c r="AB17" s="4">
        <v>0</v>
      </c>
      <c r="AC17" s="5">
        <v>0</v>
      </c>
      <c r="AD17" s="6">
        <v>0</v>
      </c>
      <c r="AE17" s="7">
        <v>0</v>
      </c>
      <c r="AF17" s="8">
        <v>0</v>
      </c>
      <c r="AG17" s="5">
        <v>0</v>
      </c>
      <c r="AH17" s="6">
        <v>0</v>
      </c>
      <c r="AI17" s="7">
        <v>1</v>
      </c>
      <c r="AJ17" s="51">
        <f t="shared" si="30"/>
        <v>37</v>
      </c>
      <c r="AK17" s="51">
        <f>1*V17</f>
        <v>37</v>
      </c>
      <c r="AM17" s="2" t="s">
        <v>14</v>
      </c>
      <c r="AN17" s="20">
        <v>12</v>
      </c>
      <c r="AO17" s="10">
        <v>119</v>
      </c>
      <c r="AP17" s="12">
        <f t="shared" si="31"/>
        <v>1428</v>
      </c>
      <c r="AQ17" s="18">
        <f t="shared" ref="AQ17:AQ18" si="41">AR17+AS17</f>
        <v>1425</v>
      </c>
      <c r="AR17" s="16">
        <f>AW14*AO14+AW15*AO15+AW16*AO16+AW17*AO17+AW18*AO18</f>
        <v>1425</v>
      </c>
      <c r="AS17" s="14">
        <f>BA14*AO14+BA15*AO15+BA16*AO16+BA17*AO17+BA18*AO18</f>
        <v>0</v>
      </c>
      <c r="AT17" s="42">
        <f t="shared" si="33"/>
        <v>3</v>
      </c>
      <c r="AU17" s="4">
        <v>0</v>
      </c>
      <c r="AV17" s="5">
        <v>0</v>
      </c>
      <c r="AW17" s="6">
        <v>0</v>
      </c>
      <c r="AX17" s="7">
        <v>0</v>
      </c>
      <c r="AY17" s="8">
        <v>0</v>
      </c>
      <c r="AZ17" s="5">
        <v>0</v>
      </c>
      <c r="BA17" s="6">
        <v>0</v>
      </c>
      <c r="BB17" s="7">
        <v>1</v>
      </c>
      <c r="BC17" s="51">
        <f t="shared" si="34"/>
        <v>119</v>
      </c>
      <c r="BD17" s="53">
        <f>1*AO17</f>
        <v>119</v>
      </c>
      <c r="BF17" s="2" t="s">
        <v>14</v>
      </c>
      <c r="BG17" s="20">
        <v>12</v>
      </c>
      <c r="BH17" s="10">
        <v>1185</v>
      </c>
      <c r="BI17" s="12">
        <f t="shared" si="35"/>
        <v>14220</v>
      </c>
      <c r="BJ17" s="18">
        <f t="shared" ref="BJ17:BJ18" si="42">BK17+BL17</f>
        <v>14220</v>
      </c>
      <c r="BK17" s="16">
        <f>BP14*BH14+BP15*BH15+BP16*BH16+BP17*BH17+BP18*BH18</f>
        <v>14220</v>
      </c>
      <c r="BL17" s="14">
        <f>BT14*BH14+BT15*BH15+BT16*BH16+BT17*BH17+BT18*BH18</f>
        <v>0</v>
      </c>
      <c r="BM17" s="42">
        <f t="shared" si="37"/>
        <v>0</v>
      </c>
      <c r="BN17" s="4">
        <v>0</v>
      </c>
      <c r="BO17" s="5">
        <v>0</v>
      </c>
      <c r="BP17" s="6">
        <v>0</v>
      </c>
      <c r="BQ17" s="7">
        <v>0</v>
      </c>
      <c r="BR17" s="8">
        <v>0</v>
      </c>
      <c r="BS17" s="5">
        <v>0</v>
      </c>
      <c r="BT17" s="6">
        <v>0</v>
      </c>
      <c r="BU17" s="7">
        <v>1</v>
      </c>
      <c r="BV17" s="51">
        <f t="shared" si="38"/>
        <v>1185</v>
      </c>
      <c r="BW17" s="53">
        <f>1*BH17</f>
        <v>1185</v>
      </c>
    </row>
    <row r="18" spans="1:75" ht="15" thickBot="1" x14ac:dyDescent="0.35">
      <c r="A18" s="27" t="s">
        <v>15</v>
      </c>
      <c r="B18" s="21">
        <v>6</v>
      </c>
      <c r="C18" s="22">
        <v>28</v>
      </c>
      <c r="D18" s="23">
        <f t="shared" si="23"/>
        <v>168</v>
      </c>
      <c r="E18" s="24">
        <f t="shared" si="39"/>
        <v>167</v>
      </c>
      <c r="F18" s="25">
        <f>L14*C14+L15*C15+L16*C16+L17*C17+L18*C18</f>
        <v>0</v>
      </c>
      <c r="G18" s="26">
        <f>P14*C14+P15*C15+P16*C16+P17*C17+P18*C18</f>
        <v>167</v>
      </c>
      <c r="H18" s="43">
        <f t="shared" si="25"/>
        <v>1</v>
      </c>
      <c r="I18" s="36">
        <v>0</v>
      </c>
      <c r="J18" s="37">
        <v>0</v>
      </c>
      <c r="K18" s="38">
        <v>0</v>
      </c>
      <c r="L18" s="39">
        <v>0</v>
      </c>
      <c r="M18" s="40">
        <v>0</v>
      </c>
      <c r="N18" s="5">
        <v>0</v>
      </c>
      <c r="O18" s="38">
        <v>0</v>
      </c>
      <c r="P18" s="39">
        <v>1</v>
      </c>
      <c r="Q18" s="51">
        <f t="shared" si="26"/>
        <v>10</v>
      </c>
      <c r="R18" s="51">
        <f>1/3*C18</f>
        <v>9.3333333333333321</v>
      </c>
      <c r="T18" s="27" t="s">
        <v>15</v>
      </c>
      <c r="U18" s="21">
        <v>18</v>
      </c>
      <c r="V18" s="22">
        <v>7</v>
      </c>
      <c r="W18" s="23">
        <f t="shared" si="27"/>
        <v>126</v>
      </c>
      <c r="X18" s="24">
        <f t="shared" si="40"/>
        <v>125</v>
      </c>
      <c r="Y18" s="25">
        <f>AE14*V14+AE15*V15+AE16*V16+AE17*V17+AE18*V18</f>
        <v>0</v>
      </c>
      <c r="Z18" s="26">
        <f>AI14*V14+AI15*V15+AI16*V16+AI17*V17+AI18*V18</f>
        <v>125</v>
      </c>
      <c r="AA18" s="43">
        <f t="shared" si="29"/>
        <v>1</v>
      </c>
      <c r="AB18" s="36">
        <v>0</v>
      </c>
      <c r="AC18" s="37">
        <v>0</v>
      </c>
      <c r="AD18" s="38">
        <v>0</v>
      </c>
      <c r="AE18" s="39">
        <v>0</v>
      </c>
      <c r="AF18" s="40">
        <v>0</v>
      </c>
      <c r="AG18" s="5">
        <v>0</v>
      </c>
      <c r="AH18" s="38">
        <v>0</v>
      </c>
      <c r="AI18" s="39">
        <v>1</v>
      </c>
      <c r="AJ18" s="51">
        <f t="shared" si="30"/>
        <v>7</v>
      </c>
      <c r="AK18" s="51">
        <f>1*V18</f>
        <v>7</v>
      </c>
      <c r="AM18" s="27" t="s">
        <v>15</v>
      </c>
      <c r="AN18" s="21">
        <v>60</v>
      </c>
      <c r="AO18" s="22">
        <v>4</v>
      </c>
      <c r="AP18" s="23">
        <f t="shared" si="31"/>
        <v>240</v>
      </c>
      <c r="AQ18" s="24">
        <f t="shared" si="41"/>
        <v>224</v>
      </c>
      <c r="AR18" s="25">
        <f>AX14*AO14+AX15*AO15+AX16*AO16+AX17*AO17+AX18*AO18</f>
        <v>0</v>
      </c>
      <c r="AS18" s="26">
        <f>BB14*AO14+BB15*AO15+BB16*AO16+BB17*AO17+BB18*AO18</f>
        <v>224</v>
      </c>
      <c r="AT18" s="43">
        <f t="shared" si="33"/>
        <v>16</v>
      </c>
      <c r="AU18" s="36">
        <v>0</v>
      </c>
      <c r="AV18" s="37">
        <v>0</v>
      </c>
      <c r="AW18" s="38">
        <v>0</v>
      </c>
      <c r="AX18" s="39">
        <v>0</v>
      </c>
      <c r="AY18" s="40">
        <v>0</v>
      </c>
      <c r="AZ18" s="5">
        <v>0</v>
      </c>
      <c r="BA18" s="38">
        <v>0</v>
      </c>
      <c r="BB18" s="39">
        <v>1</v>
      </c>
      <c r="BC18" s="51">
        <f t="shared" si="34"/>
        <v>14</v>
      </c>
      <c r="BD18" s="53">
        <f>10/3*AO18</f>
        <v>13.333333333333334</v>
      </c>
      <c r="BF18" s="27" t="s">
        <v>15</v>
      </c>
      <c r="BG18" s="21">
        <v>240</v>
      </c>
      <c r="BH18" s="22">
        <v>6</v>
      </c>
      <c r="BI18" s="23">
        <f t="shared" si="35"/>
        <v>1440</v>
      </c>
      <c r="BJ18" s="24">
        <f t="shared" si="42"/>
        <v>1436</v>
      </c>
      <c r="BK18" s="25">
        <f>BQ14*BH14+BQ15*BH15+BQ16*BH16+BQ17*BH17+BQ18*BH18</f>
        <v>0</v>
      </c>
      <c r="BL18" s="26">
        <f>BU14*BH14+BU15*BH15+BU16*BH16+BU17*BH17+BU18*BH18</f>
        <v>1436</v>
      </c>
      <c r="BM18" s="43">
        <f t="shared" si="37"/>
        <v>4</v>
      </c>
      <c r="BN18" s="36">
        <v>0</v>
      </c>
      <c r="BO18" s="37">
        <v>0</v>
      </c>
      <c r="BP18" s="38">
        <v>0</v>
      </c>
      <c r="BQ18" s="39">
        <v>0</v>
      </c>
      <c r="BR18" s="40">
        <v>0</v>
      </c>
      <c r="BS18" s="5">
        <v>0</v>
      </c>
      <c r="BT18" s="38">
        <v>0</v>
      </c>
      <c r="BU18" s="39">
        <v>1</v>
      </c>
      <c r="BV18" s="51">
        <f t="shared" si="38"/>
        <v>80</v>
      </c>
      <c r="BW18" s="53">
        <f>40/3*BH18</f>
        <v>80</v>
      </c>
    </row>
    <row r="19" spans="1:75" ht="16.2" thickBot="1" x14ac:dyDescent="0.35">
      <c r="A19" s="28" t="s">
        <v>16</v>
      </c>
      <c r="B19" s="34"/>
      <c r="C19" s="29">
        <f>C14+C15+C16+C17+C18</f>
        <v>167</v>
      </c>
      <c r="D19" s="30">
        <f>D16+D17+D18</f>
        <v>528</v>
      </c>
      <c r="E19" s="31">
        <f>E16+E17+E18</f>
        <v>523</v>
      </c>
      <c r="F19" s="32">
        <f>F16+F17+F18</f>
        <v>258</v>
      </c>
      <c r="G19" s="33">
        <f>G16+G17+G18</f>
        <v>167</v>
      </c>
      <c r="H19" s="35">
        <f t="shared" ref="H19" si="43">H14+H15+H16+H17+H18</f>
        <v>6.5</v>
      </c>
      <c r="I19" s="92" t="s">
        <v>30</v>
      </c>
      <c r="J19" s="93"/>
      <c r="K19" s="93"/>
      <c r="L19" s="50">
        <f>C19/C14</f>
        <v>2.9298245614035086</v>
      </c>
      <c r="M19" s="56" t="s">
        <v>31</v>
      </c>
      <c r="N19" s="55">
        <f>E19/C14</f>
        <v>9.1754385964912277</v>
      </c>
      <c r="O19" s="56" t="s">
        <v>32</v>
      </c>
      <c r="P19" s="50">
        <f>N19/B14</f>
        <v>2.2938596491228069</v>
      </c>
      <c r="Q19" s="49" t="s">
        <v>20</v>
      </c>
      <c r="R19" s="49" t="s">
        <v>21</v>
      </c>
      <c r="T19" s="28" t="s">
        <v>16</v>
      </c>
      <c r="U19" s="34"/>
      <c r="V19" s="29">
        <f>V14+V15+V16+V17+V18</f>
        <v>125</v>
      </c>
      <c r="W19" s="30">
        <f>W16+W17+W18</f>
        <v>876</v>
      </c>
      <c r="X19" s="31">
        <f>X16+X17+X18</f>
        <v>876</v>
      </c>
      <c r="Y19" s="32">
        <f>Y16+Y17+Y18</f>
        <v>562</v>
      </c>
      <c r="Z19" s="33">
        <f>Z16+Z17+Z18</f>
        <v>125</v>
      </c>
      <c r="AA19" s="35">
        <f t="shared" ref="AA19" si="44">AA14+AA15+AA16+AA17+AA18</f>
        <v>1.5</v>
      </c>
      <c r="AB19" s="92" t="s">
        <v>30</v>
      </c>
      <c r="AC19" s="93"/>
      <c r="AD19" s="93"/>
      <c r="AE19" s="50">
        <f>V19/V14</f>
        <v>2.1186440677966103</v>
      </c>
      <c r="AF19" s="56" t="s">
        <v>31</v>
      </c>
      <c r="AG19" s="55">
        <f>X19/V14</f>
        <v>14.847457627118644</v>
      </c>
      <c r="AH19" s="56" t="s">
        <v>32</v>
      </c>
      <c r="AI19" s="50">
        <f>AG19/U14</f>
        <v>1.2372881355932204</v>
      </c>
      <c r="AJ19" s="49" t="s">
        <v>20</v>
      </c>
      <c r="AK19" s="49" t="s">
        <v>21</v>
      </c>
      <c r="AM19" s="28" t="s">
        <v>16</v>
      </c>
      <c r="AN19" s="34"/>
      <c r="AO19" s="29">
        <f>AO14+AO15+AO16+AO17+AO18</f>
        <v>224</v>
      </c>
      <c r="AP19" s="30">
        <f>AP16+AP17+AP18</f>
        <v>3108</v>
      </c>
      <c r="AQ19" s="31">
        <f>AQ16+AQ17+AQ18</f>
        <v>3086</v>
      </c>
      <c r="AR19" s="32">
        <f>AR16+AR17+AR18</f>
        <v>2135</v>
      </c>
      <c r="AS19" s="33">
        <f>AS16+AS17+AS18</f>
        <v>224</v>
      </c>
      <c r="AT19" s="35">
        <f t="shared" ref="AT19" si="45">AT14+AT15+AT16+AT17+AT18</f>
        <v>27</v>
      </c>
      <c r="AU19" s="92" t="s">
        <v>30</v>
      </c>
      <c r="AV19" s="93"/>
      <c r="AW19" s="93"/>
      <c r="AX19" s="50">
        <f>AO19/AO14</f>
        <v>3.1549295774647885</v>
      </c>
      <c r="AY19" s="56" t="s">
        <v>31</v>
      </c>
      <c r="AZ19" s="55">
        <f>AQ19/AO14</f>
        <v>43.464788732394368</v>
      </c>
      <c r="BA19" s="56" t="s">
        <v>32</v>
      </c>
      <c r="BB19" s="50">
        <f>AZ19/AN14</f>
        <v>1.0866197183098592</v>
      </c>
      <c r="BC19" s="49" t="s">
        <v>20</v>
      </c>
      <c r="BD19" s="49" t="s">
        <v>21</v>
      </c>
      <c r="BF19" s="28" t="s">
        <v>16</v>
      </c>
      <c r="BG19" s="34"/>
      <c r="BH19" s="29">
        <f>BH14+BH15+BH16+BH17+BH18</f>
        <v>1436</v>
      </c>
      <c r="BI19" s="30">
        <f>BI16+BI17+BI18</f>
        <v>28380</v>
      </c>
      <c r="BJ19" s="31">
        <f>BJ16+BJ17+BJ18</f>
        <v>28371</v>
      </c>
      <c r="BK19" s="32">
        <f>BK16+BK17+BK18</f>
        <v>21300</v>
      </c>
      <c r="BL19" s="33">
        <f>BL16+BL17+BL18</f>
        <v>1436</v>
      </c>
      <c r="BM19" s="35">
        <f t="shared" ref="BM19" si="46">BM14+BM15+BM16+BM17+BM18</f>
        <v>69</v>
      </c>
      <c r="BN19" s="92" t="s">
        <v>30</v>
      </c>
      <c r="BO19" s="93"/>
      <c r="BP19" s="93"/>
      <c r="BQ19" s="55">
        <f>BH19/BH14</f>
        <v>8.1129943502824862</v>
      </c>
      <c r="BR19" s="56" t="s">
        <v>31</v>
      </c>
      <c r="BS19" s="55">
        <f>BJ19/BH14</f>
        <v>160.28813559322035</v>
      </c>
      <c r="BT19" s="56" t="s">
        <v>32</v>
      </c>
      <c r="BU19" s="55">
        <f>BS19/BG14</f>
        <v>1.0018008474576272</v>
      </c>
      <c r="BV19" s="66" t="s">
        <v>20</v>
      </c>
      <c r="BW19" s="66" t="s">
        <v>21</v>
      </c>
    </row>
    <row r="20" spans="1:75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ht="18.600000000000001" thickBot="1" x14ac:dyDescent="0.4">
      <c r="A21" s="79" t="s">
        <v>28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  <c r="T21" s="79" t="s">
        <v>33</v>
      </c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1"/>
      <c r="AM21" s="79" t="s">
        <v>24</v>
      </c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1"/>
      <c r="BF21" s="79" t="s">
        <v>24</v>
      </c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1"/>
    </row>
    <row r="22" spans="1:75" ht="15" thickBot="1" x14ac:dyDescent="0.35">
      <c r="A22" s="72" t="s">
        <v>8</v>
      </c>
      <c r="B22" s="70" t="s">
        <v>18</v>
      </c>
      <c r="C22" s="84" t="s">
        <v>17</v>
      </c>
      <c r="D22" s="86" t="s">
        <v>9</v>
      </c>
      <c r="E22" s="88" t="s">
        <v>10</v>
      </c>
      <c r="F22" s="90" t="s">
        <v>5</v>
      </c>
      <c r="G22" s="74" t="s">
        <v>6</v>
      </c>
      <c r="H22" s="68" t="s">
        <v>0</v>
      </c>
      <c r="I22" s="76" t="s">
        <v>5</v>
      </c>
      <c r="J22" s="77"/>
      <c r="K22" s="77"/>
      <c r="L22" s="78"/>
      <c r="M22" s="76" t="s">
        <v>6</v>
      </c>
      <c r="N22" s="77"/>
      <c r="O22" s="77"/>
      <c r="P22" s="78"/>
      <c r="Q22" s="82" t="s">
        <v>19</v>
      </c>
      <c r="R22" s="83"/>
      <c r="T22" s="72" t="s">
        <v>8</v>
      </c>
      <c r="U22" s="70" t="s">
        <v>18</v>
      </c>
      <c r="V22" s="84" t="s">
        <v>17</v>
      </c>
      <c r="W22" s="86" t="s">
        <v>9</v>
      </c>
      <c r="X22" s="88" t="s">
        <v>10</v>
      </c>
      <c r="Y22" s="90" t="s">
        <v>5</v>
      </c>
      <c r="Z22" s="74" t="s">
        <v>6</v>
      </c>
      <c r="AA22" s="68" t="s">
        <v>0</v>
      </c>
      <c r="AB22" s="76" t="s">
        <v>5</v>
      </c>
      <c r="AC22" s="77"/>
      <c r="AD22" s="77"/>
      <c r="AE22" s="78"/>
      <c r="AF22" s="76" t="s">
        <v>6</v>
      </c>
      <c r="AG22" s="77"/>
      <c r="AH22" s="77"/>
      <c r="AI22" s="78"/>
      <c r="AJ22" s="82" t="s">
        <v>19</v>
      </c>
      <c r="AK22" s="83"/>
      <c r="AM22" s="72" t="s">
        <v>8</v>
      </c>
      <c r="AN22" s="70" t="s">
        <v>18</v>
      </c>
      <c r="AO22" s="84" t="s">
        <v>17</v>
      </c>
      <c r="AP22" s="86" t="s">
        <v>9</v>
      </c>
      <c r="AQ22" s="88" t="s">
        <v>10</v>
      </c>
      <c r="AR22" s="90" t="s">
        <v>5</v>
      </c>
      <c r="AS22" s="74" t="s">
        <v>6</v>
      </c>
      <c r="AT22" s="68" t="s">
        <v>0</v>
      </c>
      <c r="AU22" s="76" t="s">
        <v>5</v>
      </c>
      <c r="AV22" s="77"/>
      <c r="AW22" s="77"/>
      <c r="AX22" s="78"/>
      <c r="AY22" s="76" t="s">
        <v>6</v>
      </c>
      <c r="AZ22" s="77"/>
      <c r="BA22" s="77"/>
      <c r="BB22" s="78"/>
      <c r="BC22" s="82" t="s">
        <v>19</v>
      </c>
      <c r="BD22" s="83"/>
      <c r="BF22" s="72" t="s">
        <v>8</v>
      </c>
      <c r="BG22" s="70" t="s">
        <v>18</v>
      </c>
      <c r="BH22" s="84" t="s">
        <v>17</v>
      </c>
      <c r="BI22" s="86" t="s">
        <v>9</v>
      </c>
      <c r="BJ22" s="88" t="s">
        <v>10</v>
      </c>
      <c r="BK22" s="90" t="s">
        <v>5</v>
      </c>
      <c r="BL22" s="74" t="s">
        <v>6</v>
      </c>
      <c r="BM22" s="68" t="s">
        <v>0</v>
      </c>
      <c r="BN22" s="76" t="s">
        <v>5</v>
      </c>
      <c r="BO22" s="77"/>
      <c r="BP22" s="77"/>
      <c r="BQ22" s="78"/>
      <c r="BR22" s="76" t="s">
        <v>6</v>
      </c>
      <c r="BS22" s="77"/>
      <c r="BT22" s="77"/>
      <c r="BU22" s="78"/>
      <c r="BV22" s="82" t="s">
        <v>19</v>
      </c>
      <c r="BW22" s="83"/>
    </row>
    <row r="23" spans="1:75" ht="15" thickBot="1" x14ac:dyDescent="0.35">
      <c r="A23" s="73"/>
      <c r="B23" s="71"/>
      <c r="C23" s="85"/>
      <c r="D23" s="87"/>
      <c r="E23" s="89"/>
      <c r="F23" s="91"/>
      <c r="G23" s="75"/>
      <c r="H23" s="69"/>
      <c r="I23" s="44" t="s">
        <v>1</v>
      </c>
      <c r="J23" s="45" t="s">
        <v>2</v>
      </c>
      <c r="K23" s="46" t="s">
        <v>3</v>
      </c>
      <c r="L23" s="47" t="s">
        <v>4</v>
      </c>
      <c r="M23" s="48" t="s">
        <v>1</v>
      </c>
      <c r="N23" s="45" t="s">
        <v>2</v>
      </c>
      <c r="O23" s="46" t="s">
        <v>3</v>
      </c>
      <c r="P23" s="47" t="s">
        <v>4</v>
      </c>
      <c r="Q23" s="52" t="s">
        <v>2</v>
      </c>
      <c r="R23" s="52" t="s">
        <v>2</v>
      </c>
      <c r="T23" s="73"/>
      <c r="U23" s="71"/>
      <c r="V23" s="85"/>
      <c r="W23" s="87"/>
      <c r="X23" s="89"/>
      <c r="Y23" s="91"/>
      <c r="Z23" s="75"/>
      <c r="AA23" s="69"/>
      <c r="AB23" s="44" t="s">
        <v>1</v>
      </c>
      <c r="AC23" s="45" t="s">
        <v>2</v>
      </c>
      <c r="AD23" s="46" t="s">
        <v>3</v>
      </c>
      <c r="AE23" s="47" t="s">
        <v>4</v>
      </c>
      <c r="AF23" s="48" t="s">
        <v>1</v>
      </c>
      <c r="AG23" s="45" t="s">
        <v>2</v>
      </c>
      <c r="AH23" s="46" t="s">
        <v>3</v>
      </c>
      <c r="AI23" s="47" t="s">
        <v>4</v>
      </c>
      <c r="AJ23" s="52" t="s">
        <v>2</v>
      </c>
      <c r="AK23" s="52" t="s">
        <v>2</v>
      </c>
      <c r="AM23" s="73"/>
      <c r="AN23" s="71"/>
      <c r="AO23" s="85"/>
      <c r="AP23" s="87"/>
      <c r="AQ23" s="89"/>
      <c r="AR23" s="91"/>
      <c r="AS23" s="75"/>
      <c r="AT23" s="69"/>
      <c r="AU23" s="44" t="s">
        <v>1</v>
      </c>
      <c r="AV23" s="45" t="s">
        <v>2</v>
      </c>
      <c r="AW23" s="46" t="s">
        <v>3</v>
      </c>
      <c r="AX23" s="47" t="s">
        <v>4</v>
      </c>
      <c r="AY23" s="48" t="s">
        <v>1</v>
      </c>
      <c r="AZ23" s="45" t="s">
        <v>2</v>
      </c>
      <c r="BA23" s="46" t="s">
        <v>3</v>
      </c>
      <c r="BB23" s="47" t="s">
        <v>4</v>
      </c>
      <c r="BC23" s="52" t="s">
        <v>2</v>
      </c>
      <c r="BD23" s="52" t="s">
        <v>2</v>
      </c>
      <c r="BF23" s="73"/>
      <c r="BG23" s="71"/>
      <c r="BH23" s="85"/>
      <c r="BI23" s="87"/>
      <c r="BJ23" s="89"/>
      <c r="BK23" s="91"/>
      <c r="BL23" s="75"/>
      <c r="BM23" s="69"/>
      <c r="BN23" s="44" t="s">
        <v>1</v>
      </c>
      <c r="BO23" s="45" t="s">
        <v>2</v>
      </c>
      <c r="BP23" s="46" t="s">
        <v>3</v>
      </c>
      <c r="BQ23" s="47" t="s">
        <v>4</v>
      </c>
      <c r="BR23" s="48" t="s">
        <v>1</v>
      </c>
      <c r="BS23" s="45" t="s">
        <v>2</v>
      </c>
      <c r="BT23" s="46" t="s">
        <v>3</v>
      </c>
      <c r="BU23" s="47" t="s">
        <v>4</v>
      </c>
      <c r="BV23" s="52" t="s">
        <v>2</v>
      </c>
      <c r="BW23" s="52" t="s">
        <v>2</v>
      </c>
    </row>
    <row r="24" spans="1:75" x14ac:dyDescent="0.3">
      <c r="A24" s="3" t="s">
        <v>12</v>
      </c>
      <c r="B24" s="19">
        <v>4</v>
      </c>
      <c r="C24" s="9">
        <v>60</v>
      </c>
      <c r="D24" s="11">
        <f>B24*C24</f>
        <v>240</v>
      </c>
      <c r="E24" s="17"/>
      <c r="F24" s="15"/>
      <c r="G24" s="13"/>
      <c r="H24" s="41"/>
      <c r="I24" s="4">
        <v>0.5</v>
      </c>
      <c r="J24" s="5">
        <v>3</v>
      </c>
      <c r="K24" s="6">
        <v>1</v>
      </c>
      <c r="L24" s="7">
        <v>0</v>
      </c>
      <c r="M24" s="8">
        <v>0</v>
      </c>
      <c r="N24" s="5">
        <v>1</v>
      </c>
      <c r="O24" s="6">
        <v>0</v>
      </c>
      <c r="P24" s="7">
        <v>0</v>
      </c>
      <c r="Q24" s="51">
        <f>ROUNDUP(R24, 0)</f>
        <v>60</v>
      </c>
      <c r="R24" s="51">
        <f>1*C24</f>
        <v>60</v>
      </c>
      <c r="T24" s="3" t="s">
        <v>12</v>
      </c>
      <c r="U24" s="19">
        <v>12</v>
      </c>
      <c r="V24" s="9">
        <v>60</v>
      </c>
      <c r="W24" s="11">
        <f>U24*V24</f>
        <v>720</v>
      </c>
      <c r="X24" s="17"/>
      <c r="Y24" s="15"/>
      <c r="Z24" s="13"/>
      <c r="AA24" s="41"/>
      <c r="AB24" s="4">
        <v>1.5</v>
      </c>
      <c r="AC24" s="5">
        <v>6</v>
      </c>
      <c r="AD24" s="65">
        <v>2</v>
      </c>
      <c r="AE24" s="7">
        <v>0</v>
      </c>
      <c r="AF24" s="8">
        <v>0</v>
      </c>
      <c r="AG24" s="5">
        <v>1</v>
      </c>
      <c r="AH24" s="6">
        <v>0</v>
      </c>
      <c r="AI24" s="7">
        <v>0</v>
      </c>
      <c r="AJ24" s="51">
        <f>ROUNDUP(AK24, 0)</f>
        <v>120</v>
      </c>
      <c r="AK24" s="51">
        <f>2*V24</f>
        <v>120</v>
      </c>
      <c r="AM24" s="3" t="s">
        <v>12</v>
      </c>
      <c r="AN24" s="19">
        <v>40</v>
      </c>
      <c r="AO24" s="9">
        <v>71</v>
      </c>
      <c r="AP24" s="11">
        <f>AN24*AO24</f>
        <v>2840</v>
      </c>
      <c r="AQ24" s="17"/>
      <c r="AR24" s="15"/>
      <c r="AS24" s="13"/>
      <c r="AT24" s="41"/>
      <c r="AU24" s="4">
        <v>5</v>
      </c>
      <c r="AV24" s="5">
        <v>15</v>
      </c>
      <c r="AW24" s="6">
        <v>10</v>
      </c>
      <c r="AX24" s="7">
        <v>0</v>
      </c>
      <c r="AY24" s="8">
        <v>0</v>
      </c>
      <c r="AZ24" s="5">
        <v>1</v>
      </c>
      <c r="BA24" s="6">
        <v>0</v>
      </c>
      <c r="BB24" s="7">
        <v>0</v>
      </c>
      <c r="BC24" s="51">
        <f>ROUNDUP(BD24, 0)</f>
        <v>474</v>
      </c>
      <c r="BD24" s="53">
        <f>20/3*AO24</f>
        <v>473.33333333333337</v>
      </c>
      <c r="BF24" s="3" t="s">
        <v>12</v>
      </c>
      <c r="BG24" s="19">
        <v>160</v>
      </c>
      <c r="BH24" s="9">
        <v>165</v>
      </c>
      <c r="BI24" s="11">
        <f>BG24*BH24</f>
        <v>26400</v>
      </c>
      <c r="BJ24" s="17"/>
      <c r="BK24" s="15"/>
      <c r="BL24" s="13"/>
      <c r="BM24" s="41"/>
      <c r="BN24" s="4">
        <v>20</v>
      </c>
      <c r="BO24" s="5">
        <v>60</v>
      </c>
      <c r="BP24" s="6">
        <v>40</v>
      </c>
      <c r="BQ24" s="7">
        <v>0</v>
      </c>
      <c r="BR24" s="8">
        <v>0</v>
      </c>
      <c r="BS24" s="5">
        <v>1</v>
      </c>
      <c r="BT24" s="6">
        <v>0</v>
      </c>
      <c r="BU24" s="7">
        <v>0</v>
      </c>
      <c r="BV24" s="51">
        <f>ROUNDUP(BW24, 0)</f>
        <v>3300</v>
      </c>
      <c r="BW24" s="53">
        <f>80/4*BH24</f>
        <v>3300</v>
      </c>
    </row>
    <row r="25" spans="1:75" x14ac:dyDescent="0.3">
      <c r="A25" s="2" t="s">
        <v>11</v>
      </c>
      <c r="B25" s="20">
        <v>6</v>
      </c>
      <c r="C25" s="10">
        <v>5</v>
      </c>
      <c r="D25" s="12">
        <f t="shared" ref="D25:D28" si="47">B25*C25</f>
        <v>30</v>
      </c>
      <c r="E25" s="18">
        <f t="shared" ref="E25" si="48">F25+G25</f>
        <v>30</v>
      </c>
      <c r="F25" s="16">
        <f>I24*C24+I25*C25+I26*C26+I27*C27+I28*C28</f>
        <v>30</v>
      </c>
      <c r="G25" s="14">
        <f>M24*C24+M25*C25+M26*C26+M27*C27+M28*C28</f>
        <v>0</v>
      </c>
      <c r="H25" s="42">
        <f t="shared" ref="H25:H28" si="49">D25-E25</f>
        <v>0</v>
      </c>
      <c r="I25" s="4">
        <v>0</v>
      </c>
      <c r="J25" s="5">
        <v>0</v>
      </c>
      <c r="K25" s="6">
        <v>6</v>
      </c>
      <c r="L25" s="7">
        <v>0</v>
      </c>
      <c r="M25" s="8">
        <v>0</v>
      </c>
      <c r="N25" s="5">
        <v>1</v>
      </c>
      <c r="O25" s="6">
        <v>0</v>
      </c>
      <c r="P25" s="7">
        <v>0</v>
      </c>
      <c r="Q25" s="51">
        <f t="shared" ref="Q25:Q28" si="50">ROUNDUP(R25, 0)</f>
        <v>5</v>
      </c>
      <c r="R25" s="51">
        <f>1*C25</f>
        <v>5</v>
      </c>
      <c r="T25" s="2" t="s">
        <v>11</v>
      </c>
      <c r="U25" s="20">
        <v>18</v>
      </c>
      <c r="V25" s="10">
        <v>5</v>
      </c>
      <c r="W25" s="12">
        <f t="shared" ref="W25:W28" si="51">U25*V25</f>
        <v>90</v>
      </c>
      <c r="X25" s="18">
        <f t="shared" ref="X25" si="52">Y25+Z25</f>
        <v>90</v>
      </c>
      <c r="Y25" s="16">
        <f>AB24*V24+AB25*V25+AB26*V26+AB27*V27+AB28*V28</f>
        <v>90</v>
      </c>
      <c r="Z25" s="14">
        <f>AF24*V24+AF25*V25+AF26*V26+AF27*V27+AF28*V28</f>
        <v>0</v>
      </c>
      <c r="AA25" s="42">
        <f t="shared" ref="AA25:AA28" si="53">W25-X25</f>
        <v>0</v>
      </c>
      <c r="AB25" s="4">
        <v>0</v>
      </c>
      <c r="AC25" s="5">
        <v>0</v>
      </c>
      <c r="AD25" s="6">
        <v>18</v>
      </c>
      <c r="AE25" s="7">
        <v>0</v>
      </c>
      <c r="AF25" s="8">
        <v>0</v>
      </c>
      <c r="AG25" s="5">
        <v>1</v>
      </c>
      <c r="AH25" s="6">
        <v>0</v>
      </c>
      <c r="AI25" s="7">
        <v>0</v>
      </c>
      <c r="AJ25" s="51">
        <f t="shared" ref="AJ25:AJ28" si="54">ROUNDUP(AK25, 0)</f>
        <v>10</v>
      </c>
      <c r="AK25" s="51">
        <f>2*V25</f>
        <v>10</v>
      </c>
      <c r="AM25" s="2" t="s">
        <v>11</v>
      </c>
      <c r="AN25" s="20">
        <v>60</v>
      </c>
      <c r="AO25" s="10">
        <v>6</v>
      </c>
      <c r="AP25" s="12">
        <f t="shared" ref="AP25:AP28" si="55">AN25*AO25</f>
        <v>360</v>
      </c>
      <c r="AQ25" s="18">
        <f t="shared" ref="AQ25" si="56">AR25+AS25</f>
        <v>355</v>
      </c>
      <c r="AR25" s="16">
        <f>AU24*AO24+AU25*AO25+AU26*AO26+AU27*AO27+AU28*AO28</f>
        <v>355</v>
      </c>
      <c r="AS25" s="14">
        <f>AY24*AO24+AY25*AO25+AY26*AO26+AY27*AO27+AY28*AO28</f>
        <v>0</v>
      </c>
      <c r="AT25" s="42">
        <f t="shared" ref="AT25:AT28" si="57">AP25-AQ25</f>
        <v>5</v>
      </c>
      <c r="AU25" s="4">
        <v>0</v>
      </c>
      <c r="AV25" s="5">
        <v>0</v>
      </c>
      <c r="AW25" s="6">
        <v>60</v>
      </c>
      <c r="AX25" s="7">
        <v>0</v>
      </c>
      <c r="AY25" s="8">
        <v>0</v>
      </c>
      <c r="AZ25" s="5">
        <v>1</v>
      </c>
      <c r="BA25" s="6">
        <v>0</v>
      </c>
      <c r="BB25" s="7">
        <v>0</v>
      </c>
      <c r="BC25" s="51">
        <f t="shared" ref="BC25:BC28" si="58">ROUNDUP(BD25, 0)</f>
        <v>40</v>
      </c>
      <c r="BD25" s="53">
        <f>20/3*AO25</f>
        <v>40</v>
      </c>
      <c r="BF25" s="2" t="s">
        <v>11</v>
      </c>
      <c r="BG25" s="20">
        <v>240</v>
      </c>
      <c r="BH25" s="10">
        <v>14</v>
      </c>
      <c r="BI25" s="12">
        <f t="shared" ref="BI25:BI28" si="59">BG25*BH25</f>
        <v>3360</v>
      </c>
      <c r="BJ25" s="18">
        <f t="shared" ref="BJ25" si="60">BK25+BL25</f>
        <v>3300</v>
      </c>
      <c r="BK25" s="16">
        <f>BN24*BH24+BN25*BH25+BN26*BH26+BN27*BH27+BN28*BH28</f>
        <v>3300</v>
      </c>
      <c r="BL25" s="14">
        <f>BR24*BH24+BR25*BH25+BR26*BH26+BR27*BH27+BR28*BH28</f>
        <v>0</v>
      </c>
      <c r="BM25" s="42">
        <f t="shared" ref="BM25:BM28" si="61">BI25-BJ25</f>
        <v>60</v>
      </c>
      <c r="BN25" s="4">
        <v>0</v>
      </c>
      <c r="BO25" s="5">
        <v>0</v>
      </c>
      <c r="BP25" s="6">
        <v>240</v>
      </c>
      <c r="BQ25" s="7">
        <v>0</v>
      </c>
      <c r="BR25" s="8">
        <v>0</v>
      </c>
      <c r="BS25" s="5">
        <v>1</v>
      </c>
      <c r="BT25" s="6">
        <v>0</v>
      </c>
      <c r="BU25" s="7">
        <v>0</v>
      </c>
      <c r="BV25" s="51">
        <f t="shared" ref="BV25:BV28" si="62">ROUNDUP(BW25, 0)</f>
        <v>280</v>
      </c>
      <c r="BW25" s="53">
        <f>80/4*BH25</f>
        <v>280</v>
      </c>
    </row>
    <row r="26" spans="1:75" x14ac:dyDescent="0.3">
      <c r="A26" s="2" t="s">
        <v>13</v>
      </c>
      <c r="B26" s="20">
        <v>8</v>
      </c>
      <c r="C26" s="10">
        <v>54</v>
      </c>
      <c r="D26" s="12">
        <f t="shared" si="47"/>
        <v>432</v>
      </c>
      <c r="E26" s="18">
        <f>F26+G26+(Q24+Q25+Q26+Q27+Q28)</f>
        <v>426</v>
      </c>
      <c r="F26" s="16">
        <f>J24*C24+J25*C25+J26*C26+J27*C27+J28*C28</f>
        <v>180</v>
      </c>
      <c r="G26" s="14">
        <f>N24*C24+N25*C25+N26*C26+N27*C27+N28*C28</f>
        <v>142</v>
      </c>
      <c r="H26" s="42">
        <f t="shared" si="49"/>
        <v>6</v>
      </c>
      <c r="I26" s="4">
        <v>0</v>
      </c>
      <c r="J26" s="5">
        <v>0</v>
      </c>
      <c r="K26" s="6">
        <v>0</v>
      </c>
      <c r="L26" s="7">
        <v>0</v>
      </c>
      <c r="M26" s="8">
        <v>0</v>
      </c>
      <c r="N26" s="5">
        <v>1</v>
      </c>
      <c r="O26" s="6">
        <v>0</v>
      </c>
      <c r="P26" s="7">
        <v>0</v>
      </c>
      <c r="Q26" s="51">
        <f t="shared" si="50"/>
        <v>27</v>
      </c>
      <c r="R26" s="51">
        <f>0.5*C26</f>
        <v>27</v>
      </c>
      <c r="T26" s="2" t="s">
        <v>13</v>
      </c>
      <c r="U26" s="20">
        <v>18</v>
      </c>
      <c r="V26" s="10">
        <v>37</v>
      </c>
      <c r="W26" s="12">
        <f t="shared" si="51"/>
        <v>666</v>
      </c>
      <c r="X26" s="18">
        <f>Y26+Z26+(AJ24+AJ25+AJ26+AJ27+AJ28)</f>
        <v>665</v>
      </c>
      <c r="Y26" s="16">
        <f>AC24*V24+AC25*V25+AC26*V26+AC27*V27+AC28*V28</f>
        <v>360</v>
      </c>
      <c r="Z26" s="14">
        <f>AG24*V24+AG25*V25+AG26*V26+AG27*V27+AG28*V28</f>
        <v>120</v>
      </c>
      <c r="AA26" s="42">
        <f t="shared" si="53"/>
        <v>1</v>
      </c>
      <c r="AB26" s="4">
        <v>0</v>
      </c>
      <c r="AC26" s="5">
        <v>0</v>
      </c>
      <c r="AD26" s="6">
        <v>0</v>
      </c>
      <c r="AE26" s="7">
        <v>0</v>
      </c>
      <c r="AF26" s="8">
        <v>0</v>
      </c>
      <c r="AG26" s="5">
        <v>1</v>
      </c>
      <c r="AH26" s="6">
        <v>0</v>
      </c>
      <c r="AI26" s="7">
        <v>0</v>
      </c>
      <c r="AJ26" s="51">
        <f t="shared" si="54"/>
        <v>37</v>
      </c>
      <c r="AK26" s="51">
        <f>1*V26</f>
        <v>37</v>
      </c>
      <c r="AM26" s="2" t="s">
        <v>13</v>
      </c>
      <c r="AN26" s="20">
        <v>60</v>
      </c>
      <c r="AO26" s="10">
        <v>33</v>
      </c>
      <c r="AP26" s="12">
        <f t="shared" si="55"/>
        <v>1980</v>
      </c>
      <c r="AQ26" s="18">
        <f>AR26+AS26+(BC24+BC25+BC26+BC27+BC28)</f>
        <v>1979</v>
      </c>
      <c r="AR26" s="16">
        <f>AV24*AO24+AV25*AO25+AV26*AO26+AV27*AO27+AV28*AO28</f>
        <v>1065</v>
      </c>
      <c r="AS26" s="14">
        <f>AZ24*AO24+AZ25*AO25+AZ26*AO26+AZ27*AO27+AZ28*AO28</f>
        <v>200</v>
      </c>
      <c r="AT26" s="42">
        <f t="shared" si="57"/>
        <v>1</v>
      </c>
      <c r="AU26" s="4">
        <v>0</v>
      </c>
      <c r="AV26" s="5">
        <v>0</v>
      </c>
      <c r="AW26" s="6">
        <v>0</v>
      </c>
      <c r="AX26" s="7">
        <v>0</v>
      </c>
      <c r="AY26" s="8">
        <v>0</v>
      </c>
      <c r="AZ26" s="5">
        <v>1</v>
      </c>
      <c r="BA26" s="6">
        <v>0</v>
      </c>
      <c r="BB26" s="7">
        <v>0</v>
      </c>
      <c r="BC26" s="51">
        <f t="shared" si="58"/>
        <v>110</v>
      </c>
      <c r="BD26" s="53">
        <f>10/3*AO26</f>
        <v>110</v>
      </c>
      <c r="BF26" s="2" t="s">
        <v>13</v>
      </c>
      <c r="BG26" s="20">
        <v>240</v>
      </c>
      <c r="BH26" s="10">
        <v>67</v>
      </c>
      <c r="BI26" s="12">
        <f t="shared" si="59"/>
        <v>16080</v>
      </c>
      <c r="BJ26" s="18">
        <f>BK26+BL26+(BV24+BV25+BV26+BV27+BV28)</f>
        <v>16056</v>
      </c>
      <c r="BK26" s="16">
        <f>BO24*BH24+BO25*BH25+BO26*BH26+BO27*BH27+BO28*BH28</f>
        <v>9900</v>
      </c>
      <c r="BL26" s="14">
        <f>BS24*BH24+BS25*BH25+BS26*BH26+BS27*BH27+BS28*BH28</f>
        <v>1076</v>
      </c>
      <c r="BM26" s="42">
        <f t="shared" si="61"/>
        <v>24</v>
      </c>
      <c r="BN26" s="4">
        <v>0</v>
      </c>
      <c r="BO26" s="5">
        <v>0</v>
      </c>
      <c r="BP26" s="6">
        <v>0</v>
      </c>
      <c r="BQ26" s="7">
        <v>0</v>
      </c>
      <c r="BR26" s="8">
        <v>0</v>
      </c>
      <c r="BS26" s="5">
        <v>1</v>
      </c>
      <c r="BT26" s="6">
        <v>0</v>
      </c>
      <c r="BU26" s="7">
        <v>0</v>
      </c>
      <c r="BV26" s="51">
        <f t="shared" si="62"/>
        <v>670</v>
      </c>
      <c r="BW26" s="53">
        <f>40/4*BH26</f>
        <v>670</v>
      </c>
    </row>
    <row r="27" spans="1:75" x14ac:dyDescent="0.3">
      <c r="A27" s="2" t="s">
        <v>14</v>
      </c>
      <c r="B27" s="20">
        <v>4</v>
      </c>
      <c r="C27" s="10">
        <v>23</v>
      </c>
      <c r="D27" s="12">
        <f t="shared" si="47"/>
        <v>92</v>
      </c>
      <c r="E27" s="18">
        <f t="shared" ref="E27:E28" si="63">F27+G27</f>
        <v>90</v>
      </c>
      <c r="F27" s="16">
        <f>K24*C24+K25*C25+K26*C26+K27*C27+K28*C28</f>
        <v>90</v>
      </c>
      <c r="G27" s="14">
        <f>O24*C24+O25*C25+O26*C26+O27*C27+O28*C28</f>
        <v>0</v>
      </c>
      <c r="H27" s="42">
        <f t="shared" si="49"/>
        <v>2</v>
      </c>
      <c r="I27" s="4">
        <v>0</v>
      </c>
      <c r="J27" s="5">
        <v>0</v>
      </c>
      <c r="K27" s="6">
        <v>0</v>
      </c>
      <c r="L27" s="7">
        <v>0</v>
      </c>
      <c r="M27" s="8">
        <v>0</v>
      </c>
      <c r="N27" s="5">
        <v>1</v>
      </c>
      <c r="O27" s="6">
        <v>0</v>
      </c>
      <c r="P27" s="7">
        <v>0</v>
      </c>
      <c r="Q27" s="51">
        <f t="shared" si="50"/>
        <v>12</v>
      </c>
      <c r="R27" s="51">
        <f>0.5*C27</f>
        <v>11.5</v>
      </c>
      <c r="T27" s="2" t="s">
        <v>14</v>
      </c>
      <c r="U27" s="20">
        <v>12</v>
      </c>
      <c r="V27" s="10">
        <v>18</v>
      </c>
      <c r="W27" s="12">
        <f t="shared" si="51"/>
        <v>216</v>
      </c>
      <c r="X27" s="18">
        <f t="shared" ref="X27:X28" si="64">Y27+Z27</f>
        <v>210</v>
      </c>
      <c r="Y27" s="16">
        <f>AD24*V24+AD25*V25+AD26*V26+AD27*V27+AD28*V28</f>
        <v>210</v>
      </c>
      <c r="Z27" s="14">
        <f>AH24*V24+AH25*V25+AH26*V26+AH27*V27+AH28*V28</f>
        <v>0</v>
      </c>
      <c r="AA27" s="42">
        <f t="shared" si="53"/>
        <v>6</v>
      </c>
      <c r="AB27" s="4">
        <v>0</v>
      </c>
      <c r="AC27" s="5">
        <v>0</v>
      </c>
      <c r="AD27" s="6">
        <v>0</v>
      </c>
      <c r="AE27" s="7">
        <v>0</v>
      </c>
      <c r="AF27" s="8">
        <v>0</v>
      </c>
      <c r="AG27" s="5">
        <v>1</v>
      </c>
      <c r="AH27" s="6">
        <v>0</v>
      </c>
      <c r="AI27" s="7">
        <v>0</v>
      </c>
      <c r="AJ27" s="51">
        <f t="shared" si="54"/>
        <v>18</v>
      </c>
      <c r="AK27" s="51">
        <f>1*V27</f>
        <v>18</v>
      </c>
      <c r="AM27" s="2" t="s">
        <v>14</v>
      </c>
      <c r="AN27" s="20">
        <v>12</v>
      </c>
      <c r="AO27" s="10">
        <v>90</v>
      </c>
      <c r="AP27" s="12">
        <f t="shared" si="55"/>
        <v>1080</v>
      </c>
      <c r="AQ27" s="18">
        <f t="shared" ref="AQ27:AQ28" si="65">AR27+AS27</f>
        <v>1070</v>
      </c>
      <c r="AR27" s="16">
        <f>AW24*AO24+AW25*AO25+AW26*AO26+AW27*AO27+AW28*AO28</f>
        <v>1070</v>
      </c>
      <c r="AS27" s="14">
        <f>BA24*AO24+BA25*AO25+BA26*AO26+BA27*AO27+BA28*AO28</f>
        <v>0</v>
      </c>
      <c r="AT27" s="42">
        <f t="shared" si="57"/>
        <v>10</v>
      </c>
      <c r="AU27" s="4">
        <v>0</v>
      </c>
      <c r="AV27" s="5">
        <v>0</v>
      </c>
      <c r="AW27" s="6">
        <v>0</v>
      </c>
      <c r="AX27" s="7">
        <v>0</v>
      </c>
      <c r="AY27" s="8">
        <v>0</v>
      </c>
      <c r="AZ27" s="5">
        <v>1</v>
      </c>
      <c r="BA27" s="6">
        <v>0</v>
      </c>
      <c r="BB27" s="7">
        <v>0</v>
      </c>
      <c r="BC27" s="51">
        <f t="shared" si="58"/>
        <v>90</v>
      </c>
      <c r="BD27" s="53">
        <f>1*AO27</f>
        <v>90</v>
      </c>
      <c r="BF27" s="2" t="s">
        <v>14</v>
      </c>
      <c r="BG27" s="20">
        <v>12</v>
      </c>
      <c r="BH27" s="10">
        <v>830</v>
      </c>
      <c r="BI27" s="12">
        <f t="shared" si="59"/>
        <v>9960</v>
      </c>
      <c r="BJ27" s="18">
        <f t="shared" ref="BJ27:BJ28" si="66">BK27+BL27</f>
        <v>9960</v>
      </c>
      <c r="BK27" s="16">
        <f>BP24*BH24+BP25*BH25+BP26*BH26+BP27*BH27+BP28*BH28</f>
        <v>9960</v>
      </c>
      <c r="BL27" s="14">
        <f>BT24*BH24+BT25*BH25+BT26*BH26+BT27*BH27+BT28*BH28</f>
        <v>0</v>
      </c>
      <c r="BM27" s="42">
        <f t="shared" si="61"/>
        <v>0</v>
      </c>
      <c r="BN27" s="4">
        <v>0</v>
      </c>
      <c r="BO27" s="5">
        <v>0</v>
      </c>
      <c r="BP27" s="6">
        <v>0</v>
      </c>
      <c r="BQ27" s="7">
        <v>0</v>
      </c>
      <c r="BR27" s="8">
        <v>0</v>
      </c>
      <c r="BS27" s="5">
        <v>1</v>
      </c>
      <c r="BT27" s="6">
        <v>0</v>
      </c>
      <c r="BU27" s="7">
        <v>0</v>
      </c>
      <c r="BV27" s="51">
        <f t="shared" si="62"/>
        <v>830</v>
      </c>
      <c r="BW27" s="53">
        <f>1*BH27</f>
        <v>830</v>
      </c>
    </row>
    <row r="28" spans="1:75" ht="15" thickBot="1" x14ac:dyDescent="0.35">
      <c r="A28" s="27" t="s">
        <v>15</v>
      </c>
      <c r="B28" s="21">
        <v>4</v>
      </c>
      <c r="C28" s="22">
        <v>0</v>
      </c>
      <c r="D28" s="23">
        <f t="shared" si="47"/>
        <v>0</v>
      </c>
      <c r="E28" s="24">
        <f t="shared" si="63"/>
        <v>0</v>
      </c>
      <c r="F28" s="25">
        <f>L24*C24+L25*C25+L26*C26+L27*C27+L28*C28</f>
        <v>0</v>
      </c>
      <c r="G28" s="26">
        <f>P24*C24+P25*C25+P26*C26+P27*C27+P28*C28</f>
        <v>0</v>
      </c>
      <c r="H28" s="43">
        <f t="shared" si="49"/>
        <v>0</v>
      </c>
      <c r="I28" s="36">
        <v>0</v>
      </c>
      <c r="J28" s="37">
        <v>0</v>
      </c>
      <c r="K28" s="38">
        <v>0</v>
      </c>
      <c r="L28" s="39">
        <v>0</v>
      </c>
      <c r="M28" s="40">
        <v>0</v>
      </c>
      <c r="N28" s="5">
        <v>1</v>
      </c>
      <c r="O28" s="38">
        <v>0</v>
      </c>
      <c r="P28" s="39">
        <v>0</v>
      </c>
      <c r="Q28" s="51">
        <f t="shared" si="50"/>
        <v>0</v>
      </c>
      <c r="R28" s="51">
        <f>0.5*C28</f>
        <v>0</v>
      </c>
      <c r="T28" s="27" t="s">
        <v>15</v>
      </c>
      <c r="U28" s="21">
        <v>16</v>
      </c>
      <c r="V28" s="22">
        <v>0</v>
      </c>
      <c r="W28" s="23">
        <f t="shared" si="51"/>
        <v>0</v>
      </c>
      <c r="X28" s="24">
        <f t="shared" si="64"/>
        <v>0</v>
      </c>
      <c r="Y28" s="25">
        <f>AE24*V24+AE25*V25+AE26*V26+AE27*V27+AE28*V28</f>
        <v>0</v>
      </c>
      <c r="Z28" s="26">
        <f>AI24*V24+AI25*V25+AI26*V26+AI27*V27+AI28*V28</f>
        <v>0</v>
      </c>
      <c r="AA28" s="43">
        <f t="shared" si="53"/>
        <v>0</v>
      </c>
      <c r="AB28" s="36">
        <v>0</v>
      </c>
      <c r="AC28" s="37">
        <v>0</v>
      </c>
      <c r="AD28" s="38">
        <v>0</v>
      </c>
      <c r="AE28" s="39">
        <v>0</v>
      </c>
      <c r="AF28" s="40">
        <v>0</v>
      </c>
      <c r="AG28" s="5">
        <v>1</v>
      </c>
      <c r="AH28" s="38">
        <v>0</v>
      </c>
      <c r="AI28" s="39">
        <v>0</v>
      </c>
      <c r="AJ28" s="51">
        <f t="shared" si="54"/>
        <v>0</v>
      </c>
      <c r="AK28" s="51">
        <f>1*V28</f>
        <v>0</v>
      </c>
      <c r="AM28" s="27" t="s">
        <v>15</v>
      </c>
      <c r="AN28" s="21">
        <v>58</v>
      </c>
      <c r="AO28" s="22">
        <v>0</v>
      </c>
      <c r="AP28" s="23">
        <f t="shared" si="55"/>
        <v>0</v>
      </c>
      <c r="AQ28" s="24">
        <f t="shared" si="65"/>
        <v>0</v>
      </c>
      <c r="AR28" s="25">
        <f>AX24*AO24+AX25*AO25+AX26*AO26+AX27*AO27+AX28*AO28</f>
        <v>0</v>
      </c>
      <c r="AS28" s="26">
        <f>BB24*AO24+BB25*AO25+BB26*AO26+BB27*AO27+BB28*AO28</f>
        <v>0</v>
      </c>
      <c r="AT28" s="43">
        <f t="shared" si="57"/>
        <v>0</v>
      </c>
      <c r="AU28" s="36">
        <v>0</v>
      </c>
      <c r="AV28" s="37">
        <v>0</v>
      </c>
      <c r="AW28" s="38">
        <v>0</v>
      </c>
      <c r="AX28" s="39">
        <v>0</v>
      </c>
      <c r="AY28" s="40">
        <v>0</v>
      </c>
      <c r="AZ28" s="5">
        <v>1</v>
      </c>
      <c r="BA28" s="38">
        <v>0</v>
      </c>
      <c r="BB28" s="39">
        <v>0</v>
      </c>
      <c r="BC28" s="51">
        <f t="shared" si="58"/>
        <v>0</v>
      </c>
      <c r="BD28" s="53">
        <f>10/3*AO28</f>
        <v>0</v>
      </c>
      <c r="BF28" s="27" t="s">
        <v>15</v>
      </c>
      <c r="BG28" s="21">
        <v>240</v>
      </c>
      <c r="BH28" s="22">
        <v>0</v>
      </c>
      <c r="BI28" s="23">
        <f t="shared" si="59"/>
        <v>0</v>
      </c>
      <c r="BJ28" s="24">
        <f t="shared" si="66"/>
        <v>0</v>
      </c>
      <c r="BK28" s="25">
        <f>BQ24*BH24+BQ25*BH25+BQ26*BH26+BQ27*BH27+BQ28*BH28</f>
        <v>0</v>
      </c>
      <c r="BL28" s="26">
        <f>BU24*BH24+BU25*BH25+BU26*BH26+BU27*BH27+BU28*BH28</f>
        <v>0</v>
      </c>
      <c r="BM28" s="43">
        <f t="shared" si="61"/>
        <v>0</v>
      </c>
      <c r="BN28" s="36">
        <v>0</v>
      </c>
      <c r="BO28" s="37">
        <v>0</v>
      </c>
      <c r="BP28" s="38">
        <v>0</v>
      </c>
      <c r="BQ28" s="39">
        <v>0</v>
      </c>
      <c r="BR28" s="40">
        <v>0</v>
      </c>
      <c r="BS28" s="5">
        <v>1</v>
      </c>
      <c r="BT28" s="38">
        <v>0</v>
      </c>
      <c r="BU28" s="39">
        <v>0</v>
      </c>
      <c r="BV28" s="51">
        <f t="shared" si="62"/>
        <v>0</v>
      </c>
      <c r="BW28" s="53">
        <f>40/3*BH28</f>
        <v>0</v>
      </c>
    </row>
    <row r="29" spans="1:75" ht="16.2" thickBot="1" x14ac:dyDescent="0.35">
      <c r="A29" s="28" t="s">
        <v>16</v>
      </c>
      <c r="B29" s="34"/>
      <c r="C29" s="29">
        <f>C24+C25+C26+C27+C28</f>
        <v>142</v>
      </c>
      <c r="D29" s="30">
        <f>D26+D27+D28</f>
        <v>524</v>
      </c>
      <c r="E29" s="31">
        <f>E26+E27+E28</f>
        <v>516</v>
      </c>
      <c r="F29" s="32">
        <f>F26+F27+F28</f>
        <v>270</v>
      </c>
      <c r="G29" s="33">
        <f>G26+G27+G28</f>
        <v>142</v>
      </c>
      <c r="H29" s="35">
        <f t="shared" ref="H29" si="67">H24+H25+H26+H27+H28</f>
        <v>8</v>
      </c>
      <c r="I29" s="92" t="s">
        <v>30</v>
      </c>
      <c r="J29" s="93"/>
      <c r="K29" s="93"/>
      <c r="L29" s="50">
        <f>C29/C24</f>
        <v>2.3666666666666667</v>
      </c>
      <c r="M29" s="56" t="s">
        <v>31</v>
      </c>
      <c r="N29" s="55">
        <f>E29/C24</f>
        <v>8.6</v>
      </c>
      <c r="O29" s="56" t="s">
        <v>32</v>
      </c>
      <c r="P29" s="50">
        <f>N29/B24</f>
        <v>2.15</v>
      </c>
      <c r="Q29" s="49" t="s">
        <v>20</v>
      </c>
      <c r="R29" s="49" t="s">
        <v>21</v>
      </c>
      <c r="T29" s="28" t="s">
        <v>16</v>
      </c>
      <c r="U29" s="34"/>
      <c r="V29" s="29">
        <f>V24+V25+V26+V27+V28</f>
        <v>120</v>
      </c>
      <c r="W29" s="30">
        <f>W26+W27+W28</f>
        <v>882</v>
      </c>
      <c r="X29" s="31">
        <f>X26+X27+X28</f>
        <v>875</v>
      </c>
      <c r="Y29" s="32">
        <f>Y26+Y27+Y28</f>
        <v>570</v>
      </c>
      <c r="Z29" s="33">
        <f>Z26+Z27+Z28</f>
        <v>120</v>
      </c>
      <c r="AA29" s="35">
        <f t="shared" ref="AA29" si="68">AA24+AA25+AA26+AA27+AA28</f>
        <v>7</v>
      </c>
      <c r="AB29" s="92" t="s">
        <v>30</v>
      </c>
      <c r="AC29" s="93"/>
      <c r="AD29" s="93"/>
      <c r="AE29" s="50">
        <f>V29/V24</f>
        <v>2</v>
      </c>
      <c r="AF29" s="56" t="s">
        <v>31</v>
      </c>
      <c r="AG29" s="55">
        <f>X29/V24</f>
        <v>14.583333333333334</v>
      </c>
      <c r="AH29" s="56" t="s">
        <v>32</v>
      </c>
      <c r="AI29" s="50">
        <f>AG29/U24</f>
        <v>1.2152777777777779</v>
      </c>
      <c r="AJ29" s="49" t="s">
        <v>20</v>
      </c>
      <c r="AK29" s="49" t="s">
        <v>21</v>
      </c>
      <c r="AM29" s="28" t="s">
        <v>16</v>
      </c>
      <c r="AN29" s="34"/>
      <c r="AO29" s="29">
        <f>AO24+AO25+AO26+AO27+AO28</f>
        <v>200</v>
      </c>
      <c r="AP29" s="30">
        <f>AP26+AP27+AP28</f>
        <v>3060</v>
      </c>
      <c r="AQ29" s="31">
        <f>AQ26+AQ27+AQ28</f>
        <v>3049</v>
      </c>
      <c r="AR29" s="32">
        <f>AR26+AR27+AR28</f>
        <v>2135</v>
      </c>
      <c r="AS29" s="33">
        <f>AS26+AS27+AS28</f>
        <v>200</v>
      </c>
      <c r="AT29" s="35">
        <f t="shared" ref="AT29" si="69">AT24+AT25+AT26+AT27+AT28</f>
        <v>16</v>
      </c>
      <c r="AU29" s="92" t="s">
        <v>30</v>
      </c>
      <c r="AV29" s="93"/>
      <c r="AW29" s="93"/>
      <c r="AX29" s="50">
        <f>AO29/AO24</f>
        <v>2.816901408450704</v>
      </c>
      <c r="AY29" s="56" t="s">
        <v>31</v>
      </c>
      <c r="AZ29" s="55">
        <f>AQ29/AO24</f>
        <v>42.943661971830984</v>
      </c>
      <c r="BA29" s="56" t="s">
        <v>32</v>
      </c>
      <c r="BB29" s="50">
        <f>AZ29/AN24</f>
        <v>1.0735915492957746</v>
      </c>
      <c r="BC29" s="49" t="s">
        <v>20</v>
      </c>
      <c r="BD29" s="49" t="s">
        <v>21</v>
      </c>
      <c r="BF29" s="28" t="s">
        <v>16</v>
      </c>
      <c r="BG29" s="34"/>
      <c r="BH29" s="29">
        <f>BH24+BH25+BH26+BH27+BH28</f>
        <v>1076</v>
      </c>
      <c r="BI29" s="30">
        <f>BI26+BI27+BI28</f>
        <v>26040</v>
      </c>
      <c r="BJ29" s="31">
        <f>BJ26+BJ27+BJ28</f>
        <v>26016</v>
      </c>
      <c r="BK29" s="32">
        <f>BK26+BK27+BK28</f>
        <v>19860</v>
      </c>
      <c r="BL29" s="33">
        <f>BL26+BL27+BL28</f>
        <v>1076</v>
      </c>
      <c r="BM29" s="35">
        <f t="shared" ref="BM29" si="70">BM24+BM25+BM26+BM27+BM28</f>
        <v>84</v>
      </c>
      <c r="BN29" s="92" t="s">
        <v>30</v>
      </c>
      <c r="BO29" s="93"/>
      <c r="BP29" s="93"/>
      <c r="BQ29" s="55">
        <f>BH29/BH24</f>
        <v>6.5212121212121215</v>
      </c>
      <c r="BR29" s="56" t="s">
        <v>31</v>
      </c>
      <c r="BS29" s="55">
        <f>BJ29/BH24</f>
        <v>157.67272727272729</v>
      </c>
      <c r="BT29" s="56" t="s">
        <v>32</v>
      </c>
      <c r="BU29" s="55">
        <f>BS29/BG24</f>
        <v>0.98545454545454558</v>
      </c>
      <c r="BV29" s="66" t="s">
        <v>20</v>
      </c>
      <c r="BW29" s="66" t="s">
        <v>21</v>
      </c>
    </row>
  </sheetData>
  <mergeCells count="156">
    <mergeCell ref="BN29:BP29"/>
    <mergeCell ref="BN19:BP19"/>
    <mergeCell ref="BF21:BW21"/>
    <mergeCell ref="BF22:BF23"/>
    <mergeCell ref="BG22:BG23"/>
    <mergeCell ref="BH22:BH23"/>
    <mergeCell ref="BI22:BI23"/>
    <mergeCell ref="BJ22:BJ23"/>
    <mergeCell ref="BK22:BK23"/>
    <mergeCell ref="BL22:BL23"/>
    <mergeCell ref="BM22:BM23"/>
    <mergeCell ref="BN22:BQ22"/>
    <mergeCell ref="BR22:BU22"/>
    <mergeCell ref="BV22:BW22"/>
    <mergeCell ref="BN9:BP9"/>
    <mergeCell ref="BF11:BW11"/>
    <mergeCell ref="BF12:BF13"/>
    <mergeCell ref="BG12:BG13"/>
    <mergeCell ref="BH12:BH13"/>
    <mergeCell ref="BI12:BI13"/>
    <mergeCell ref="BJ12:BJ13"/>
    <mergeCell ref="BK12:BK13"/>
    <mergeCell ref="BL12:BL13"/>
    <mergeCell ref="BM12:BM13"/>
    <mergeCell ref="BN12:BQ12"/>
    <mergeCell ref="BR12:BU12"/>
    <mergeCell ref="BV12:BW12"/>
    <mergeCell ref="BF1:BW1"/>
    <mergeCell ref="BF2:BF3"/>
    <mergeCell ref="BG2:BG3"/>
    <mergeCell ref="BH2:BH3"/>
    <mergeCell ref="BI2:BI3"/>
    <mergeCell ref="BJ2:BJ3"/>
    <mergeCell ref="BK2:BK3"/>
    <mergeCell ref="BL2:BL3"/>
    <mergeCell ref="BM2:BM3"/>
    <mergeCell ref="BN2:BQ2"/>
    <mergeCell ref="BR2:BU2"/>
    <mergeCell ref="BV2:BW2"/>
    <mergeCell ref="AY22:BB22"/>
    <mergeCell ref="BC22:BD22"/>
    <mergeCell ref="AU29:AW29"/>
    <mergeCell ref="AM21:BD21"/>
    <mergeCell ref="AM22:AM23"/>
    <mergeCell ref="AN22:AN23"/>
    <mergeCell ref="AO22:AO23"/>
    <mergeCell ref="AP22:AP23"/>
    <mergeCell ref="AQ22:AQ23"/>
    <mergeCell ref="AR22:AR23"/>
    <mergeCell ref="AS22:AS23"/>
    <mergeCell ref="AT22:AT23"/>
    <mergeCell ref="AU22:AX22"/>
    <mergeCell ref="AS12:AS13"/>
    <mergeCell ref="AT12:AT13"/>
    <mergeCell ref="AU12:AX12"/>
    <mergeCell ref="AY12:BB12"/>
    <mergeCell ref="BC12:BD12"/>
    <mergeCell ref="AU19:AW19"/>
    <mergeCell ref="AM12:AM13"/>
    <mergeCell ref="AN12:AN13"/>
    <mergeCell ref="AO12:AO13"/>
    <mergeCell ref="AP12:AP13"/>
    <mergeCell ref="AQ12:AQ13"/>
    <mergeCell ref="AR12:AR13"/>
    <mergeCell ref="AU2:AX2"/>
    <mergeCell ref="AY2:BB2"/>
    <mergeCell ref="BC2:BD2"/>
    <mergeCell ref="AU9:AW9"/>
    <mergeCell ref="AM11:BD11"/>
    <mergeCell ref="AM1:BD1"/>
    <mergeCell ref="AM2:AM3"/>
    <mergeCell ref="AN2:AN3"/>
    <mergeCell ref="AO2:AO3"/>
    <mergeCell ref="AP2:AP3"/>
    <mergeCell ref="AQ2:AQ3"/>
    <mergeCell ref="AR2:AR3"/>
    <mergeCell ref="AS2:AS3"/>
    <mergeCell ref="AT2:AT3"/>
    <mergeCell ref="V12:V13"/>
    <mergeCell ref="W12:W13"/>
    <mergeCell ref="X12:X13"/>
    <mergeCell ref="AB22:AE22"/>
    <mergeCell ref="AF22:AI22"/>
    <mergeCell ref="AJ22:AK22"/>
    <mergeCell ref="AB29:AD29"/>
    <mergeCell ref="AB19:AD19"/>
    <mergeCell ref="T21:AK21"/>
    <mergeCell ref="T22:T23"/>
    <mergeCell ref="U22:U23"/>
    <mergeCell ref="V22:V23"/>
    <mergeCell ref="W22:W23"/>
    <mergeCell ref="X22:X23"/>
    <mergeCell ref="Y22:Y23"/>
    <mergeCell ref="Z22:Z23"/>
    <mergeCell ref="AA22:AA23"/>
    <mergeCell ref="I29:K29"/>
    <mergeCell ref="T1:AK1"/>
    <mergeCell ref="T2:T3"/>
    <mergeCell ref="U2:U3"/>
    <mergeCell ref="V2:V3"/>
    <mergeCell ref="W2:W3"/>
    <mergeCell ref="X2:X3"/>
    <mergeCell ref="Y2:Y3"/>
    <mergeCell ref="Z2:Z3"/>
    <mergeCell ref="AA2:AA3"/>
    <mergeCell ref="I9:K9"/>
    <mergeCell ref="Y12:Y13"/>
    <mergeCell ref="Z12:Z13"/>
    <mergeCell ref="AA12:AA13"/>
    <mergeCell ref="AB12:AE12"/>
    <mergeCell ref="AF12:AI12"/>
    <mergeCell ref="AJ12:AK12"/>
    <mergeCell ref="AB2:AE2"/>
    <mergeCell ref="AF2:AI2"/>
    <mergeCell ref="AJ2:AK2"/>
    <mergeCell ref="AB9:AD9"/>
    <mergeCell ref="T11:AK11"/>
    <mergeCell ref="T12:T13"/>
    <mergeCell ref="U12:U13"/>
    <mergeCell ref="F22:F23"/>
    <mergeCell ref="G22:G23"/>
    <mergeCell ref="H22:H23"/>
    <mergeCell ref="I22:L22"/>
    <mergeCell ref="M22:P22"/>
    <mergeCell ref="Q22:R22"/>
    <mergeCell ref="A11:R11"/>
    <mergeCell ref="Q12:R12"/>
    <mergeCell ref="A21:R21"/>
    <mergeCell ref="A22:A23"/>
    <mergeCell ref="B22:B23"/>
    <mergeCell ref="C22:C23"/>
    <mergeCell ref="D22:D23"/>
    <mergeCell ref="E22:E23"/>
    <mergeCell ref="I12:L12"/>
    <mergeCell ref="M12:P12"/>
    <mergeCell ref="I19:K19"/>
    <mergeCell ref="A12:A13"/>
    <mergeCell ref="B12:B13"/>
    <mergeCell ref="C12:C13"/>
    <mergeCell ref="D12:D13"/>
    <mergeCell ref="E12:E13"/>
    <mergeCell ref="F12:F13"/>
    <mergeCell ref="G12:G13"/>
    <mergeCell ref="H12:H13"/>
    <mergeCell ref="B2:B3"/>
    <mergeCell ref="H2:H3"/>
    <mergeCell ref="A2:A3"/>
    <mergeCell ref="G2:G3"/>
    <mergeCell ref="I2:L2"/>
    <mergeCell ref="M2:P2"/>
    <mergeCell ref="A1:R1"/>
    <mergeCell ref="Q2:R2"/>
    <mergeCell ref="C2:C3"/>
    <mergeCell ref="D2:D3"/>
    <mergeCell ref="E2:E3"/>
    <mergeCell ref="F2:F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8787-5581-4EBE-B444-5F0567E31B72}">
  <dimension ref="A1:R29"/>
  <sheetViews>
    <sheetView topLeftCell="A4" zoomScale="85" zoomScaleNormal="85" workbookViewId="0">
      <selection activeCell="J31" sqref="J31"/>
    </sheetView>
  </sheetViews>
  <sheetFormatPr defaultRowHeight="14.4" x14ac:dyDescent="0.3"/>
  <cols>
    <col min="1" max="1" width="24.44140625" bestFit="1" customWidth="1"/>
    <col min="2" max="2" width="16.33203125" bestFit="1" customWidth="1"/>
    <col min="3" max="3" width="9.44140625" bestFit="1" customWidth="1"/>
    <col min="4" max="4" width="13.44140625" bestFit="1" customWidth="1"/>
    <col min="5" max="5" width="11.88671875" bestFit="1" customWidth="1"/>
    <col min="6" max="6" width="10.44140625" bestFit="1" customWidth="1"/>
    <col min="7" max="7" width="10.77734375" bestFit="1" customWidth="1"/>
    <col min="9" max="9" width="15" bestFit="1" customWidth="1"/>
    <col min="10" max="10" width="6.44140625" bestFit="1" customWidth="1"/>
    <col min="11" max="11" width="8" bestFit="1" customWidth="1"/>
    <col min="12" max="12" width="6.44140625" customWidth="1"/>
    <col min="13" max="13" width="22.33203125" bestFit="1" customWidth="1"/>
    <col min="14" max="14" width="6.44140625" bestFit="1" customWidth="1"/>
    <col min="15" max="15" width="18.109375" bestFit="1" customWidth="1"/>
    <col min="16" max="16" width="6.6640625" bestFit="1" customWidth="1"/>
    <col min="17" max="17" width="7.5546875" bestFit="1" customWidth="1"/>
    <col min="18" max="18" width="13.77734375" customWidth="1"/>
  </cols>
  <sheetData>
    <row r="1" spans="1:18" ht="18.600000000000001" thickBot="1" x14ac:dyDescent="0.4">
      <c r="A1" s="79" t="s">
        <v>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1"/>
    </row>
    <row r="2" spans="1:18" ht="15" thickBot="1" x14ac:dyDescent="0.35">
      <c r="A2" s="107" t="s">
        <v>8</v>
      </c>
      <c r="B2" s="109" t="s">
        <v>18</v>
      </c>
      <c r="C2" s="95" t="s">
        <v>17</v>
      </c>
      <c r="D2" s="97" t="s">
        <v>9</v>
      </c>
      <c r="E2" s="99" t="s">
        <v>10</v>
      </c>
      <c r="F2" s="101" t="s">
        <v>5</v>
      </c>
      <c r="G2" s="103" t="s">
        <v>6</v>
      </c>
      <c r="H2" s="105" t="s">
        <v>0</v>
      </c>
      <c r="I2" s="92" t="s">
        <v>5</v>
      </c>
      <c r="J2" s="93"/>
      <c r="K2" s="93"/>
      <c r="L2" s="94"/>
      <c r="M2" s="92" t="s">
        <v>6</v>
      </c>
      <c r="N2" s="93"/>
      <c r="O2" s="93"/>
      <c r="P2" s="94"/>
      <c r="Q2" s="92" t="s">
        <v>19</v>
      </c>
      <c r="R2" s="94"/>
    </row>
    <row r="3" spans="1:18" ht="15" thickBot="1" x14ac:dyDescent="0.35">
      <c r="A3" s="108"/>
      <c r="B3" s="110"/>
      <c r="C3" s="96"/>
      <c r="D3" s="98"/>
      <c r="E3" s="100"/>
      <c r="F3" s="102"/>
      <c r="G3" s="104"/>
      <c r="H3" s="106"/>
      <c r="I3" s="44" t="s">
        <v>1</v>
      </c>
      <c r="J3" s="45" t="s">
        <v>2</v>
      </c>
      <c r="K3" s="46" t="s">
        <v>3</v>
      </c>
      <c r="L3" s="47" t="s">
        <v>4</v>
      </c>
      <c r="M3" s="48" t="s">
        <v>1</v>
      </c>
      <c r="N3" s="45" t="s">
        <v>2</v>
      </c>
      <c r="O3" s="46" t="s">
        <v>3</v>
      </c>
      <c r="P3" s="47" t="s">
        <v>4</v>
      </c>
      <c r="Q3" s="52" t="s">
        <v>2</v>
      </c>
      <c r="R3" s="52" t="s">
        <v>2</v>
      </c>
    </row>
    <row r="4" spans="1:18" x14ac:dyDescent="0.3">
      <c r="A4" s="3" t="s">
        <v>12</v>
      </c>
      <c r="B4" s="19">
        <v>4</v>
      </c>
      <c r="C4" s="9">
        <v>63</v>
      </c>
      <c r="D4" s="11">
        <f>B4*C4</f>
        <v>252</v>
      </c>
      <c r="E4" s="17"/>
      <c r="F4" s="15"/>
      <c r="G4" s="13"/>
      <c r="H4" s="41"/>
      <c r="I4" s="4">
        <v>2</v>
      </c>
      <c r="J4" s="5">
        <v>0</v>
      </c>
      <c r="K4" s="6">
        <v>0</v>
      </c>
      <c r="L4" s="7">
        <v>0</v>
      </c>
      <c r="M4" s="8">
        <v>0.5</v>
      </c>
      <c r="N4" s="5">
        <v>0</v>
      </c>
      <c r="O4" s="6">
        <v>0</v>
      </c>
      <c r="P4" s="7">
        <v>1</v>
      </c>
      <c r="Q4" s="51">
        <f>ROUNDUP(R4, 0)</f>
        <v>63</v>
      </c>
      <c r="R4" s="51">
        <f>1*C4</f>
        <v>63</v>
      </c>
    </row>
    <row r="5" spans="1:18" x14ac:dyDescent="0.3">
      <c r="A5" s="2" t="s">
        <v>11</v>
      </c>
      <c r="B5" s="20">
        <v>6</v>
      </c>
      <c r="C5" s="10">
        <v>34</v>
      </c>
      <c r="D5" s="12">
        <f t="shared" ref="D5:D8" si="0">B5*C5</f>
        <v>204</v>
      </c>
      <c r="E5" s="18">
        <f t="shared" ref="E5:E8" si="1">F5+G5</f>
        <v>202.5</v>
      </c>
      <c r="F5" s="16">
        <f>I4*C4+I5*C5+I6*C6+I7*C7+I8*C8</f>
        <v>126</v>
      </c>
      <c r="G5" s="14">
        <f>M4*C4+M5*C5+M6*C6+M7*C7+M8*C8</f>
        <v>76.5</v>
      </c>
      <c r="H5" s="42">
        <f t="shared" ref="H5:H8" si="2">D5-E5</f>
        <v>1.5</v>
      </c>
      <c r="I5" s="4">
        <v>0</v>
      </c>
      <c r="J5" s="5">
        <v>0</v>
      </c>
      <c r="K5" s="6">
        <v>6</v>
      </c>
      <c r="L5" s="7">
        <v>0</v>
      </c>
      <c r="M5" s="8">
        <v>0.5</v>
      </c>
      <c r="N5" s="5">
        <v>0</v>
      </c>
      <c r="O5" s="6">
        <v>0</v>
      </c>
      <c r="P5" s="7">
        <v>1</v>
      </c>
      <c r="Q5" s="51">
        <f t="shared" ref="Q5:Q8" si="3">ROUNDUP(R5, 0)</f>
        <v>34</v>
      </c>
      <c r="R5" s="51">
        <f>1*C5</f>
        <v>34</v>
      </c>
    </row>
    <row r="6" spans="1:18" x14ac:dyDescent="0.3">
      <c r="A6" s="2" t="s">
        <v>13</v>
      </c>
      <c r="B6" s="20">
        <v>6</v>
      </c>
      <c r="C6" s="10">
        <v>26</v>
      </c>
      <c r="D6" s="12">
        <f t="shared" si="0"/>
        <v>156</v>
      </c>
      <c r="E6" s="18">
        <f>F6+G6+(Q4+Q5+Q6+Q7+Q8)</f>
        <v>154</v>
      </c>
      <c r="F6" s="16">
        <f>J4*C4+J5*C5+J6*C6+J7*C7+J8*C8</f>
        <v>0</v>
      </c>
      <c r="G6" s="14">
        <f>N4*C4+N5*C5+N6*C6+N7*C7+N8*C8</f>
        <v>0</v>
      </c>
      <c r="H6" s="42">
        <f t="shared" si="2"/>
        <v>2</v>
      </c>
      <c r="I6" s="4">
        <v>0</v>
      </c>
      <c r="J6" s="5">
        <v>0</v>
      </c>
      <c r="K6" s="6">
        <v>0</v>
      </c>
      <c r="L6" s="7">
        <v>0</v>
      </c>
      <c r="M6" s="8">
        <v>0.25</v>
      </c>
      <c r="N6" s="5">
        <v>0</v>
      </c>
      <c r="O6" s="6">
        <v>0</v>
      </c>
      <c r="P6" s="7">
        <v>1</v>
      </c>
      <c r="Q6" s="51">
        <f t="shared" si="3"/>
        <v>13</v>
      </c>
      <c r="R6" s="51">
        <f>0.5*C6</f>
        <v>13</v>
      </c>
    </row>
    <row r="7" spans="1:18" x14ac:dyDescent="0.3">
      <c r="A7" s="2" t="s">
        <v>14</v>
      </c>
      <c r="B7" s="20">
        <v>4</v>
      </c>
      <c r="C7" s="10">
        <v>51</v>
      </c>
      <c r="D7" s="12">
        <f t="shared" si="0"/>
        <v>204</v>
      </c>
      <c r="E7" s="18">
        <f t="shared" si="1"/>
        <v>204</v>
      </c>
      <c r="F7" s="16">
        <f>K4*C4+K5*C5+K6*C6+K7*C7+K8*C8</f>
        <v>204</v>
      </c>
      <c r="G7" s="14">
        <f>O4*C4+O5*C5+O6*C6+O7*C7+O8*C8</f>
        <v>0</v>
      </c>
      <c r="H7" s="42">
        <f t="shared" si="2"/>
        <v>0</v>
      </c>
      <c r="I7" s="4">
        <v>0</v>
      </c>
      <c r="J7" s="5">
        <v>0</v>
      </c>
      <c r="K7" s="6">
        <v>0</v>
      </c>
      <c r="L7" s="7">
        <v>0</v>
      </c>
      <c r="M7" s="8">
        <v>0.25</v>
      </c>
      <c r="N7" s="5">
        <v>0</v>
      </c>
      <c r="O7" s="6">
        <v>0</v>
      </c>
      <c r="P7" s="7">
        <v>1</v>
      </c>
      <c r="Q7" s="51">
        <f t="shared" si="3"/>
        <v>26</v>
      </c>
      <c r="R7" s="51">
        <f>0.5*C7</f>
        <v>25.5</v>
      </c>
    </row>
    <row r="8" spans="1:18" ht="15" thickBot="1" x14ac:dyDescent="0.35">
      <c r="A8" s="27" t="s">
        <v>15</v>
      </c>
      <c r="B8" s="21">
        <v>6</v>
      </c>
      <c r="C8" s="22">
        <v>35</v>
      </c>
      <c r="D8" s="23">
        <f t="shared" si="0"/>
        <v>210</v>
      </c>
      <c r="E8" s="24">
        <f t="shared" si="1"/>
        <v>209</v>
      </c>
      <c r="F8" s="25">
        <f>L4*C4+L5*C5+L6*C6+L7*C7+L8*C8</f>
        <v>0</v>
      </c>
      <c r="G8" s="26">
        <f>P4*C4+P5*C5+P6*C6+P7*C7+P8*C8</f>
        <v>209</v>
      </c>
      <c r="H8" s="43">
        <f t="shared" si="2"/>
        <v>1</v>
      </c>
      <c r="I8" s="36">
        <v>0</v>
      </c>
      <c r="J8" s="37">
        <v>0</v>
      </c>
      <c r="K8" s="38">
        <v>0</v>
      </c>
      <c r="L8" s="39">
        <v>0</v>
      </c>
      <c r="M8" s="40">
        <v>0.25</v>
      </c>
      <c r="N8" s="5">
        <v>0</v>
      </c>
      <c r="O8" s="38">
        <v>0</v>
      </c>
      <c r="P8" s="39">
        <v>1</v>
      </c>
      <c r="Q8" s="51">
        <f t="shared" si="3"/>
        <v>18</v>
      </c>
      <c r="R8" s="51">
        <f>0.5*C8</f>
        <v>17.5</v>
      </c>
    </row>
    <row r="9" spans="1:18" ht="16.2" thickBot="1" x14ac:dyDescent="0.35">
      <c r="A9" s="28" t="s">
        <v>16</v>
      </c>
      <c r="B9" s="34"/>
      <c r="C9" s="29">
        <f>C4+C5+C6+C7+C8</f>
        <v>209</v>
      </c>
      <c r="D9" s="30">
        <f>D6+D7+D8</f>
        <v>570</v>
      </c>
      <c r="E9" s="31">
        <f>E6+E7+E8</f>
        <v>567</v>
      </c>
      <c r="F9" s="32">
        <f>F6+F7+F8</f>
        <v>204</v>
      </c>
      <c r="G9" s="33">
        <f>G6+G7+G8</f>
        <v>209</v>
      </c>
      <c r="H9" s="35">
        <f t="shared" ref="H9" si="4">H4+H5+H6+H7+H8</f>
        <v>4.5</v>
      </c>
      <c r="I9" s="92" t="s">
        <v>30</v>
      </c>
      <c r="J9" s="93"/>
      <c r="K9" s="93"/>
      <c r="L9" s="50">
        <f>C9/C4</f>
        <v>3.3174603174603177</v>
      </c>
      <c r="M9" s="56" t="s">
        <v>31</v>
      </c>
      <c r="N9" s="55">
        <f>E9/C4</f>
        <v>9</v>
      </c>
      <c r="O9" s="56" t="s">
        <v>32</v>
      </c>
      <c r="P9" s="50">
        <f>N9/B4</f>
        <v>2.25</v>
      </c>
      <c r="Q9" s="49" t="s">
        <v>20</v>
      </c>
      <c r="R9" s="49" t="s">
        <v>21</v>
      </c>
    </row>
    <row r="10" spans="1:18" ht="15" thickBot="1" x14ac:dyDescent="0.35"/>
    <row r="11" spans="1:18" ht="18.600000000000001" thickBot="1" x14ac:dyDescent="0.4">
      <c r="A11" s="79" t="s">
        <v>22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</row>
    <row r="12" spans="1:18" ht="15" thickBot="1" x14ac:dyDescent="0.35">
      <c r="A12" s="107" t="s">
        <v>8</v>
      </c>
      <c r="B12" s="109" t="s">
        <v>18</v>
      </c>
      <c r="C12" s="95" t="s">
        <v>17</v>
      </c>
      <c r="D12" s="97" t="s">
        <v>9</v>
      </c>
      <c r="E12" s="99" t="s">
        <v>10</v>
      </c>
      <c r="F12" s="101" t="s">
        <v>5</v>
      </c>
      <c r="G12" s="103" t="s">
        <v>6</v>
      </c>
      <c r="H12" s="105" t="s">
        <v>0</v>
      </c>
      <c r="I12" s="92" t="s">
        <v>5</v>
      </c>
      <c r="J12" s="93"/>
      <c r="K12" s="93"/>
      <c r="L12" s="94"/>
      <c r="M12" s="92" t="s">
        <v>6</v>
      </c>
      <c r="N12" s="93"/>
      <c r="O12" s="93"/>
      <c r="P12" s="94"/>
      <c r="Q12" s="92" t="s">
        <v>19</v>
      </c>
      <c r="R12" s="94"/>
    </row>
    <row r="13" spans="1:18" ht="15" thickBot="1" x14ac:dyDescent="0.35">
      <c r="A13" s="108"/>
      <c r="B13" s="110"/>
      <c r="C13" s="96"/>
      <c r="D13" s="98"/>
      <c r="E13" s="100"/>
      <c r="F13" s="102"/>
      <c r="G13" s="104"/>
      <c r="H13" s="106"/>
      <c r="I13" s="44" t="s">
        <v>1</v>
      </c>
      <c r="J13" s="45" t="s">
        <v>2</v>
      </c>
      <c r="K13" s="46" t="s">
        <v>3</v>
      </c>
      <c r="L13" s="47" t="s">
        <v>4</v>
      </c>
      <c r="M13" s="48" t="s">
        <v>1</v>
      </c>
      <c r="N13" s="45" t="s">
        <v>2</v>
      </c>
      <c r="O13" s="46" t="s">
        <v>3</v>
      </c>
      <c r="P13" s="47" t="s">
        <v>4</v>
      </c>
      <c r="Q13" s="52" t="s">
        <v>2</v>
      </c>
      <c r="R13" s="52" t="s">
        <v>2</v>
      </c>
    </row>
    <row r="14" spans="1:18" x14ac:dyDescent="0.3">
      <c r="A14" s="3" t="s">
        <v>12</v>
      </c>
      <c r="B14" s="19">
        <v>4</v>
      </c>
      <c r="C14" s="9">
        <v>61</v>
      </c>
      <c r="D14" s="11">
        <f>B14*C14</f>
        <v>244</v>
      </c>
      <c r="E14" s="17"/>
      <c r="F14" s="15"/>
      <c r="G14" s="13"/>
      <c r="H14" s="41"/>
      <c r="I14" s="4">
        <v>0</v>
      </c>
      <c r="J14" s="5">
        <v>0</v>
      </c>
      <c r="K14" s="6">
        <v>6</v>
      </c>
      <c r="L14" s="7">
        <v>0</v>
      </c>
      <c r="M14" s="8">
        <v>0</v>
      </c>
      <c r="N14" s="5">
        <v>0</v>
      </c>
      <c r="O14" s="6">
        <v>0</v>
      </c>
      <c r="P14" s="7">
        <v>1</v>
      </c>
      <c r="Q14" s="51">
        <f>ROUNDUP(R14, 0)</f>
        <v>61</v>
      </c>
      <c r="R14" s="51">
        <f>1*C14</f>
        <v>61</v>
      </c>
    </row>
    <row r="15" spans="1:18" x14ac:dyDescent="0.3">
      <c r="A15" s="57" t="s">
        <v>11</v>
      </c>
      <c r="B15" s="58">
        <v>6</v>
      </c>
      <c r="C15" s="58">
        <v>0</v>
      </c>
      <c r="D15" s="58">
        <f t="shared" ref="D15:D18" si="5">B15*C15</f>
        <v>0</v>
      </c>
      <c r="E15" s="59">
        <f t="shared" ref="E15" si="6">F15+G15</f>
        <v>0</v>
      </c>
      <c r="F15" s="60">
        <f>I14*C14+I15*C15+I16*C16+I17*C17+I18*C18</f>
        <v>0</v>
      </c>
      <c r="G15" s="61">
        <f>M14*C14+M15*C15+M16*C16+M17*C17+M18*C18</f>
        <v>0</v>
      </c>
      <c r="H15" s="62">
        <f t="shared" ref="H15:H18" si="7">D15-E15</f>
        <v>0</v>
      </c>
      <c r="I15" s="63">
        <v>0</v>
      </c>
      <c r="J15" s="60">
        <v>0</v>
      </c>
      <c r="K15" s="60">
        <v>6</v>
      </c>
      <c r="L15" s="64">
        <v>0</v>
      </c>
      <c r="M15" s="59">
        <v>0</v>
      </c>
      <c r="N15" s="60">
        <v>0</v>
      </c>
      <c r="O15" s="60">
        <v>0</v>
      </c>
      <c r="P15" s="64">
        <v>1</v>
      </c>
      <c r="Q15" s="58">
        <f t="shared" ref="Q15:Q18" si="8">ROUNDUP(R15, 0)</f>
        <v>0</v>
      </c>
      <c r="R15" s="58">
        <f>1*C15</f>
        <v>0</v>
      </c>
    </row>
    <row r="16" spans="1:18" x14ac:dyDescent="0.3">
      <c r="A16" s="2" t="s">
        <v>13</v>
      </c>
      <c r="B16" s="20">
        <v>6</v>
      </c>
      <c r="C16" s="10">
        <v>18</v>
      </c>
      <c r="D16" s="12">
        <f t="shared" si="5"/>
        <v>108</v>
      </c>
      <c r="E16" s="18">
        <f>F16+G16+(Q14+Q15+Q16+Q17+Q18)</f>
        <v>108</v>
      </c>
      <c r="F16" s="16">
        <f>J14*C14+J15*C15+J16*C16+J17*C17+J18*C18</f>
        <v>0</v>
      </c>
      <c r="G16" s="14">
        <f>N14*C14+N15*C15+N16*C16+N17*C17+N18*C18</f>
        <v>0</v>
      </c>
      <c r="H16" s="42">
        <f t="shared" si="7"/>
        <v>0</v>
      </c>
      <c r="I16" s="4">
        <v>0</v>
      </c>
      <c r="J16" s="5">
        <v>0</v>
      </c>
      <c r="K16" s="6">
        <v>0</v>
      </c>
      <c r="L16" s="7">
        <v>0</v>
      </c>
      <c r="M16" s="8">
        <v>0</v>
      </c>
      <c r="N16" s="5">
        <v>0</v>
      </c>
      <c r="O16" s="6">
        <v>0</v>
      </c>
      <c r="P16" s="7">
        <v>1</v>
      </c>
      <c r="Q16" s="51">
        <f t="shared" si="8"/>
        <v>6</v>
      </c>
      <c r="R16" s="53">
        <f>1/3*C16</f>
        <v>6</v>
      </c>
    </row>
    <row r="17" spans="1:18" x14ac:dyDescent="0.3">
      <c r="A17" s="2" t="s">
        <v>14</v>
      </c>
      <c r="B17" s="20">
        <v>4</v>
      </c>
      <c r="C17" s="10">
        <v>92</v>
      </c>
      <c r="D17" s="12">
        <f t="shared" si="5"/>
        <v>368</v>
      </c>
      <c r="E17" s="18">
        <f t="shared" ref="E17:E18" si="9">F17+G17</f>
        <v>366</v>
      </c>
      <c r="F17" s="16">
        <f>K14*C14+K15*C15+K16*C16+K17*C17+K18*C18</f>
        <v>366</v>
      </c>
      <c r="G17" s="14">
        <f>O14*C14+O15*C15+O16*C16+O17*C17+O18*C18</f>
        <v>0</v>
      </c>
      <c r="H17" s="42">
        <f t="shared" si="7"/>
        <v>2</v>
      </c>
      <c r="I17" s="4">
        <v>0</v>
      </c>
      <c r="J17" s="5">
        <v>0</v>
      </c>
      <c r="K17" s="6">
        <v>0</v>
      </c>
      <c r="L17" s="7">
        <v>0</v>
      </c>
      <c r="M17" s="8">
        <v>0</v>
      </c>
      <c r="N17" s="5">
        <v>0</v>
      </c>
      <c r="O17" s="6">
        <v>0</v>
      </c>
      <c r="P17" s="7">
        <v>1</v>
      </c>
      <c r="Q17" s="51">
        <f t="shared" si="8"/>
        <v>31</v>
      </c>
      <c r="R17" s="53">
        <f>1/3*C17</f>
        <v>30.666666666666664</v>
      </c>
    </row>
    <row r="18" spans="1:18" ht="15" thickBot="1" x14ac:dyDescent="0.35">
      <c r="A18" s="27" t="s">
        <v>15</v>
      </c>
      <c r="B18" s="21">
        <v>7</v>
      </c>
      <c r="C18" s="22">
        <v>29</v>
      </c>
      <c r="D18" s="23">
        <f t="shared" si="5"/>
        <v>203</v>
      </c>
      <c r="E18" s="24">
        <f t="shared" si="9"/>
        <v>200</v>
      </c>
      <c r="F18" s="25">
        <f>L14*C14+L15*C15+L16*C16+L17*C17+L18*C18</f>
        <v>0</v>
      </c>
      <c r="G18" s="26">
        <f>P14*C14+P15*C15+P16*C16+P17*C17+P18*C18</f>
        <v>200</v>
      </c>
      <c r="H18" s="43">
        <f t="shared" si="7"/>
        <v>3</v>
      </c>
      <c r="I18" s="36">
        <v>0</v>
      </c>
      <c r="J18" s="37">
        <v>0</v>
      </c>
      <c r="K18" s="38">
        <v>0</v>
      </c>
      <c r="L18" s="39">
        <v>0</v>
      </c>
      <c r="M18" s="40">
        <v>0</v>
      </c>
      <c r="N18" s="5">
        <v>0</v>
      </c>
      <c r="O18" s="38">
        <v>0</v>
      </c>
      <c r="P18" s="39">
        <v>1</v>
      </c>
      <c r="Q18" s="51">
        <f t="shared" si="8"/>
        <v>10</v>
      </c>
      <c r="R18" s="53">
        <f>1/3*C18</f>
        <v>9.6666666666666661</v>
      </c>
    </row>
    <row r="19" spans="1:18" ht="16.2" thickBot="1" x14ac:dyDescent="0.35">
      <c r="A19" s="28" t="s">
        <v>16</v>
      </c>
      <c r="B19" s="34"/>
      <c r="C19" s="29">
        <f>C14+C15+C16+C17+C18</f>
        <v>200</v>
      </c>
      <c r="D19" s="30">
        <f>D16+D17+D18</f>
        <v>679</v>
      </c>
      <c r="E19" s="31">
        <f>E16+E17+E18</f>
        <v>674</v>
      </c>
      <c r="F19" s="32">
        <f>F16+F17+F18</f>
        <v>366</v>
      </c>
      <c r="G19" s="33">
        <f>G16+G17+G18</f>
        <v>200</v>
      </c>
      <c r="H19" s="35">
        <f t="shared" ref="H19" si="10">H14+H15+H16+H17+H18</f>
        <v>5</v>
      </c>
      <c r="I19" s="92" t="s">
        <v>30</v>
      </c>
      <c r="J19" s="93"/>
      <c r="K19" s="93"/>
      <c r="L19" s="50">
        <f>C19/C14</f>
        <v>3.278688524590164</v>
      </c>
      <c r="M19" s="56" t="s">
        <v>31</v>
      </c>
      <c r="N19" s="55">
        <f>E19/C14</f>
        <v>11.049180327868852</v>
      </c>
      <c r="O19" s="56" t="s">
        <v>32</v>
      </c>
      <c r="P19" s="50">
        <f>N19/B14</f>
        <v>2.762295081967213</v>
      </c>
      <c r="Q19" s="49" t="s">
        <v>20</v>
      </c>
      <c r="R19" s="49" t="s">
        <v>21</v>
      </c>
    </row>
    <row r="20" spans="1:18" ht="15" thickBot="1" x14ac:dyDescent="0.35"/>
    <row r="21" spans="1:18" ht="18.600000000000001" thickBot="1" x14ac:dyDescent="0.4">
      <c r="A21" s="79" t="s">
        <v>23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1:18" ht="15" thickBot="1" x14ac:dyDescent="0.35">
      <c r="A22" s="107" t="s">
        <v>8</v>
      </c>
      <c r="B22" s="109" t="s">
        <v>18</v>
      </c>
      <c r="C22" s="95" t="s">
        <v>17</v>
      </c>
      <c r="D22" s="97" t="s">
        <v>9</v>
      </c>
      <c r="E22" s="99" t="s">
        <v>10</v>
      </c>
      <c r="F22" s="101" t="s">
        <v>5</v>
      </c>
      <c r="G22" s="103" t="s">
        <v>6</v>
      </c>
      <c r="H22" s="105" t="s">
        <v>0</v>
      </c>
      <c r="I22" s="92" t="s">
        <v>5</v>
      </c>
      <c r="J22" s="93"/>
      <c r="K22" s="93"/>
      <c r="L22" s="94"/>
      <c r="M22" s="92" t="s">
        <v>6</v>
      </c>
      <c r="N22" s="93"/>
      <c r="O22" s="93"/>
      <c r="P22" s="94"/>
      <c r="Q22" s="92" t="s">
        <v>19</v>
      </c>
      <c r="R22" s="94"/>
    </row>
    <row r="23" spans="1:18" ht="15" thickBot="1" x14ac:dyDescent="0.35">
      <c r="A23" s="108"/>
      <c r="B23" s="110"/>
      <c r="C23" s="96"/>
      <c r="D23" s="98"/>
      <c r="E23" s="100"/>
      <c r="F23" s="102"/>
      <c r="G23" s="104"/>
      <c r="H23" s="106"/>
      <c r="I23" s="44" t="s">
        <v>1</v>
      </c>
      <c r="J23" s="45" t="s">
        <v>2</v>
      </c>
      <c r="K23" s="46" t="s">
        <v>3</v>
      </c>
      <c r="L23" s="47" t="s">
        <v>4</v>
      </c>
      <c r="M23" s="48" t="s">
        <v>1</v>
      </c>
      <c r="N23" s="45" t="s">
        <v>2</v>
      </c>
      <c r="O23" s="46" t="s">
        <v>3</v>
      </c>
      <c r="P23" s="47" t="s">
        <v>4</v>
      </c>
      <c r="Q23" s="52" t="s">
        <v>2</v>
      </c>
      <c r="R23" s="52" t="s">
        <v>2</v>
      </c>
    </row>
    <row r="24" spans="1:18" x14ac:dyDescent="0.3">
      <c r="A24" s="3" t="s">
        <v>12</v>
      </c>
      <c r="B24" s="19">
        <v>4</v>
      </c>
      <c r="C24" s="9">
        <v>63</v>
      </c>
      <c r="D24" s="11">
        <f>B24*C24</f>
        <v>252</v>
      </c>
      <c r="E24" s="17"/>
      <c r="F24" s="15"/>
      <c r="G24" s="13"/>
      <c r="H24" s="41"/>
      <c r="I24" s="4">
        <v>0</v>
      </c>
      <c r="J24" s="5">
        <v>4</v>
      </c>
      <c r="K24" s="6">
        <v>0</v>
      </c>
      <c r="L24" s="7">
        <v>0</v>
      </c>
      <c r="M24" s="8">
        <v>0</v>
      </c>
      <c r="N24" s="5">
        <v>1</v>
      </c>
      <c r="O24" s="6">
        <v>0</v>
      </c>
      <c r="P24" s="7">
        <v>0</v>
      </c>
      <c r="Q24" s="51">
        <f>ROUNDUP(R24, 0)</f>
        <v>63</v>
      </c>
      <c r="R24" s="51">
        <f>1*C24</f>
        <v>63</v>
      </c>
    </row>
    <row r="25" spans="1:18" x14ac:dyDescent="0.3">
      <c r="A25" s="57" t="s">
        <v>11</v>
      </c>
      <c r="B25" s="58">
        <v>6</v>
      </c>
      <c r="C25" s="58">
        <v>0</v>
      </c>
      <c r="D25" s="58">
        <f t="shared" ref="D25" si="11">B25*C25</f>
        <v>0</v>
      </c>
      <c r="E25" s="59">
        <f t="shared" ref="E25" si="12">F25+G25</f>
        <v>0</v>
      </c>
      <c r="F25" s="60">
        <f>I24*C24+I25*C25+I26*C26+I27*C27+I28*C28</f>
        <v>0</v>
      </c>
      <c r="G25" s="61">
        <f>M24*C24+M25*C25+M26*C26+M27*C27+M28*C28</f>
        <v>0</v>
      </c>
      <c r="H25" s="62">
        <f t="shared" ref="H25" si="13">D25-E25</f>
        <v>0</v>
      </c>
      <c r="I25" s="63">
        <v>0</v>
      </c>
      <c r="J25" s="60">
        <v>0</v>
      </c>
      <c r="K25" s="60">
        <v>6</v>
      </c>
      <c r="L25" s="64">
        <v>0</v>
      </c>
      <c r="M25" s="59">
        <v>0</v>
      </c>
      <c r="N25" s="60">
        <v>1</v>
      </c>
      <c r="O25" s="60">
        <v>0</v>
      </c>
      <c r="P25" s="64">
        <v>0</v>
      </c>
      <c r="Q25" s="58">
        <f t="shared" ref="Q25" si="14">ROUNDUP(R25, 0)</f>
        <v>0</v>
      </c>
      <c r="R25" s="58">
        <f>1*C25</f>
        <v>0</v>
      </c>
    </row>
    <row r="26" spans="1:18" x14ac:dyDescent="0.3">
      <c r="A26" s="2" t="s">
        <v>13</v>
      </c>
      <c r="B26" s="20">
        <v>8</v>
      </c>
      <c r="C26" s="10">
        <v>59</v>
      </c>
      <c r="D26" s="12">
        <f>B26*C26</f>
        <v>472</v>
      </c>
      <c r="E26" s="18">
        <f>F26+G26+(Q24+Q25+Q26+Q27+Q28)</f>
        <v>467</v>
      </c>
      <c r="F26" s="16">
        <f>J24*C24+J25*C25+J26*C26+J27*C27+J28*C28</f>
        <v>252</v>
      </c>
      <c r="G26" s="14">
        <f>N24*C24+N25*C25+N26*C26+N27*C27+N28*C28</f>
        <v>122</v>
      </c>
      <c r="H26" s="42">
        <f>D26-E26</f>
        <v>5</v>
      </c>
      <c r="I26" s="4">
        <v>0</v>
      </c>
      <c r="J26" s="5">
        <v>0</v>
      </c>
      <c r="K26" s="6">
        <v>0</v>
      </c>
      <c r="L26" s="7">
        <v>0</v>
      </c>
      <c r="M26" s="8">
        <v>0</v>
      </c>
      <c r="N26" s="5">
        <v>1</v>
      </c>
      <c r="O26" s="6">
        <v>0</v>
      </c>
      <c r="P26" s="7">
        <v>0</v>
      </c>
      <c r="Q26" s="51">
        <f>ROUNDUP(R26, 0)</f>
        <v>30</v>
      </c>
      <c r="R26" s="51">
        <f>0.5*C26</f>
        <v>29.5</v>
      </c>
    </row>
    <row r="27" spans="1:18" x14ac:dyDescent="0.3">
      <c r="A27" s="2" t="s">
        <v>14</v>
      </c>
      <c r="B27" s="20">
        <v>4</v>
      </c>
      <c r="C27" s="10">
        <v>0</v>
      </c>
      <c r="D27" s="12">
        <f>B27*C27</f>
        <v>0</v>
      </c>
      <c r="E27" s="18">
        <f t="shared" ref="E27:E28" si="15">F27+G27</f>
        <v>0</v>
      </c>
      <c r="F27" s="16">
        <f>K24*C24+K25*C25+K26*C26+K27*C27+K28*C28</f>
        <v>0</v>
      </c>
      <c r="G27" s="14">
        <f>O24*C24+O25*C25+O26*C26+O27*C27+O28*C28</f>
        <v>0</v>
      </c>
      <c r="H27" s="42">
        <f>D27-E27</f>
        <v>0</v>
      </c>
      <c r="I27" s="4">
        <v>0</v>
      </c>
      <c r="J27" s="5">
        <v>0</v>
      </c>
      <c r="K27" s="6">
        <v>0</v>
      </c>
      <c r="L27" s="7">
        <v>0</v>
      </c>
      <c r="M27" s="8">
        <v>0</v>
      </c>
      <c r="N27" s="5">
        <v>1</v>
      </c>
      <c r="O27" s="6">
        <v>0</v>
      </c>
      <c r="P27" s="7">
        <v>0</v>
      </c>
      <c r="Q27" s="51">
        <f>ROUNDUP(R27, 0)</f>
        <v>0</v>
      </c>
      <c r="R27" s="51">
        <f>0.5*C27</f>
        <v>0</v>
      </c>
    </row>
    <row r="28" spans="1:18" ht="15" thickBot="1" x14ac:dyDescent="0.35">
      <c r="A28" s="27" t="s">
        <v>15</v>
      </c>
      <c r="B28" s="21">
        <v>4</v>
      </c>
      <c r="C28" s="22">
        <v>0</v>
      </c>
      <c r="D28" s="23">
        <f>B28*C28</f>
        <v>0</v>
      </c>
      <c r="E28" s="24">
        <f t="shared" si="15"/>
        <v>0</v>
      </c>
      <c r="F28" s="25">
        <f>L24*C24+L25*C25+L26*C26+L27*C27+L28*C28</f>
        <v>0</v>
      </c>
      <c r="G28" s="26">
        <f>P24*C24+P25*C25+P26*C26+P27*C27+P28*C28</f>
        <v>0</v>
      </c>
      <c r="H28" s="43">
        <f>D28-E28</f>
        <v>0</v>
      </c>
      <c r="I28" s="36">
        <v>0</v>
      </c>
      <c r="J28" s="37">
        <v>0</v>
      </c>
      <c r="K28" s="38">
        <v>0</v>
      </c>
      <c r="L28" s="39">
        <v>0</v>
      </c>
      <c r="M28" s="40">
        <v>0</v>
      </c>
      <c r="N28" s="5">
        <v>1</v>
      </c>
      <c r="O28" s="38">
        <v>0</v>
      </c>
      <c r="P28" s="39">
        <v>0</v>
      </c>
      <c r="Q28" s="51">
        <f>ROUNDUP(R28, 0)</f>
        <v>0</v>
      </c>
      <c r="R28" s="51">
        <f>0.5*C28</f>
        <v>0</v>
      </c>
    </row>
    <row r="29" spans="1:18" ht="16.2" thickBot="1" x14ac:dyDescent="0.35">
      <c r="A29" s="28" t="s">
        <v>16</v>
      </c>
      <c r="B29" s="34"/>
      <c r="C29" s="29">
        <f>C24+C25+C26+C27+C28</f>
        <v>122</v>
      </c>
      <c r="D29" s="30">
        <f>D26+D27+D28</f>
        <v>472</v>
      </c>
      <c r="E29" s="31">
        <f>E26+E27+E28</f>
        <v>467</v>
      </c>
      <c r="F29" s="32">
        <f>F26+F27+F28</f>
        <v>252</v>
      </c>
      <c r="G29" s="33">
        <f>G26+G27+G28</f>
        <v>122</v>
      </c>
      <c r="H29" s="35">
        <f>H24+H25+H26+H27+H28</f>
        <v>5</v>
      </c>
      <c r="I29" s="92" t="s">
        <v>30</v>
      </c>
      <c r="J29" s="93"/>
      <c r="K29" s="93"/>
      <c r="L29" s="50">
        <f>C29/C24</f>
        <v>1.9365079365079365</v>
      </c>
      <c r="M29" s="56" t="s">
        <v>31</v>
      </c>
      <c r="N29" s="55">
        <f>E29/C24</f>
        <v>7.412698412698413</v>
      </c>
      <c r="O29" s="56" t="s">
        <v>32</v>
      </c>
      <c r="P29" s="50">
        <f>N29/B24</f>
        <v>1.8531746031746033</v>
      </c>
      <c r="Q29" s="49" t="s">
        <v>20</v>
      </c>
      <c r="R29" s="49" t="s">
        <v>21</v>
      </c>
    </row>
  </sheetData>
  <mergeCells count="39">
    <mergeCell ref="Q12:R12"/>
    <mergeCell ref="M22:P22"/>
    <mergeCell ref="Q22:R22"/>
    <mergeCell ref="I29:K29"/>
    <mergeCell ref="A21:R21"/>
    <mergeCell ref="A22:A23"/>
    <mergeCell ref="B22:B23"/>
    <mergeCell ref="C22:C23"/>
    <mergeCell ref="D22:D23"/>
    <mergeCell ref="E22:E23"/>
    <mergeCell ref="F22:F23"/>
    <mergeCell ref="G22:G23"/>
    <mergeCell ref="H22:H23"/>
    <mergeCell ref="I22:L22"/>
    <mergeCell ref="I19:K19"/>
    <mergeCell ref="A12:A13"/>
    <mergeCell ref="B12:B13"/>
    <mergeCell ref="C12:C13"/>
    <mergeCell ref="D12:D13"/>
    <mergeCell ref="E12:E13"/>
    <mergeCell ref="F12:F13"/>
    <mergeCell ref="G12:G13"/>
    <mergeCell ref="H12:H13"/>
    <mergeCell ref="I12:L12"/>
    <mergeCell ref="M2:P2"/>
    <mergeCell ref="I9:K9"/>
    <mergeCell ref="M12:P12"/>
    <mergeCell ref="Q2:R2"/>
    <mergeCell ref="A1:R1"/>
    <mergeCell ref="A11:R11"/>
    <mergeCell ref="A2:A3"/>
    <mergeCell ref="B2:B3"/>
    <mergeCell ref="C2:C3"/>
    <mergeCell ref="D2:D3"/>
    <mergeCell ref="E2:E3"/>
    <mergeCell ref="F2:F3"/>
    <mergeCell ref="G2:G3"/>
    <mergeCell ref="H2:H3"/>
    <mergeCell ref="I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7DDA-0FE9-46C7-B5C2-8ABD743D0593}">
  <dimension ref="A1:R29"/>
  <sheetViews>
    <sheetView zoomScale="85" zoomScaleNormal="85" workbookViewId="0">
      <selection activeCell="A30" sqref="A30"/>
    </sheetView>
  </sheetViews>
  <sheetFormatPr defaultRowHeight="14.4" x14ac:dyDescent="0.3"/>
  <cols>
    <col min="1" max="1" width="24.44140625" bestFit="1" customWidth="1"/>
    <col min="2" max="2" width="16.33203125" bestFit="1" customWidth="1"/>
    <col min="3" max="3" width="9.44140625" bestFit="1" customWidth="1"/>
    <col min="4" max="4" width="13.44140625" bestFit="1" customWidth="1"/>
    <col min="5" max="5" width="11.88671875" bestFit="1" customWidth="1"/>
    <col min="6" max="6" width="10.44140625" bestFit="1" customWidth="1"/>
    <col min="7" max="7" width="10.77734375" bestFit="1" customWidth="1"/>
    <col min="9" max="9" width="15" bestFit="1" customWidth="1"/>
    <col min="10" max="10" width="6.44140625" bestFit="1" customWidth="1"/>
    <col min="11" max="11" width="8" bestFit="1" customWidth="1"/>
    <col min="12" max="12" width="6.44140625" customWidth="1"/>
    <col min="13" max="13" width="22.33203125" bestFit="1" customWidth="1"/>
    <col min="14" max="14" width="6.44140625" bestFit="1" customWidth="1"/>
    <col min="15" max="15" width="18.109375" bestFit="1" customWidth="1"/>
    <col min="16" max="16" width="6.6640625" bestFit="1" customWidth="1"/>
    <col min="17" max="17" width="7.5546875" bestFit="1" customWidth="1"/>
    <col min="18" max="18" width="13.77734375" customWidth="1"/>
  </cols>
  <sheetData>
    <row r="1" spans="1:18" ht="18.600000000000001" thickBot="1" x14ac:dyDescent="0.4">
      <c r="A1" s="79" t="s">
        <v>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1"/>
    </row>
    <row r="2" spans="1:18" ht="15" thickBot="1" x14ac:dyDescent="0.35">
      <c r="A2" s="107" t="s">
        <v>8</v>
      </c>
      <c r="B2" s="109" t="s">
        <v>18</v>
      </c>
      <c r="C2" s="95" t="s">
        <v>17</v>
      </c>
      <c r="D2" s="97" t="s">
        <v>9</v>
      </c>
      <c r="E2" s="99" t="s">
        <v>10</v>
      </c>
      <c r="F2" s="101" t="s">
        <v>5</v>
      </c>
      <c r="G2" s="103" t="s">
        <v>6</v>
      </c>
      <c r="H2" s="105" t="s">
        <v>0</v>
      </c>
      <c r="I2" s="92" t="s">
        <v>5</v>
      </c>
      <c r="J2" s="93"/>
      <c r="K2" s="93"/>
      <c r="L2" s="94"/>
      <c r="M2" s="92" t="s">
        <v>6</v>
      </c>
      <c r="N2" s="93"/>
      <c r="O2" s="93"/>
      <c r="P2" s="94"/>
      <c r="Q2" s="92" t="s">
        <v>19</v>
      </c>
      <c r="R2" s="94"/>
    </row>
    <row r="3" spans="1:18" ht="15" thickBot="1" x14ac:dyDescent="0.35">
      <c r="A3" s="108"/>
      <c r="B3" s="110"/>
      <c r="C3" s="96"/>
      <c r="D3" s="98"/>
      <c r="E3" s="100"/>
      <c r="F3" s="102"/>
      <c r="G3" s="104"/>
      <c r="H3" s="106"/>
      <c r="I3" s="44" t="s">
        <v>1</v>
      </c>
      <c r="J3" s="45" t="s">
        <v>2</v>
      </c>
      <c r="K3" s="46" t="s">
        <v>3</v>
      </c>
      <c r="L3" s="47" t="s">
        <v>4</v>
      </c>
      <c r="M3" s="48" t="s">
        <v>1</v>
      </c>
      <c r="N3" s="45" t="s">
        <v>2</v>
      </c>
      <c r="O3" s="46" t="s">
        <v>3</v>
      </c>
      <c r="P3" s="47" t="s">
        <v>4</v>
      </c>
      <c r="Q3" s="52" t="s">
        <v>2</v>
      </c>
      <c r="R3" s="52" t="s">
        <v>2</v>
      </c>
    </row>
    <row r="4" spans="1:18" x14ac:dyDescent="0.3">
      <c r="A4" s="3" t="s">
        <v>12</v>
      </c>
      <c r="B4" s="19">
        <v>4</v>
      </c>
      <c r="C4" s="9">
        <v>64</v>
      </c>
      <c r="D4" s="11">
        <f>B4*C4</f>
        <v>256</v>
      </c>
      <c r="E4" s="17"/>
      <c r="F4" s="15"/>
      <c r="G4" s="13"/>
      <c r="H4" s="41"/>
      <c r="I4" s="4">
        <v>2</v>
      </c>
      <c r="J4" s="5">
        <v>0</v>
      </c>
      <c r="K4" s="6">
        <v>0</v>
      </c>
      <c r="L4" s="7">
        <v>0</v>
      </c>
      <c r="M4" s="8">
        <v>0.5</v>
      </c>
      <c r="N4" s="5">
        <v>0</v>
      </c>
      <c r="O4" s="6">
        <v>0</v>
      </c>
      <c r="P4" s="7">
        <v>1</v>
      </c>
      <c r="Q4" s="51">
        <f>ROUNDUP(R4, 0)</f>
        <v>64</v>
      </c>
      <c r="R4" s="51">
        <f>1*C4</f>
        <v>64</v>
      </c>
    </row>
    <row r="5" spans="1:18" x14ac:dyDescent="0.3">
      <c r="A5" s="2" t="s">
        <v>11</v>
      </c>
      <c r="B5" s="20">
        <v>7.8</v>
      </c>
      <c r="C5" s="10">
        <v>23</v>
      </c>
      <c r="D5" s="12">
        <f t="shared" ref="D5:D8" si="0">B5*C5</f>
        <v>179.4</v>
      </c>
      <c r="E5" s="18">
        <f t="shared" ref="E5:E8" si="1">F5+G5</f>
        <v>178.5</v>
      </c>
      <c r="F5" s="16">
        <f>I4*C4+I5*C5+I6*C6+I7*C7+I8*C8</f>
        <v>128</v>
      </c>
      <c r="G5" s="14">
        <f>M4*C4+M5*C5+M6*C6+M7*C7+M8*C8</f>
        <v>50.5</v>
      </c>
      <c r="H5" s="42">
        <f t="shared" ref="H5:H8" si="2">D5-E5</f>
        <v>0.90000000000000568</v>
      </c>
      <c r="I5" s="4">
        <v>0</v>
      </c>
      <c r="J5" s="5">
        <v>0</v>
      </c>
      <c r="K5" s="6">
        <v>6</v>
      </c>
      <c r="L5" s="7">
        <v>0</v>
      </c>
      <c r="M5" s="8">
        <v>0.5</v>
      </c>
      <c r="N5" s="5">
        <v>0</v>
      </c>
      <c r="O5" s="6">
        <v>0</v>
      </c>
      <c r="P5" s="7">
        <v>1</v>
      </c>
      <c r="Q5" s="51">
        <f t="shared" ref="Q5:Q8" si="3">ROUNDUP(R5, 0)</f>
        <v>23</v>
      </c>
      <c r="R5" s="51">
        <f>1*C5</f>
        <v>23</v>
      </c>
    </row>
    <row r="6" spans="1:18" x14ac:dyDescent="0.3">
      <c r="A6" s="2" t="s">
        <v>13</v>
      </c>
      <c r="B6" s="20">
        <v>16.8</v>
      </c>
      <c r="C6" s="10">
        <v>8</v>
      </c>
      <c r="D6" s="12">
        <f t="shared" si="0"/>
        <v>134.4</v>
      </c>
      <c r="E6" s="18">
        <f>F6+G6+(Q4+Q5+Q6+Q7+Q8)</f>
        <v>130</v>
      </c>
      <c r="F6" s="16">
        <f>J4*C4+J5*C5+J6*C6+J7*C7+J8*C8</f>
        <v>28</v>
      </c>
      <c r="G6" s="14">
        <f>N4*C4+N5*C5+N6*C6+N7*C7+N8*C8</f>
        <v>0</v>
      </c>
      <c r="H6" s="42">
        <f t="shared" si="2"/>
        <v>4.4000000000000057</v>
      </c>
      <c r="I6" s="4">
        <v>0</v>
      </c>
      <c r="J6" s="5">
        <v>1</v>
      </c>
      <c r="K6" s="6">
        <v>0</v>
      </c>
      <c r="L6" s="7">
        <v>0</v>
      </c>
      <c r="M6" s="8">
        <v>0.25</v>
      </c>
      <c r="N6" s="5">
        <v>0</v>
      </c>
      <c r="O6" s="6">
        <v>0</v>
      </c>
      <c r="P6" s="7">
        <v>1</v>
      </c>
      <c r="Q6" s="51">
        <f t="shared" si="3"/>
        <v>4</v>
      </c>
      <c r="R6" s="51">
        <f>0.5*C6</f>
        <v>4</v>
      </c>
    </row>
    <row r="7" spans="1:18" x14ac:dyDescent="0.3">
      <c r="A7" s="2" t="s">
        <v>14</v>
      </c>
      <c r="B7" s="20">
        <v>12.6</v>
      </c>
      <c r="C7" s="10">
        <v>11</v>
      </c>
      <c r="D7" s="12">
        <f t="shared" si="0"/>
        <v>138.6</v>
      </c>
      <c r="E7" s="18">
        <f t="shared" si="1"/>
        <v>138</v>
      </c>
      <c r="F7" s="16">
        <f>K4*C4+K5*C5+K6*C6+K7*C7+K8*C8</f>
        <v>138</v>
      </c>
      <c r="G7" s="14">
        <f>O4*C4+O5*C5+O6*C6+O7*C7+O8*C8</f>
        <v>0</v>
      </c>
      <c r="H7" s="42">
        <f t="shared" si="2"/>
        <v>0.59999999999999432</v>
      </c>
      <c r="I7" s="4">
        <v>0</v>
      </c>
      <c r="J7" s="5">
        <v>1</v>
      </c>
      <c r="K7" s="6">
        <v>0</v>
      </c>
      <c r="L7" s="7">
        <v>0</v>
      </c>
      <c r="M7" s="8">
        <v>0.25</v>
      </c>
      <c r="N7" s="5">
        <v>0</v>
      </c>
      <c r="O7" s="6">
        <v>0</v>
      </c>
      <c r="P7" s="7">
        <v>1</v>
      </c>
      <c r="Q7" s="51">
        <f t="shared" si="3"/>
        <v>6</v>
      </c>
      <c r="R7" s="51">
        <f>0.5*C7</f>
        <v>5.5</v>
      </c>
    </row>
    <row r="8" spans="1:18" ht="15" thickBot="1" x14ac:dyDescent="0.35">
      <c r="A8" s="27" t="s">
        <v>15</v>
      </c>
      <c r="B8" s="21">
        <v>12.6</v>
      </c>
      <c r="C8" s="22">
        <v>9</v>
      </c>
      <c r="D8" s="23">
        <f t="shared" si="0"/>
        <v>113.39999999999999</v>
      </c>
      <c r="E8" s="24">
        <f t="shared" si="1"/>
        <v>115</v>
      </c>
      <c r="F8" s="25">
        <f>L4*C4+L5*C5+L6*C6+L7*C7+L8*C8</f>
        <v>0</v>
      </c>
      <c r="G8" s="26">
        <f>P4*C4+P5*C5+P6*C6+P7*C7+P8*C8</f>
        <v>115</v>
      </c>
      <c r="H8" s="43">
        <f t="shared" si="2"/>
        <v>-1.6000000000000085</v>
      </c>
      <c r="I8" s="36">
        <v>0</v>
      </c>
      <c r="J8" s="37">
        <v>1</v>
      </c>
      <c r="K8" s="38">
        <v>0</v>
      </c>
      <c r="L8" s="39">
        <v>0</v>
      </c>
      <c r="M8" s="40">
        <v>0.25</v>
      </c>
      <c r="N8" s="5">
        <v>0</v>
      </c>
      <c r="O8" s="38">
        <v>0</v>
      </c>
      <c r="P8" s="39">
        <v>1</v>
      </c>
      <c r="Q8" s="51">
        <f t="shared" si="3"/>
        <v>5</v>
      </c>
      <c r="R8" s="51">
        <f>0.5*C8</f>
        <v>4.5</v>
      </c>
    </row>
    <row r="9" spans="1:18" ht="16.2" thickBot="1" x14ac:dyDescent="0.35">
      <c r="A9" s="28" t="s">
        <v>16</v>
      </c>
      <c r="B9" s="34"/>
      <c r="C9" s="29">
        <f>C4+C5+C6+C7+C8</f>
        <v>115</v>
      </c>
      <c r="D9" s="30">
        <f>D6+D7+D8</f>
        <v>386.4</v>
      </c>
      <c r="E9" s="31">
        <f>E6+E7+E8</f>
        <v>383</v>
      </c>
      <c r="F9" s="32">
        <f>F6+F7+F8</f>
        <v>166</v>
      </c>
      <c r="G9" s="33">
        <f>G6+G7+G8</f>
        <v>115</v>
      </c>
      <c r="H9" s="35">
        <f t="shared" ref="H9" si="4">H4+H5+H6+H7+H8</f>
        <v>4.2999999999999972</v>
      </c>
      <c r="I9" s="92" t="s">
        <v>30</v>
      </c>
      <c r="J9" s="93"/>
      <c r="K9" s="93"/>
      <c r="L9" s="50">
        <f>C9/C4</f>
        <v>1.796875</v>
      </c>
      <c r="M9" s="56" t="s">
        <v>31</v>
      </c>
      <c r="N9" s="55">
        <f>E9/C4</f>
        <v>5.984375</v>
      </c>
      <c r="O9" s="56" t="s">
        <v>32</v>
      </c>
      <c r="P9" s="50">
        <f>N9/B4</f>
        <v>1.49609375</v>
      </c>
      <c r="Q9" s="67" t="s">
        <v>20</v>
      </c>
      <c r="R9" s="67" t="s">
        <v>21</v>
      </c>
    </row>
    <row r="10" spans="1:18" ht="15" thickBot="1" x14ac:dyDescent="0.35"/>
    <row r="11" spans="1:18" ht="18.600000000000001" thickBot="1" x14ac:dyDescent="0.4">
      <c r="A11" s="79" t="s">
        <v>22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</row>
    <row r="12" spans="1:18" ht="15" thickBot="1" x14ac:dyDescent="0.35">
      <c r="A12" s="107" t="s">
        <v>8</v>
      </c>
      <c r="B12" s="109" t="s">
        <v>18</v>
      </c>
      <c r="C12" s="95" t="s">
        <v>17</v>
      </c>
      <c r="D12" s="97" t="s">
        <v>9</v>
      </c>
      <c r="E12" s="99" t="s">
        <v>10</v>
      </c>
      <c r="F12" s="101" t="s">
        <v>5</v>
      </c>
      <c r="G12" s="103" t="s">
        <v>6</v>
      </c>
      <c r="H12" s="105" t="s">
        <v>0</v>
      </c>
      <c r="I12" s="92" t="s">
        <v>5</v>
      </c>
      <c r="J12" s="93"/>
      <c r="K12" s="93"/>
      <c r="L12" s="94"/>
      <c r="M12" s="92" t="s">
        <v>6</v>
      </c>
      <c r="N12" s="93"/>
      <c r="O12" s="93"/>
      <c r="P12" s="94"/>
      <c r="Q12" s="92" t="s">
        <v>19</v>
      </c>
      <c r="R12" s="94"/>
    </row>
    <row r="13" spans="1:18" ht="15" thickBot="1" x14ac:dyDescent="0.35">
      <c r="A13" s="108"/>
      <c r="B13" s="110"/>
      <c r="C13" s="96"/>
      <c r="D13" s="98"/>
      <c r="E13" s="100"/>
      <c r="F13" s="102"/>
      <c r="G13" s="104"/>
      <c r="H13" s="106"/>
      <c r="I13" s="44" t="s">
        <v>1</v>
      </c>
      <c r="J13" s="45" t="s">
        <v>2</v>
      </c>
      <c r="K13" s="46" t="s">
        <v>3</v>
      </c>
      <c r="L13" s="47" t="s">
        <v>4</v>
      </c>
      <c r="M13" s="48" t="s">
        <v>1</v>
      </c>
      <c r="N13" s="45" t="s">
        <v>2</v>
      </c>
      <c r="O13" s="46" t="s">
        <v>3</v>
      </c>
      <c r="P13" s="47" t="s">
        <v>4</v>
      </c>
      <c r="Q13" s="52" t="s">
        <v>2</v>
      </c>
      <c r="R13" s="52" t="s">
        <v>2</v>
      </c>
    </row>
    <row r="14" spans="1:18" x14ac:dyDescent="0.3">
      <c r="A14" s="3" t="s">
        <v>12</v>
      </c>
      <c r="B14" s="19">
        <v>4</v>
      </c>
      <c r="C14" s="9">
        <v>60</v>
      </c>
      <c r="D14" s="11">
        <f>B14*C14</f>
        <v>240</v>
      </c>
      <c r="E14" s="17"/>
      <c r="F14" s="15"/>
      <c r="G14" s="13"/>
      <c r="H14" s="41"/>
      <c r="I14" s="4">
        <v>0</v>
      </c>
      <c r="J14" s="5">
        <v>0</v>
      </c>
      <c r="K14" s="6">
        <v>6</v>
      </c>
      <c r="L14" s="7">
        <v>0</v>
      </c>
      <c r="M14" s="8">
        <v>0</v>
      </c>
      <c r="N14" s="5">
        <v>0</v>
      </c>
      <c r="O14" s="6">
        <v>0</v>
      </c>
      <c r="P14" s="7">
        <v>1</v>
      </c>
      <c r="Q14" s="51">
        <f>ROUNDUP(R14, 0)</f>
        <v>60</v>
      </c>
      <c r="R14" s="51">
        <f>1*C14</f>
        <v>60</v>
      </c>
    </row>
    <row r="15" spans="1:18" x14ac:dyDescent="0.3">
      <c r="A15" s="57" t="s">
        <v>11</v>
      </c>
      <c r="B15" s="58">
        <v>6</v>
      </c>
      <c r="C15" s="58">
        <v>0</v>
      </c>
      <c r="D15" s="58">
        <f t="shared" ref="D15:D18" si="5">B15*C15</f>
        <v>0</v>
      </c>
      <c r="E15" s="59">
        <f t="shared" ref="E15" si="6">F15+G15</f>
        <v>0</v>
      </c>
      <c r="F15" s="60">
        <f>I14*C14+I15*C15+I16*C16+I17*C17+I18*C18</f>
        <v>0</v>
      </c>
      <c r="G15" s="61">
        <f>M14*C14+M15*C15+M16*C16+M17*C17+M18*C18</f>
        <v>0</v>
      </c>
      <c r="H15" s="62">
        <f t="shared" ref="H15:H18" si="7">D15-E15</f>
        <v>0</v>
      </c>
      <c r="I15" s="63">
        <v>0</v>
      </c>
      <c r="J15" s="60">
        <v>0</v>
      </c>
      <c r="K15" s="60">
        <v>6</v>
      </c>
      <c r="L15" s="64">
        <v>0</v>
      </c>
      <c r="M15" s="59">
        <v>0</v>
      </c>
      <c r="N15" s="60">
        <v>0</v>
      </c>
      <c r="O15" s="60">
        <v>0</v>
      </c>
      <c r="P15" s="64">
        <v>1</v>
      </c>
      <c r="Q15" s="58">
        <f t="shared" ref="Q15:Q18" si="8">ROUNDUP(R15, 0)</f>
        <v>0</v>
      </c>
      <c r="R15" s="58">
        <f>1*C15</f>
        <v>0</v>
      </c>
    </row>
    <row r="16" spans="1:18" x14ac:dyDescent="0.3">
      <c r="A16" s="2" t="s">
        <v>13</v>
      </c>
      <c r="B16" s="20">
        <v>16.8</v>
      </c>
      <c r="C16" s="10">
        <v>7</v>
      </c>
      <c r="D16" s="12">
        <f t="shared" si="5"/>
        <v>117.60000000000001</v>
      </c>
      <c r="E16" s="18">
        <f>F16+G16+(Q14+Q15+Q16+Q17+Q18)</f>
        <v>119</v>
      </c>
      <c r="F16" s="16">
        <f>J14*C14+J15*C15+J16*C16+J17*C17+J18*C18</f>
        <v>43</v>
      </c>
      <c r="G16" s="14">
        <f>N14*C14+N15*C15+N16*C16+N17*C17+N18*C18</f>
        <v>0</v>
      </c>
      <c r="H16" s="42">
        <f t="shared" si="7"/>
        <v>-1.3999999999999915</v>
      </c>
      <c r="I16" s="4">
        <v>0</v>
      </c>
      <c r="J16" s="5">
        <v>1</v>
      </c>
      <c r="K16" s="6">
        <v>0</v>
      </c>
      <c r="L16" s="7">
        <v>0</v>
      </c>
      <c r="M16" s="8">
        <v>0</v>
      </c>
      <c r="N16" s="5">
        <v>0</v>
      </c>
      <c r="O16" s="6">
        <v>0</v>
      </c>
      <c r="P16" s="7">
        <v>1</v>
      </c>
      <c r="Q16" s="51">
        <f t="shared" si="8"/>
        <v>3</v>
      </c>
      <c r="R16" s="53">
        <f>1/3*C16</f>
        <v>2.333333333333333</v>
      </c>
    </row>
    <row r="17" spans="1:18" x14ac:dyDescent="0.3">
      <c r="A17" s="2" t="s">
        <v>14</v>
      </c>
      <c r="B17" s="20">
        <v>12.6</v>
      </c>
      <c r="C17" s="10">
        <v>29</v>
      </c>
      <c r="D17" s="12">
        <f t="shared" si="5"/>
        <v>365.4</v>
      </c>
      <c r="E17" s="18">
        <f t="shared" ref="E17:E18" si="9">F17+G17</f>
        <v>360</v>
      </c>
      <c r="F17" s="16">
        <f>K14*C14+K15*C15+K16*C16+K17*C17+K18*C18</f>
        <v>360</v>
      </c>
      <c r="G17" s="14">
        <f>O14*C14+O15*C15+O16*C16+O17*C17+O18*C18</f>
        <v>0</v>
      </c>
      <c r="H17" s="42">
        <f t="shared" si="7"/>
        <v>5.3999999999999773</v>
      </c>
      <c r="I17" s="4">
        <v>0</v>
      </c>
      <c r="J17" s="5">
        <v>1</v>
      </c>
      <c r="K17" s="6">
        <v>0</v>
      </c>
      <c r="L17" s="7">
        <v>0</v>
      </c>
      <c r="M17" s="8">
        <v>0</v>
      </c>
      <c r="N17" s="5">
        <v>0</v>
      </c>
      <c r="O17" s="6">
        <v>0</v>
      </c>
      <c r="P17" s="7">
        <v>1</v>
      </c>
      <c r="Q17" s="51">
        <f t="shared" si="8"/>
        <v>10</v>
      </c>
      <c r="R17" s="53">
        <f>1/3*C17</f>
        <v>9.6666666666666661</v>
      </c>
    </row>
    <row r="18" spans="1:18" ht="15" thickBot="1" x14ac:dyDescent="0.35">
      <c r="A18" s="27" t="s">
        <v>15</v>
      </c>
      <c r="B18" s="21">
        <v>14.7</v>
      </c>
      <c r="C18" s="22">
        <v>7</v>
      </c>
      <c r="D18" s="23">
        <f t="shared" si="5"/>
        <v>102.89999999999999</v>
      </c>
      <c r="E18" s="24">
        <f t="shared" si="9"/>
        <v>103</v>
      </c>
      <c r="F18" s="25">
        <f>L14*C14+L15*C15+L16*C16+L17*C17+L18*C18</f>
        <v>0</v>
      </c>
      <c r="G18" s="26">
        <f>P14*C14+P15*C15+P16*C16+P17*C17+P18*C18</f>
        <v>103</v>
      </c>
      <c r="H18" s="43">
        <f t="shared" si="7"/>
        <v>-0.10000000000000853</v>
      </c>
      <c r="I18" s="36">
        <v>0</v>
      </c>
      <c r="J18" s="37">
        <v>1</v>
      </c>
      <c r="K18" s="38">
        <v>0</v>
      </c>
      <c r="L18" s="39">
        <v>0</v>
      </c>
      <c r="M18" s="40">
        <v>0</v>
      </c>
      <c r="N18" s="5">
        <v>0</v>
      </c>
      <c r="O18" s="38">
        <v>0</v>
      </c>
      <c r="P18" s="39">
        <v>1</v>
      </c>
      <c r="Q18" s="51">
        <f t="shared" si="8"/>
        <v>3</v>
      </c>
      <c r="R18" s="53">
        <f>1/3*C18</f>
        <v>2.333333333333333</v>
      </c>
    </row>
    <row r="19" spans="1:18" ht="16.2" thickBot="1" x14ac:dyDescent="0.35">
      <c r="A19" s="28" t="s">
        <v>16</v>
      </c>
      <c r="B19" s="34"/>
      <c r="C19" s="29">
        <f>C14+C15+C16+C17+C18</f>
        <v>103</v>
      </c>
      <c r="D19" s="30">
        <f>D16+D17+D18</f>
        <v>585.9</v>
      </c>
      <c r="E19" s="31">
        <f>E16+E17+E18</f>
        <v>582</v>
      </c>
      <c r="F19" s="32">
        <f>F16+F17+F18</f>
        <v>403</v>
      </c>
      <c r="G19" s="33">
        <f>G16+G17+G18</f>
        <v>103</v>
      </c>
      <c r="H19" s="35">
        <f t="shared" ref="H19" si="10">H14+H15+H16+H17+H18</f>
        <v>3.8999999999999773</v>
      </c>
      <c r="I19" s="92" t="s">
        <v>30</v>
      </c>
      <c r="J19" s="93"/>
      <c r="K19" s="93"/>
      <c r="L19" s="50">
        <f>C19/C14</f>
        <v>1.7166666666666666</v>
      </c>
      <c r="M19" s="56" t="s">
        <v>31</v>
      </c>
      <c r="N19" s="55">
        <f>E19/C14</f>
        <v>9.6999999999999993</v>
      </c>
      <c r="O19" s="56" t="s">
        <v>32</v>
      </c>
      <c r="P19" s="50">
        <f>N19/B14</f>
        <v>2.4249999999999998</v>
      </c>
      <c r="Q19" s="67" t="s">
        <v>20</v>
      </c>
      <c r="R19" s="67" t="s">
        <v>21</v>
      </c>
    </row>
    <row r="20" spans="1:18" ht="15" thickBot="1" x14ac:dyDescent="0.35"/>
    <row r="21" spans="1:18" ht="18.600000000000001" thickBot="1" x14ac:dyDescent="0.4">
      <c r="A21" s="79" t="s">
        <v>23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1:18" ht="15" thickBot="1" x14ac:dyDescent="0.35">
      <c r="A22" s="107" t="s">
        <v>8</v>
      </c>
      <c r="B22" s="109" t="s">
        <v>18</v>
      </c>
      <c r="C22" s="95" t="s">
        <v>17</v>
      </c>
      <c r="D22" s="97" t="s">
        <v>9</v>
      </c>
      <c r="E22" s="99" t="s">
        <v>10</v>
      </c>
      <c r="F22" s="101" t="s">
        <v>5</v>
      </c>
      <c r="G22" s="103" t="s">
        <v>6</v>
      </c>
      <c r="H22" s="105" t="s">
        <v>0</v>
      </c>
      <c r="I22" s="92" t="s">
        <v>5</v>
      </c>
      <c r="J22" s="93"/>
      <c r="K22" s="93"/>
      <c r="L22" s="94"/>
      <c r="M22" s="92" t="s">
        <v>6</v>
      </c>
      <c r="N22" s="93"/>
      <c r="O22" s="93"/>
      <c r="P22" s="94"/>
      <c r="Q22" s="92" t="s">
        <v>19</v>
      </c>
      <c r="R22" s="94"/>
    </row>
    <row r="23" spans="1:18" ht="15" thickBot="1" x14ac:dyDescent="0.35">
      <c r="A23" s="108"/>
      <c r="B23" s="110"/>
      <c r="C23" s="96"/>
      <c r="D23" s="98"/>
      <c r="E23" s="100"/>
      <c r="F23" s="102"/>
      <c r="G23" s="104"/>
      <c r="H23" s="106"/>
      <c r="I23" s="44" t="s">
        <v>1</v>
      </c>
      <c r="J23" s="45" t="s">
        <v>2</v>
      </c>
      <c r="K23" s="46" t="s">
        <v>3</v>
      </c>
      <c r="L23" s="47" t="s">
        <v>4</v>
      </c>
      <c r="M23" s="48" t="s">
        <v>1</v>
      </c>
      <c r="N23" s="45" t="s">
        <v>2</v>
      </c>
      <c r="O23" s="46" t="s">
        <v>3</v>
      </c>
      <c r="P23" s="47" t="s">
        <v>4</v>
      </c>
      <c r="Q23" s="52" t="s">
        <v>2</v>
      </c>
      <c r="R23" s="52" t="s">
        <v>2</v>
      </c>
    </row>
    <row r="24" spans="1:18" x14ac:dyDescent="0.3">
      <c r="A24" s="3" t="s">
        <v>12</v>
      </c>
      <c r="B24" s="19">
        <v>4</v>
      </c>
      <c r="C24" s="9">
        <v>61</v>
      </c>
      <c r="D24" s="11">
        <f>B24*C24</f>
        <v>244</v>
      </c>
      <c r="E24" s="17"/>
      <c r="F24" s="15"/>
      <c r="G24" s="13"/>
      <c r="H24" s="41"/>
      <c r="I24" s="4">
        <v>0</v>
      </c>
      <c r="J24" s="5">
        <v>4</v>
      </c>
      <c r="K24" s="6">
        <v>0</v>
      </c>
      <c r="L24" s="7">
        <v>0</v>
      </c>
      <c r="M24" s="8">
        <v>0</v>
      </c>
      <c r="N24" s="5">
        <v>1</v>
      </c>
      <c r="O24" s="6">
        <v>0</v>
      </c>
      <c r="P24" s="7">
        <v>0</v>
      </c>
      <c r="Q24" s="51">
        <f>ROUNDUP(R24, 0)</f>
        <v>61</v>
      </c>
      <c r="R24" s="51">
        <f>1*C24</f>
        <v>61</v>
      </c>
    </row>
    <row r="25" spans="1:18" x14ac:dyDescent="0.3">
      <c r="A25" s="57" t="s">
        <v>11</v>
      </c>
      <c r="B25" s="58">
        <v>6</v>
      </c>
      <c r="C25" s="58">
        <v>0</v>
      </c>
      <c r="D25" s="58">
        <f t="shared" ref="D25" si="11">B25*C25</f>
        <v>0</v>
      </c>
      <c r="E25" s="59">
        <f t="shared" ref="E25" si="12">F25+G25</f>
        <v>0</v>
      </c>
      <c r="F25" s="60">
        <f>I24*C24+I25*C25+I26*C26+I27*C27+I28*C28</f>
        <v>0</v>
      </c>
      <c r="G25" s="61">
        <f>M24*C24+M25*C25+M26*C26+M27*C27+M28*C28</f>
        <v>0</v>
      </c>
      <c r="H25" s="62">
        <f t="shared" ref="H25" si="13">D25-E25</f>
        <v>0</v>
      </c>
      <c r="I25" s="63">
        <v>0</v>
      </c>
      <c r="J25" s="60">
        <v>0</v>
      </c>
      <c r="K25" s="60">
        <v>6</v>
      </c>
      <c r="L25" s="64">
        <v>0</v>
      </c>
      <c r="M25" s="59">
        <v>0</v>
      </c>
      <c r="N25" s="60">
        <v>1</v>
      </c>
      <c r="O25" s="60">
        <v>0</v>
      </c>
      <c r="P25" s="64">
        <v>0</v>
      </c>
      <c r="Q25" s="58">
        <f t="shared" ref="Q25" si="14">ROUNDUP(R25, 0)</f>
        <v>0</v>
      </c>
      <c r="R25" s="58">
        <f>1*C25</f>
        <v>0</v>
      </c>
    </row>
    <row r="26" spans="1:18" x14ac:dyDescent="0.3">
      <c r="A26" s="2" t="s">
        <v>13</v>
      </c>
      <c r="B26" s="20">
        <v>21</v>
      </c>
      <c r="C26" s="10">
        <v>20</v>
      </c>
      <c r="D26" s="12">
        <f>B26*C26</f>
        <v>420</v>
      </c>
      <c r="E26" s="18">
        <f>F26+G26+(Q24+Q25+Q26+Q27+Q28)</f>
        <v>416</v>
      </c>
      <c r="F26" s="16">
        <f>J24*C24+J25*C25+J26*C26+J27*C27+J28*C28</f>
        <v>264</v>
      </c>
      <c r="G26" s="14">
        <f>N24*C24+N25*C25+N26*C26+N27*C27+N28*C28</f>
        <v>81</v>
      </c>
      <c r="H26" s="42">
        <f>D26-E26</f>
        <v>4</v>
      </c>
      <c r="I26" s="4">
        <v>0</v>
      </c>
      <c r="J26" s="5">
        <v>1</v>
      </c>
      <c r="K26" s="6">
        <v>0</v>
      </c>
      <c r="L26" s="7">
        <v>0</v>
      </c>
      <c r="M26" s="8">
        <v>0</v>
      </c>
      <c r="N26" s="5">
        <v>1</v>
      </c>
      <c r="O26" s="6">
        <v>0</v>
      </c>
      <c r="P26" s="7">
        <v>0</v>
      </c>
      <c r="Q26" s="51">
        <f>ROUNDUP(R26, 0)</f>
        <v>10</v>
      </c>
      <c r="R26" s="51">
        <f>0.5*C26</f>
        <v>10</v>
      </c>
    </row>
    <row r="27" spans="1:18" x14ac:dyDescent="0.3">
      <c r="A27" s="2" t="s">
        <v>14</v>
      </c>
      <c r="B27" s="20">
        <v>12.6</v>
      </c>
      <c r="C27" s="10">
        <v>0</v>
      </c>
      <c r="D27" s="12">
        <f>B27*C27</f>
        <v>0</v>
      </c>
      <c r="E27" s="18">
        <f t="shared" ref="E27:E28" si="15">F27+G27</f>
        <v>0</v>
      </c>
      <c r="F27" s="16">
        <f>K24*C24+K25*C25+K26*C26+K27*C27+K28*C28</f>
        <v>0</v>
      </c>
      <c r="G27" s="14">
        <f>O24*C24+O25*C25+O26*C26+O27*C27+O28*C28</f>
        <v>0</v>
      </c>
      <c r="H27" s="42">
        <f>D27-E27</f>
        <v>0</v>
      </c>
      <c r="I27" s="4">
        <v>0</v>
      </c>
      <c r="J27" s="5">
        <v>1</v>
      </c>
      <c r="K27" s="6">
        <v>0</v>
      </c>
      <c r="L27" s="7">
        <v>0</v>
      </c>
      <c r="M27" s="8">
        <v>0</v>
      </c>
      <c r="N27" s="5">
        <v>1</v>
      </c>
      <c r="O27" s="6">
        <v>0</v>
      </c>
      <c r="P27" s="7">
        <v>0</v>
      </c>
      <c r="Q27" s="51">
        <f>ROUNDUP(R27, 0)</f>
        <v>0</v>
      </c>
      <c r="R27" s="51">
        <f>0.5*C27</f>
        <v>0</v>
      </c>
    </row>
    <row r="28" spans="1:18" ht="15" thickBot="1" x14ac:dyDescent="0.35">
      <c r="A28" s="27" t="s">
        <v>15</v>
      </c>
      <c r="B28" s="21">
        <v>8.4</v>
      </c>
      <c r="C28" s="22">
        <v>0</v>
      </c>
      <c r="D28" s="23">
        <f>B28*C28</f>
        <v>0</v>
      </c>
      <c r="E28" s="24">
        <f t="shared" si="15"/>
        <v>0</v>
      </c>
      <c r="F28" s="25">
        <f>L24*C24+L25*C25+L26*C26+L27*C27+L28*C28</f>
        <v>0</v>
      </c>
      <c r="G28" s="26">
        <f>P24*C24+P25*C25+P26*C26+P27*C27+P28*C28</f>
        <v>0</v>
      </c>
      <c r="H28" s="43">
        <f>D28-E28</f>
        <v>0</v>
      </c>
      <c r="I28" s="36">
        <v>0</v>
      </c>
      <c r="J28" s="37">
        <v>1</v>
      </c>
      <c r="K28" s="38">
        <v>0</v>
      </c>
      <c r="L28" s="39">
        <v>0</v>
      </c>
      <c r="M28" s="40">
        <v>0</v>
      </c>
      <c r="N28" s="5">
        <v>1</v>
      </c>
      <c r="O28" s="38">
        <v>0</v>
      </c>
      <c r="P28" s="39">
        <v>0</v>
      </c>
      <c r="Q28" s="51">
        <f>ROUNDUP(R28, 0)</f>
        <v>0</v>
      </c>
      <c r="R28" s="51">
        <f>0.5*C28</f>
        <v>0</v>
      </c>
    </row>
    <row r="29" spans="1:18" ht="16.2" thickBot="1" x14ac:dyDescent="0.35">
      <c r="A29" s="28" t="s">
        <v>16</v>
      </c>
      <c r="B29" s="34"/>
      <c r="C29" s="29">
        <f>C24+C25+C26+C27+C28</f>
        <v>81</v>
      </c>
      <c r="D29" s="30">
        <f>D26+D27+D28</f>
        <v>420</v>
      </c>
      <c r="E29" s="31">
        <f>E26+E27+E28</f>
        <v>416</v>
      </c>
      <c r="F29" s="32">
        <f>F26+F27+F28</f>
        <v>264</v>
      </c>
      <c r="G29" s="33">
        <f>G26+G27+G28</f>
        <v>81</v>
      </c>
      <c r="H29" s="35">
        <f>H24+H25+H26+H27+H28</f>
        <v>4</v>
      </c>
      <c r="I29" s="92" t="s">
        <v>30</v>
      </c>
      <c r="J29" s="93"/>
      <c r="K29" s="93"/>
      <c r="L29" s="50">
        <f>C29/C24</f>
        <v>1.3278688524590163</v>
      </c>
      <c r="M29" s="56" t="s">
        <v>31</v>
      </c>
      <c r="N29" s="55">
        <f>E29/C24</f>
        <v>6.8196721311475406</v>
      </c>
      <c r="O29" s="56" t="s">
        <v>32</v>
      </c>
      <c r="P29" s="50">
        <f>N29/B24</f>
        <v>1.7049180327868851</v>
      </c>
      <c r="Q29" s="67" t="s">
        <v>20</v>
      </c>
      <c r="R29" s="67" t="s">
        <v>21</v>
      </c>
    </row>
  </sheetData>
  <mergeCells count="39">
    <mergeCell ref="M22:P22"/>
    <mergeCell ref="Q22:R22"/>
    <mergeCell ref="I29:K29"/>
    <mergeCell ref="A21:R21"/>
    <mergeCell ref="A22:A23"/>
    <mergeCell ref="B22:B23"/>
    <mergeCell ref="C22:C23"/>
    <mergeCell ref="D22:D23"/>
    <mergeCell ref="E22:E23"/>
    <mergeCell ref="F22:F23"/>
    <mergeCell ref="G22:G23"/>
    <mergeCell ref="H22:H23"/>
    <mergeCell ref="I22:L22"/>
    <mergeCell ref="G12:G13"/>
    <mergeCell ref="H12:H13"/>
    <mergeCell ref="I12:L12"/>
    <mergeCell ref="M12:P12"/>
    <mergeCell ref="Q12:R12"/>
    <mergeCell ref="I19:K19"/>
    <mergeCell ref="M2:P2"/>
    <mergeCell ref="Q2:R2"/>
    <mergeCell ref="I9:K9"/>
    <mergeCell ref="A11:R11"/>
    <mergeCell ref="A12:A13"/>
    <mergeCell ref="B12:B13"/>
    <mergeCell ref="C12:C13"/>
    <mergeCell ref="D12:D13"/>
    <mergeCell ref="E12:E13"/>
    <mergeCell ref="F12:F13"/>
    <mergeCell ref="A1:R1"/>
    <mergeCell ref="A2:A3"/>
    <mergeCell ref="B2:B3"/>
    <mergeCell ref="C2:C3"/>
    <mergeCell ref="D2:D3"/>
    <mergeCell ref="E2:E3"/>
    <mergeCell ref="F2:F3"/>
    <mergeCell ref="G2:G3"/>
    <mergeCell ref="H2:H3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ADJUSTED</vt:lpstr>
      <vt:lpstr>VANILLA</vt:lpstr>
      <vt:lpstr>VANILLA (LATEGAME)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2015-06-05T18:17:20Z</dcterms:created>
  <dcterms:modified xsi:type="dcterms:W3CDTF">2021-11-09T12:05:45Z</dcterms:modified>
</cp:coreProperties>
</file>