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C1\Pictures\Gigas_Eras - O (testActive)\"/>
    </mc:Choice>
  </mc:AlternateContent>
  <xr:revisionPtr revIDLastSave="0" documentId="13_ncr:1_{5A604855-A396-47C6-BACE-C40B2F9AB1F0}" xr6:coauthVersionLast="45" xr6:coauthVersionMax="45" xr10:uidLastSave="{00000000-0000-0000-0000-000000000000}"/>
  <bookViews>
    <workbookView xWindow="9312" yWindow="84" windowWidth="13632" windowHeight="12096" tabRatio="583" firstSheet="2" activeTab="3" xr2:uid="{00000000-000D-0000-FFFF-FFFF00000000}"/>
  </bookViews>
  <sheets>
    <sheet name="MISSILE TEMP" sheetId="10" r:id="rId1"/>
    <sheet name="TEMPLATE" sheetId="1" r:id="rId2"/>
    <sheet name="Disruptors" sheetId="2" r:id="rId3"/>
    <sheet name="Macrodisruptors" sheetId="36" r:id="rId4"/>
    <sheet name="Lasers" sheetId="3" r:id="rId5"/>
    <sheet name="Energy Torpedoes" sheetId="5" r:id="rId6"/>
    <sheet name="Plasma" sheetId="6" r:id="rId7"/>
    <sheet name="Potential Dislocators" sheetId="35" r:id="rId8"/>
    <sheet name="Critters - PC" sheetId="34" r:id="rId9"/>
    <sheet name="Missiles" sheetId="7" r:id="rId10"/>
    <sheet name="Swarmer Missiles" sheetId="8" r:id="rId11"/>
    <sheet name="Torpedoes" sheetId="9" r:id="rId12"/>
    <sheet name="Autocannons" sheetId="11" r:id="rId13"/>
    <sheet name="Kinetic Artillery" sheetId="12" r:id="rId14"/>
    <sheet name="Mass Drivers" sheetId="13" r:id="rId15"/>
    <sheet name="Laser PD" sheetId="14" r:id="rId16"/>
    <sheet name="Flak PD" sheetId="15" r:id="rId17"/>
    <sheet name="Missile PD" sheetId="17" r:id="rId18"/>
    <sheet name="Arc Emitters" sheetId="18" r:id="rId19"/>
    <sheet name="Energy Lances" sheetId="20" r:id="rId20"/>
    <sheet name="Plasma Lances" sheetId="22" r:id="rId21"/>
    <sheet name="Stellar Missiles" sheetId="19" r:id="rId22"/>
    <sheet name="Kinetic Superartillery" sheetId="21" r:id="rId23"/>
    <sheet name="Terabeam Projectors" sheetId="23" r:id="rId24"/>
    <sheet name="Plasma Titan-Lances" sheetId="24" r:id="rId25"/>
    <sheet name="Titan-Torpedoes" sheetId="26" r:id="rId26"/>
    <sheet name="Titan-Batteries" sheetId="25" r:id="rId27"/>
    <sheet name="Fighters" sheetId="27" r:id="rId28"/>
    <sheet name="Bombers" sheetId="28" r:id="rId29"/>
    <sheet name="Exa-Lances" sheetId="29" r:id="rId30"/>
    <sheet name="Cluster Missiles" sheetId="30" r:id="rId31"/>
    <sheet name="Shatterbolt Cannons" sheetId="32" r:id="rId32"/>
    <sheet name="Gigas" sheetId="33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6" l="1"/>
  <c r="H7" i="36" s="1"/>
  <c r="I7" i="36" s="1"/>
  <c r="J7" i="36" s="1"/>
  <c r="K7" i="36" s="1"/>
  <c r="L7" i="36" s="1"/>
  <c r="M7" i="36" s="1"/>
  <c r="P7" i="36" s="1"/>
  <c r="N7" i="36" s="1"/>
  <c r="O7" i="36" s="1"/>
  <c r="E7" i="36"/>
  <c r="D7" i="36" s="1"/>
  <c r="G6" i="36"/>
  <c r="H6" i="36" s="1"/>
  <c r="I6" i="36" s="1"/>
  <c r="J6" i="36" s="1"/>
  <c r="K6" i="36" s="1"/>
  <c r="L6" i="36" s="1"/>
  <c r="M6" i="36" s="1"/>
  <c r="P6" i="36" s="1"/>
  <c r="N6" i="36" s="1"/>
  <c r="O6" i="36" s="1"/>
  <c r="E6" i="36"/>
  <c r="D6" i="36" s="1"/>
  <c r="G5" i="36"/>
  <c r="H5" i="36" s="1"/>
  <c r="I5" i="36" s="1"/>
  <c r="J5" i="36" s="1"/>
  <c r="K5" i="36" s="1"/>
  <c r="L5" i="36" s="1"/>
  <c r="M5" i="36" s="1"/>
  <c r="P5" i="36" s="1"/>
  <c r="N5" i="36" s="1"/>
  <c r="O5" i="36" s="1"/>
  <c r="E5" i="36"/>
  <c r="D5" i="36" s="1"/>
  <c r="G4" i="36"/>
  <c r="H4" i="36" s="1"/>
  <c r="I4" i="36" s="1"/>
  <c r="J4" i="36" s="1"/>
  <c r="K4" i="36" s="1"/>
  <c r="L4" i="36" s="1"/>
  <c r="M4" i="36" s="1"/>
  <c r="P4" i="36" s="1"/>
  <c r="N4" i="36" s="1"/>
  <c r="O4" i="36" s="1"/>
  <c r="E4" i="36"/>
  <c r="D4" i="36"/>
  <c r="G3" i="36"/>
  <c r="H3" i="36" s="1"/>
  <c r="I3" i="36" s="1"/>
  <c r="J3" i="36" s="1"/>
  <c r="K3" i="36" s="1"/>
  <c r="L3" i="36" s="1"/>
  <c r="M3" i="36" s="1"/>
  <c r="P3" i="36" s="1"/>
  <c r="N3" i="36" s="1"/>
  <c r="O3" i="36" s="1"/>
  <c r="E3" i="36"/>
  <c r="D3" i="36" s="1"/>
  <c r="G26" i="36"/>
  <c r="H26" i="36" s="1"/>
  <c r="I26" i="36" s="1"/>
  <c r="J26" i="36" s="1"/>
  <c r="K26" i="36" s="1"/>
  <c r="L26" i="36" s="1"/>
  <c r="M26" i="36" s="1"/>
  <c r="P26" i="36" s="1"/>
  <c r="N26" i="36" s="1"/>
  <c r="O26" i="36" s="1"/>
  <c r="E26" i="36"/>
  <c r="D26" i="36"/>
  <c r="G22" i="36"/>
  <c r="H22" i="36" s="1"/>
  <c r="I22" i="36" s="1"/>
  <c r="J22" i="36" s="1"/>
  <c r="K22" i="36" s="1"/>
  <c r="L22" i="36" s="1"/>
  <c r="M22" i="36" s="1"/>
  <c r="P22" i="36" s="1"/>
  <c r="N22" i="36" s="1"/>
  <c r="O22" i="36" s="1"/>
  <c r="E22" i="36"/>
  <c r="D22" i="36" s="1"/>
  <c r="G20" i="36"/>
  <c r="H20" i="36" s="1"/>
  <c r="I20" i="36" s="1"/>
  <c r="J20" i="36" s="1"/>
  <c r="K20" i="36" s="1"/>
  <c r="L20" i="36" s="1"/>
  <c r="M20" i="36" s="1"/>
  <c r="P20" i="36" s="1"/>
  <c r="N20" i="36" s="1"/>
  <c r="O20" i="36" s="1"/>
  <c r="E20" i="36"/>
  <c r="D20" i="36" s="1"/>
  <c r="G19" i="36"/>
  <c r="H19" i="36" s="1"/>
  <c r="I19" i="36" s="1"/>
  <c r="J19" i="36" s="1"/>
  <c r="K19" i="36" s="1"/>
  <c r="L19" i="36" s="1"/>
  <c r="M19" i="36" s="1"/>
  <c r="P19" i="36" s="1"/>
  <c r="N19" i="36" s="1"/>
  <c r="O19" i="36" s="1"/>
  <c r="E19" i="36"/>
  <c r="D19" i="36" s="1"/>
  <c r="F17" i="36"/>
  <c r="F28" i="36" s="1"/>
  <c r="G17" i="36"/>
  <c r="G24" i="36"/>
  <c r="H24" i="36" s="1"/>
  <c r="I24" i="36" s="1"/>
  <c r="J24" i="36" s="1"/>
  <c r="K24" i="36" s="1"/>
  <c r="L24" i="36" s="1"/>
  <c r="M24" i="36" s="1"/>
  <c r="P24" i="36" s="1"/>
  <c r="N24" i="36" s="1"/>
  <c r="O24" i="36" s="1"/>
  <c r="E24" i="36"/>
  <c r="D24" i="36" s="1"/>
  <c r="G14" i="36"/>
  <c r="H14" i="36" s="1"/>
  <c r="I14" i="36" s="1"/>
  <c r="J14" i="36" s="1"/>
  <c r="K14" i="36" s="1"/>
  <c r="L14" i="36" s="1"/>
  <c r="M14" i="36" s="1"/>
  <c r="P14" i="36" s="1"/>
  <c r="N14" i="36" s="1"/>
  <c r="O14" i="36" s="1"/>
  <c r="E14" i="36"/>
  <c r="D14" i="36" s="1"/>
  <c r="G12" i="36"/>
  <c r="H12" i="36" s="1"/>
  <c r="I12" i="36" s="1"/>
  <c r="J12" i="36" s="1"/>
  <c r="K12" i="36" s="1"/>
  <c r="L12" i="36" s="1"/>
  <c r="M12" i="36" s="1"/>
  <c r="P12" i="36" s="1"/>
  <c r="N12" i="36" s="1"/>
  <c r="O12" i="36" s="1"/>
  <c r="E12" i="36"/>
  <c r="D12" i="36" s="1"/>
  <c r="G11" i="36"/>
  <c r="H11" i="36" s="1"/>
  <c r="I11" i="36" s="1"/>
  <c r="J11" i="36" s="1"/>
  <c r="K11" i="36" s="1"/>
  <c r="L11" i="36" s="1"/>
  <c r="M11" i="36" s="1"/>
  <c r="P11" i="36" s="1"/>
  <c r="N11" i="36" s="1"/>
  <c r="O11" i="36" s="1"/>
  <c r="E11" i="36"/>
  <c r="D11" i="36" s="1"/>
  <c r="G9" i="36"/>
  <c r="H9" i="36" s="1"/>
  <c r="I9" i="36" s="1"/>
  <c r="J9" i="36" s="1"/>
  <c r="K9" i="36" s="1"/>
  <c r="L9" i="36" s="1"/>
  <c r="M9" i="36" s="1"/>
  <c r="P9" i="36" s="1"/>
  <c r="N9" i="36" s="1"/>
  <c r="O9" i="36" s="1"/>
  <c r="E9" i="36"/>
  <c r="D9" i="36" s="1"/>
  <c r="F21" i="35"/>
  <c r="F23" i="35" s="1"/>
  <c r="E23" i="35" s="1"/>
  <c r="D23" i="35" s="1"/>
  <c r="F20" i="35"/>
  <c r="G36" i="35"/>
  <c r="H36" i="35" s="1"/>
  <c r="I36" i="35" s="1"/>
  <c r="J36" i="35" s="1"/>
  <c r="K36" i="35" s="1"/>
  <c r="L36" i="35" s="1"/>
  <c r="M36" i="35" s="1"/>
  <c r="P36" i="35" s="1"/>
  <c r="N36" i="35" s="1"/>
  <c r="O36" i="35" s="1"/>
  <c r="E36" i="35"/>
  <c r="D36" i="35" s="1"/>
  <c r="G34" i="35"/>
  <c r="H34" i="35" s="1"/>
  <c r="I34" i="35" s="1"/>
  <c r="J34" i="35" s="1"/>
  <c r="K34" i="35" s="1"/>
  <c r="L34" i="35" s="1"/>
  <c r="M34" i="35" s="1"/>
  <c r="P34" i="35" s="1"/>
  <c r="N34" i="35" s="1"/>
  <c r="O34" i="35" s="1"/>
  <c r="E34" i="35"/>
  <c r="D34" i="35" s="1"/>
  <c r="G33" i="35"/>
  <c r="H33" i="35" s="1"/>
  <c r="I33" i="35" s="1"/>
  <c r="J33" i="35" s="1"/>
  <c r="K33" i="35" s="1"/>
  <c r="L33" i="35" s="1"/>
  <c r="M33" i="35" s="1"/>
  <c r="P33" i="35" s="1"/>
  <c r="N33" i="35" s="1"/>
  <c r="O33" i="35" s="1"/>
  <c r="E33" i="35"/>
  <c r="D33" i="35" s="1"/>
  <c r="G32" i="35"/>
  <c r="H32" i="35" s="1"/>
  <c r="I32" i="35" s="1"/>
  <c r="J32" i="35" s="1"/>
  <c r="K32" i="35" s="1"/>
  <c r="L32" i="35" s="1"/>
  <c r="M32" i="35" s="1"/>
  <c r="P32" i="35" s="1"/>
  <c r="N32" i="35" s="1"/>
  <c r="O32" i="35" s="1"/>
  <c r="E32" i="35"/>
  <c r="D32" i="35" s="1"/>
  <c r="G30" i="35"/>
  <c r="H30" i="35" s="1"/>
  <c r="I30" i="35" s="1"/>
  <c r="J30" i="35" s="1"/>
  <c r="K30" i="35" s="1"/>
  <c r="L30" i="35" s="1"/>
  <c r="M30" i="35" s="1"/>
  <c r="P30" i="35" s="1"/>
  <c r="N30" i="35" s="1"/>
  <c r="O30" i="35" s="1"/>
  <c r="E30" i="35"/>
  <c r="D30" i="35" s="1"/>
  <c r="G28" i="35"/>
  <c r="H28" i="35" s="1"/>
  <c r="I28" i="35" s="1"/>
  <c r="J28" i="35" s="1"/>
  <c r="K28" i="35" s="1"/>
  <c r="L28" i="35" s="1"/>
  <c r="M28" i="35" s="1"/>
  <c r="P28" i="35" s="1"/>
  <c r="N28" i="35" s="1"/>
  <c r="O28" i="35" s="1"/>
  <c r="E28" i="35"/>
  <c r="D28" i="35" s="1"/>
  <c r="G27" i="35"/>
  <c r="H27" i="35" s="1"/>
  <c r="I27" i="35" s="1"/>
  <c r="J27" i="35" s="1"/>
  <c r="K27" i="35" s="1"/>
  <c r="L27" i="35" s="1"/>
  <c r="M27" i="35" s="1"/>
  <c r="P27" i="35" s="1"/>
  <c r="N27" i="35" s="1"/>
  <c r="O27" i="35" s="1"/>
  <c r="E27" i="35"/>
  <c r="D27" i="35" s="1"/>
  <c r="F17" i="35"/>
  <c r="F18" i="35" s="1"/>
  <c r="E17" i="35"/>
  <c r="D17" i="35" s="1"/>
  <c r="G16" i="35"/>
  <c r="H16" i="35" s="1"/>
  <c r="I16" i="35" s="1"/>
  <c r="J16" i="35" s="1"/>
  <c r="K16" i="35" s="1"/>
  <c r="L16" i="35" s="1"/>
  <c r="M16" i="35" s="1"/>
  <c r="P16" i="35" s="1"/>
  <c r="N16" i="35" s="1"/>
  <c r="O16" i="35" s="1"/>
  <c r="E16" i="35"/>
  <c r="D16" i="35" s="1"/>
  <c r="G14" i="35"/>
  <c r="H14" i="35" s="1"/>
  <c r="I14" i="35" s="1"/>
  <c r="J14" i="35" s="1"/>
  <c r="K14" i="35" s="1"/>
  <c r="L14" i="35" s="1"/>
  <c r="M14" i="35" s="1"/>
  <c r="P14" i="35" s="1"/>
  <c r="N14" i="35" s="1"/>
  <c r="O14" i="35" s="1"/>
  <c r="E14" i="35"/>
  <c r="D14" i="35" s="1"/>
  <c r="G13" i="35"/>
  <c r="H13" i="35" s="1"/>
  <c r="I13" i="35" s="1"/>
  <c r="J13" i="35" s="1"/>
  <c r="K13" i="35" s="1"/>
  <c r="L13" i="35" s="1"/>
  <c r="M13" i="35" s="1"/>
  <c r="P13" i="35" s="1"/>
  <c r="N13" i="35" s="1"/>
  <c r="O13" i="35" s="1"/>
  <c r="E13" i="35"/>
  <c r="D13" i="35" s="1"/>
  <c r="G11" i="35"/>
  <c r="H11" i="35" s="1"/>
  <c r="I11" i="35" s="1"/>
  <c r="J11" i="35" s="1"/>
  <c r="K11" i="35" s="1"/>
  <c r="L11" i="35" s="1"/>
  <c r="M11" i="35" s="1"/>
  <c r="P11" i="35" s="1"/>
  <c r="N11" i="35" s="1"/>
  <c r="O11" i="35" s="1"/>
  <c r="E11" i="35"/>
  <c r="D11" i="35" s="1"/>
  <c r="G10" i="35"/>
  <c r="H10" i="35" s="1"/>
  <c r="I10" i="35" s="1"/>
  <c r="J10" i="35" s="1"/>
  <c r="K10" i="35" s="1"/>
  <c r="L10" i="35" s="1"/>
  <c r="M10" i="35" s="1"/>
  <c r="P10" i="35" s="1"/>
  <c r="N10" i="35" s="1"/>
  <c r="O10" i="35" s="1"/>
  <c r="E10" i="35"/>
  <c r="D10" i="35" s="1"/>
  <c r="G9" i="35"/>
  <c r="H9" i="35" s="1"/>
  <c r="I9" i="35" s="1"/>
  <c r="J9" i="35" s="1"/>
  <c r="K9" i="35" s="1"/>
  <c r="L9" i="35" s="1"/>
  <c r="M9" i="35" s="1"/>
  <c r="P9" i="35" s="1"/>
  <c r="N9" i="35" s="1"/>
  <c r="O9" i="35" s="1"/>
  <c r="E9" i="35"/>
  <c r="D9" i="35" s="1"/>
  <c r="G7" i="35"/>
  <c r="H7" i="35" s="1"/>
  <c r="I7" i="35" s="1"/>
  <c r="J7" i="35" s="1"/>
  <c r="K7" i="35" s="1"/>
  <c r="L7" i="35" s="1"/>
  <c r="M7" i="35" s="1"/>
  <c r="P7" i="35" s="1"/>
  <c r="N7" i="35" s="1"/>
  <c r="O7" i="35" s="1"/>
  <c r="E7" i="35"/>
  <c r="D7" i="35" s="1"/>
  <c r="G6" i="35"/>
  <c r="H6" i="35" s="1"/>
  <c r="I6" i="35" s="1"/>
  <c r="J6" i="35" s="1"/>
  <c r="K6" i="35" s="1"/>
  <c r="L6" i="35" s="1"/>
  <c r="M6" i="35" s="1"/>
  <c r="P6" i="35" s="1"/>
  <c r="N6" i="35" s="1"/>
  <c r="O6" i="35" s="1"/>
  <c r="E6" i="35"/>
  <c r="D6" i="35" s="1"/>
  <c r="G5" i="35"/>
  <c r="H5" i="35" s="1"/>
  <c r="I5" i="35" s="1"/>
  <c r="J5" i="35" s="1"/>
  <c r="K5" i="35" s="1"/>
  <c r="L5" i="35" s="1"/>
  <c r="M5" i="35" s="1"/>
  <c r="P5" i="35" s="1"/>
  <c r="N5" i="35" s="1"/>
  <c r="O5" i="35" s="1"/>
  <c r="E5" i="35"/>
  <c r="D5" i="35" s="1"/>
  <c r="G4" i="35"/>
  <c r="H4" i="35" s="1"/>
  <c r="I4" i="35" s="1"/>
  <c r="J4" i="35" s="1"/>
  <c r="K4" i="35" s="1"/>
  <c r="L4" i="35" s="1"/>
  <c r="M4" i="35" s="1"/>
  <c r="P4" i="35" s="1"/>
  <c r="N4" i="35" s="1"/>
  <c r="O4" i="35" s="1"/>
  <c r="E4" i="35"/>
  <c r="D4" i="35" s="1"/>
  <c r="G3" i="35"/>
  <c r="H3" i="35" s="1"/>
  <c r="I3" i="35" s="1"/>
  <c r="J3" i="35" s="1"/>
  <c r="K3" i="35" s="1"/>
  <c r="L3" i="35" s="1"/>
  <c r="M3" i="35" s="1"/>
  <c r="P3" i="35" s="1"/>
  <c r="N3" i="35" s="1"/>
  <c r="O3" i="35" s="1"/>
  <c r="E3" i="35"/>
  <c r="D3" i="35" s="1"/>
  <c r="H17" i="36" l="1"/>
  <c r="I17" i="36" s="1"/>
  <c r="J17" i="36" s="1"/>
  <c r="K17" i="36" s="1"/>
  <c r="L17" i="36" s="1"/>
  <c r="M17" i="36" s="1"/>
  <c r="P17" i="36" s="1"/>
  <c r="N17" i="36" s="1"/>
  <c r="O17" i="36" s="1"/>
  <c r="G28" i="36"/>
  <c r="E17" i="36"/>
  <c r="D17" i="36" s="1"/>
  <c r="D28" i="36" s="1"/>
  <c r="G21" i="35"/>
  <c r="H21" i="35" s="1"/>
  <c r="I21" i="35" s="1"/>
  <c r="J21" i="35" s="1"/>
  <c r="K21" i="35" s="1"/>
  <c r="L21" i="35" s="1"/>
  <c r="M21" i="35" s="1"/>
  <c r="P21" i="35" s="1"/>
  <c r="N21" i="35" s="1"/>
  <c r="O21" i="35" s="1"/>
  <c r="F38" i="35"/>
  <c r="E21" i="35"/>
  <c r="D21" i="35" s="1"/>
  <c r="F22" i="35"/>
  <c r="F24" i="35" s="1"/>
  <c r="G24" i="35" s="1"/>
  <c r="E20" i="35"/>
  <c r="G20" i="35"/>
  <c r="H20" i="35" s="1"/>
  <c r="G18" i="35"/>
  <c r="H18" i="35" s="1"/>
  <c r="I18" i="35" s="1"/>
  <c r="J18" i="35" s="1"/>
  <c r="K18" i="35" s="1"/>
  <c r="L18" i="35" s="1"/>
  <c r="M18" i="35" s="1"/>
  <c r="P18" i="35" s="1"/>
  <c r="N18" i="35" s="1"/>
  <c r="O18" i="35" s="1"/>
  <c r="E18" i="35"/>
  <c r="D18" i="35" s="1"/>
  <c r="G23" i="35"/>
  <c r="H23" i="35" s="1"/>
  <c r="I23" i="35" s="1"/>
  <c r="J23" i="35" s="1"/>
  <c r="K23" i="35" s="1"/>
  <c r="L23" i="35" s="1"/>
  <c r="M23" i="35" s="1"/>
  <c r="P23" i="35" s="1"/>
  <c r="N23" i="35" s="1"/>
  <c r="O23" i="35" s="1"/>
  <c r="G17" i="35"/>
  <c r="H17" i="35" s="1"/>
  <c r="I17" i="35" s="1"/>
  <c r="J17" i="35" s="1"/>
  <c r="K17" i="35" s="1"/>
  <c r="L17" i="35" s="1"/>
  <c r="M17" i="35" s="1"/>
  <c r="P17" i="35" s="1"/>
  <c r="N17" i="35" s="1"/>
  <c r="O17" i="35" s="1"/>
  <c r="F25" i="35"/>
  <c r="F20" i="26"/>
  <c r="F19" i="26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F20" i="8"/>
  <c r="F23" i="17"/>
  <c r="F24" i="17"/>
  <c r="G17" i="17"/>
  <c r="H17" i="17" s="1"/>
  <c r="I17" i="17" s="1"/>
  <c r="J17" i="17" s="1"/>
  <c r="K17" i="17" s="1"/>
  <c r="L17" i="17" s="1"/>
  <c r="M17" i="17" s="1"/>
  <c r="N17" i="17" s="1"/>
  <c r="O17" i="17" s="1"/>
  <c r="P17" i="17" s="1"/>
  <c r="N3" i="17"/>
  <c r="G9" i="27"/>
  <c r="F17" i="15"/>
  <c r="F16" i="15"/>
  <c r="F17" i="14"/>
  <c r="F16" i="14"/>
  <c r="G16" i="14" s="1"/>
  <c r="F19" i="9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F20" i="9"/>
  <c r="AP46" i="33"/>
  <c r="AQ46" i="33" s="1"/>
  <c r="AR46" i="33" s="1"/>
  <c r="AS46" i="33" s="1"/>
  <c r="AT46" i="33" s="1"/>
  <c r="AU46" i="33" s="1"/>
  <c r="AV46" i="33" s="1"/>
  <c r="AW46" i="33" s="1"/>
  <c r="AX46" i="33" s="1"/>
  <c r="AY46" i="33" s="1"/>
  <c r="Y46" i="33"/>
  <c r="Z46" i="33" s="1"/>
  <c r="AA46" i="33" s="1"/>
  <c r="AB46" i="33" s="1"/>
  <c r="AC46" i="33" s="1"/>
  <c r="AD46" i="33" s="1"/>
  <c r="AE46" i="33" s="1"/>
  <c r="AF46" i="33" s="1"/>
  <c r="AG46" i="33" s="1"/>
  <c r="AH46" i="33" s="1"/>
  <c r="E6" i="17"/>
  <c r="H46" i="33"/>
  <c r="I46" i="33" s="1"/>
  <c r="J46" i="33" s="1"/>
  <c r="K46" i="33" s="1"/>
  <c r="L46" i="33" s="1"/>
  <c r="M46" i="33" s="1"/>
  <c r="N46" i="33" s="1"/>
  <c r="O46" i="33" s="1"/>
  <c r="P46" i="33" s="1"/>
  <c r="G46" i="33"/>
  <c r="G17" i="30"/>
  <c r="H17" i="30" s="1"/>
  <c r="I17" i="30" s="1"/>
  <c r="J17" i="30" s="1"/>
  <c r="K17" i="30" s="1"/>
  <c r="L17" i="30" s="1"/>
  <c r="M17" i="30" s="1"/>
  <c r="N17" i="30" s="1"/>
  <c r="O17" i="30" s="1"/>
  <c r="P17" i="30" s="1"/>
  <c r="G17" i="26"/>
  <c r="H17" i="26" s="1"/>
  <c r="I17" i="26" s="1"/>
  <c r="J17" i="26" s="1"/>
  <c r="K17" i="26" s="1"/>
  <c r="L17" i="26" s="1"/>
  <c r="M17" i="26" s="1"/>
  <c r="N17" i="26" s="1"/>
  <c r="O17" i="26" s="1"/>
  <c r="P17" i="26" s="1"/>
  <c r="G17" i="19"/>
  <c r="H17" i="19" s="1"/>
  <c r="I17" i="19" s="1"/>
  <c r="J17" i="19" s="1"/>
  <c r="K17" i="19" s="1"/>
  <c r="L17" i="19" s="1"/>
  <c r="M17" i="19" s="1"/>
  <c r="N17" i="19" s="1"/>
  <c r="O17" i="19" s="1"/>
  <c r="P17" i="19" s="1"/>
  <c r="H31" i="28"/>
  <c r="I31" i="28" s="1"/>
  <c r="J31" i="28" s="1"/>
  <c r="K31" i="28" s="1"/>
  <c r="L31" i="28" s="1"/>
  <c r="M31" i="28" s="1"/>
  <c r="N31" i="28" s="1"/>
  <c r="O31" i="28" s="1"/>
  <c r="P31" i="28" s="1"/>
  <c r="G31" i="28"/>
  <c r="G31" i="27"/>
  <c r="H31" i="27" s="1"/>
  <c r="I31" i="27" s="1"/>
  <c r="J31" i="27" s="1"/>
  <c r="K31" i="27" s="1"/>
  <c r="L31" i="27" s="1"/>
  <c r="M31" i="27" s="1"/>
  <c r="N31" i="27" s="1"/>
  <c r="O31" i="27" s="1"/>
  <c r="P31" i="27" s="1"/>
  <c r="G17" i="9"/>
  <c r="H17" i="9" s="1"/>
  <c r="I17" i="9" s="1"/>
  <c r="J17" i="9" s="1"/>
  <c r="K17" i="9" s="1"/>
  <c r="L17" i="9" s="1"/>
  <c r="M17" i="9" s="1"/>
  <c r="N17" i="9" s="1"/>
  <c r="O17" i="9" s="1"/>
  <c r="P17" i="9" s="1"/>
  <c r="G17" i="8"/>
  <c r="H17" i="8" s="1"/>
  <c r="I17" i="8" s="1"/>
  <c r="J17" i="8" s="1"/>
  <c r="K17" i="8" s="1"/>
  <c r="L17" i="8" s="1"/>
  <c r="M17" i="8" s="1"/>
  <c r="N17" i="8" s="1"/>
  <c r="O17" i="8" s="1"/>
  <c r="P17" i="8" s="1"/>
  <c r="P17" i="7"/>
  <c r="O17" i="7"/>
  <c r="N17" i="7"/>
  <c r="M17" i="7"/>
  <c r="L17" i="7"/>
  <c r="K17" i="7"/>
  <c r="J17" i="7"/>
  <c r="I17" i="7"/>
  <c r="H17" i="7"/>
  <c r="G17" i="7"/>
  <c r="G9" i="28"/>
  <c r="P9" i="28"/>
  <c r="E28" i="36" l="1"/>
  <c r="H28" i="36"/>
  <c r="F39" i="35"/>
  <c r="G22" i="35"/>
  <c r="H22" i="35" s="1"/>
  <c r="E22" i="35"/>
  <c r="D22" i="35" s="1"/>
  <c r="D39" i="35" s="1"/>
  <c r="F40" i="35"/>
  <c r="E24" i="35"/>
  <c r="D24" i="35" s="1"/>
  <c r="G38" i="35"/>
  <c r="E38" i="35"/>
  <c r="D20" i="35"/>
  <c r="D38" i="35" s="1"/>
  <c r="H24" i="35"/>
  <c r="H38" i="35"/>
  <c r="I20" i="35"/>
  <c r="G25" i="35"/>
  <c r="H25" i="35" s="1"/>
  <c r="I25" i="35" s="1"/>
  <c r="J25" i="35" s="1"/>
  <c r="K25" i="35" s="1"/>
  <c r="L25" i="35" s="1"/>
  <c r="M25" i="35" s="1"/>
  <c r="P25" i="35" s="1"/>
  <c r="N25" i="35" s="1"/>
  <c r="O25" i="35" s="1"/>
  <c r="E25" i="35"/>
  <c r="D25" i="35" s="1"/>
  <c r="E19" i="26"/>
  <c r="D19" i="26" s="1"/>
  <c r="E19" i="9"/>
  <c r="D19" i="9" s="1"/>
  <c r="I28" i="36" l="1"/>
  <c r="E39" i="35"/>
  <c r="G39" i="35"/>
  <c r="G40" i="35"/>
  <c r="I38" i="35"/>
  <c r="J20" i="35"/>
  <c r="H40" i="35"/>
  <c r="I24" i="35"/>
  <c r="D40" i="35"/>
  <c r="I22" i="35"/>
  <c r="H39" i="35"/>
  <c r="E40" i="35"/>
  <c r="L9" i="28"/>
  <c r="M9" i="28" s="1"/>
  <c r="N9" i="28" s="1"/>
  <c r="H9" i="28"/>
  <c r="I9" i="28" s="1"/>
  <c r="J9" i="28" s="1"/>
  <c r="P9" i="27"/>
  <c r="L9" i="27"/>
  <c r="M9" i="27" s="1"/>
  <c r="N9" i="27" s="1"/>
  <c r="H9" i="27"/>
  <c r="I9" i="27" s="1"/>
  <c r="J9" i="27" s="1"/>
  <c r="E17" i="8"/>
  <c r="E17" i="7"/>
  <c r="F21" i="34"/>
  <c r="F23" i="34" s="1"/>
  <c r="F20" i="34"/>
  <c r="F17" i="18"/>
  <c r="F19" i="2"/>
  <c r="E33" i="34"/>
  <c r="D33" i="34" s="1"/>
  <c r="G32" i="34"/>
  <c r="H32" i="34" s="1"/>
  <c r="I32" i="34" s="1"/>
  <c r="J32" i="34" s="1"/>
  <c r="K32" i="34" s="1"/>
  <c r="L32" i="34" s="1"/>
  <c r="M32" i="34" s="1"/>
  <c r="P32" i="34" s="1"/>
  <c r="N32" i="34" s="1"/>
  <c r="O32" i="34" s="1"/>
  <c r="F22" i="6"/>
  <c r="F24" i="6" s="1"/>
  <c r="G36" i="34"/>
  <c r="H36" i="34" s="1"/>
  <c r="I36" i="34" s="1"/>
  <c r="J36" i="34" s="1"/>
  <c r="K36" i="34" s="1"/>
  <c r="L36" i="34" s="1"/>
  <c r="M36" i="34" s="1"/>
  <c r="P36" i="34" s="1"/>
  <c r="N36" i="34" s="1"/>
  <c r="O36" i="34" s="1"/>
  <c r="E36" i="34"/>
  <c r="D36" i="34" s="1"/>
  <c r="G34" i="34"/>
  <c r="H34" i="34" s="1"/>
  <c r="I34" i="34" s="1"/>
  <c r="J34" i="34" s="1"/>
  <c r="K34" i="34" s="1"/>
  <c r="L34" i="34" s="1"/>
  <c r="M34" i="34" s="1"/>
  <c r="P34" i="34" s="1"/>
  <c r="N34" i="34" s="1"/>
  <c r="O34" i="34" s="1"/>
  <c r="E34" i="34"/>
  <c r="D34" i="34" s="1"/>
  <c r="E32" i="34"/>
  <c r="D32" i="34" s="1"/>
  <c r="G30" i="34"/>
  <c r="H30" i="34" s="1"/>
  <c r="I30" i="34" s="1"/>
  <c r="J30" i="34" s="1"/>
  <c r="K30" i="34" s="1"/>
  <c r="L30" i="34" s="1"/>
  <c r="M30" i="34" s="1"/>
  <c r="P30" i="34" s="1"/>
  <c r="N30" i="34" s="1"/>
  <c r="O30" i="34" s="1"/>
  <c r="E30" i="34"/>
  <c r="D30" i="34" s="1"/>
  <c r="G28" i="34"/>
  <c r="H28" i="34" s="1"/>
  <c r="I28" i="34" s="1"/>
  <c r="J28" i="34" s="1"/>
  <c r="K28" i="34" s="1"/>
  <c r="L28" i="34" s="1"/>
  <c r="M28" i="34" s="1"/>
  <c r="P28" i="34" s="1"/>
  <c r="N28" i="34" s="1"/>
  <c r="O28" i="34" s="1"/>
  <c r="E28" i="34"/>
  <c r="D28" i="34" s="1"/>
  <c r="G27" i="34"/>
  <c r="H27" i="34" s="1"/>
  <c r="I27" i="34" s="1"/>
  <c r="J27" i="34" s="1"/>
  <c r="K27" i="34" s="1"/>
  <c r="L27" i="34" s="1"/>
  <c r="M27" i="34" s="1"/>
  <c r="P27" i="34" s="1"/>
  <c r="N27" i="34" s="1"/>
  <c r="O27" i="34" s="1"/>
  <c r="E27" i="34"/>
  <c r="D27" i="34" s="1"/>
  <c r="F17" i="34"/>
  <c r="G17" i="34" s="1"/>
  <c r="H17" i="34" s="1"/>
  <c r="I17" i="34" s="1"/>
  <c r="J17" i="34" s="1"/>
  <c r="K17" i="34" s="1"/>
  <c r="L17" i="34" s="1"/>
  <c r="M17" i="34" s="1"/>
  <c r="P17" i="34" s="1"/>
  <c r="N17" i="34" s="1"/>
  <c r="O17" i="34" s="1"/>
  <c r="G16" i="34"/>
  <c r="H16" i="34" s="1"/>
  <c r="I16" i="34" s="1"/>
  <c r="J16" i="34" s="1"/>
  <c r="K16" i="34" s="1"/>
  <c r="L16" i="34" s="1"/>
  <c r="M16" i="34" s="1"/>
  <c r="P16" i="34" s="1"/>
  <c r="N16" i="34" s="1"/>
  <c r="O16" i="34" s="1"/>
  <c r="E16" i="34"/>
  <c r="D16" i="34" s="1"/>
  <c r="G14" i="34"/>
  <c r="H14" i="34" s="1"/>
  <c r="I14" i="34" s="1"/>
  <c r="J14" i="34" s="1"/>
  <c r="K14" i="34" s="1"/>
  <c r="L14" i="34" s="1"/>
  <c r="M14" i="34" s="1"/>
  <c r="P14" i="34" s="1"/>
  <c r="N14" i="34" s="1"/>
  <c r="O14" i="34" s="1"/>
  <c r="E14" i="34"/>
  <c r="D14" i="34" s="1"/>
  <c r="G13" i="34"/>
  <c r="H13" i="34" s="1"/>
  <c r="I13" i="34" s="1"/>
  <c r="J13" i="34" s="1"/>
  <c r="K13" i="34" s="1"/>
  <c r="L13" i="34" s="1"/>
  <c r="M13" i="34" s="1"/>
  <c r="P13" i="34" s="1"/>
  <c r="N13" i="34" s="1"/>
  <c r="O13" i="34" s="1"/>
  <c r="E13" i="34"/>
  <c r="D13" i="34" s="1"/>
  <c r="G11" i="34"/>
  <c r="H11" i="34" s="1"/>
  <c r="I11" i="34" s="1"/>
  <c r="J11" i="34" s="1"/>
  <c r="K11" i="34" s="1"/>
  <c r="L11" i="34" s="1"/>
  <c r="M11" i="34" s="1"/>
  <c r="P11" i="34" s="1"/>
  <c r="N11" i="34" s="1"/>
  <c r="O11" i="34" s="1"/>
  <c r="E11" i="34"/>
  <c r="D11" i="34" s="1"/>
  <c r="G10" i="34"/>
  <c r="H10" i="34" s="1"/>
  <c r="I10" i="34" s="1"/>
  <c r="J10" i="34" s="1"/>
  <c r="K10" i="34" s="1"/>
  <c r="L10" i="34" s="1"/>
  <c r="M10" i="34" s="1"/>
  <c r="P10" i="34" s="1"/>
  <c r="N10" i="34" s="1"/>
  <c r="O10" i="34" s="1"/>
  <c r="E10" i="34"/>
  <c r="D10" i="34" s="1"/>
  <c r="G9" i="34"/>
  <c r="H9" i="34" s="1"/>
  <c r="I9" i="34" s="1"/>
  <c r="J9" i="34" s="1"/>
  <c r="K9" i="34" s="1"/>
  <c r="L9" i="34" s="1"/>
  <c r="M9" i="34" s="1"/>
  <c r="P9" i="34" s="1"/>
  <c r="N9" i="34" s="1"/>
  <c r="O9" i="34" s="1"/>
  <c r="E9" i="34"/>
  <c r="D9" i="34" s="1"/>
  <c r="G7" i="34"/>
  <c r="H7" i="34" s="1"/>
  <c r="I7" i="34" s="1"/>
  <c r="J7" i="34" s="1"/>
  <c r="K7" i="34" s="1"/>
  <c r="L7" i="34" s="1"/>
  <c r="M7" i="34" s="1"/>
  <c r="P7" i="34" s="1"/>
  <c r="N7" i="34" s="1"/>
  <c r="O7" i="34" s="1"/>
  <c r="E7" i="34"/>
  <c r="D7" i="34" s="1"/>
  <c r="G6" i="34"/>
  <c r="H6" i="34" s="1"/>
  <c r="I6" i="34" s="1"/>
  <c r="J6" i="34" s="1"/>
  <c r="K6" i="34" s="1"/>
  <c r="L6" i="34" s="1"/>
  <c r="M6" i="34" s="1"/>
  <c r="P6" i="34" s="1"/>
  <c r="N6" i="34" s="1"/>
  <c r="O6" i="34" s="1"/>
  <c r="E6" i="34"/>
  <c r="D6" i="34" s="1"/>
  <c r="G5" i="34"/>
  <c r="H5" i="34" s="1"/>
  <c r="I5" i="34" s="1"/>
  <c r="J5" i="34" s="1"/>
  <c r="K5" i="34" s="1"/>
  <c r="L5" i="34" s="1"/>
  <c r="M5" i="34" s="1"/>
  <c r="P5" i="34" s="1"/>
  <c r="N5" i="34" s="1"/>
  <c r="O5" i="34" s="1"/>
  <c r="E5" i="34"/>
  <c r="D5" i="34" s="1"/>
  <c r="G4" i="34"/>
  <c r="H4" i="34" s="1"/>
  <c r="I4" i="34" s="1"/>
  <c r="J4" i="34" s="1"/>
  <c r="K4" i="34" s="1"/>
  <c r="L4" i="34" s="1"/>
  <c r="M4" i="34" s="1"/>
  <c r="P4" i="34" s="1"/>
  <c r="N4" i="34" s="1"/>
  <c r="O4" i="34" s="1"/>
  <c r="E4" i="34"/>
  <c r="D4" i="34" s="1"/>
  <c r="G3" i="34"/>
  <c r="H3" i="34" s="1"/>
  <c r="I3" i="34" s="1"/>
  <c r="J3" i="34" s="1"/>
  <c r="K3" i="34" s="1"/>
  <c r="L3" i="34" s="1"/>
  <c r="M3" i="34" s="1"/>
  <c r="P3" i="34" s="1"/>
  <c r="N3" i="34" s="1"/>
  <c r="O3" i="34" s="1"/>
  <c r="E3" i="34"/>
  <c r="D3" i="34" s="1"/>
  <c r="J28" i="36" l="1"/>
  <c r="J22" i="35"/>
  <c r="I39" i="35"/>
  <c r="J38" i="35"/>
  <c r="K20" i="35"/>
  <c r="I40" i="35"/>
  <c r="J24" i="35"/>
  <c r="F25" i="34"/>
  <c r="G23" i="34"/>
  <c r="H23" i="34" s="1"/>
  <c r="I23" i="34" s="1"/>
  <c r="J23" i="34" s="1"/>
  <c r="K23" i="34" s="1"/>
  <c r="L23" i="34" s="1"/>
  <c r="M23" i="34" s="1"/>
  <c r="P23" i="34" s="1"/>
  <c r="N23" i="34" s="1"/>
  <c r="O23" i="34" s="1"/>
  <c r="E23" i="34"/>
  <c r="D23" i="34" s="1"/>
  <c r="E21" i="34"/>
  <c r="D21" i="34" s="1"/>
  <c r="F38" i="34"/>
  <c r="G21" i="34"/>
  <c r="H21" i="34" s="1"/>
  <c r="I21" i="34" s="1"/>
  <c r="J21" i="34" s="1"/>
  <c r="K21" i="34" s="1"/>
  <c r="L21" i="34" s="1"/>
  <c r="M21" i="34" s="1"/>
  <c r="P21" i="34" s="1"/>
  <c r="N21" i="34" s="1"/>
  <c r="O21" i="34" s="1"/>
  <c r="F22" i="34"/>
  <c r="F39" i="34" s="1"/>
  <c r="E20" i="34"/>
  <c r="D20" i="34" s="1"/>
  <c r="D38" i="34" s="1"/>
  <c r="G20" i="34"/>
  <c r="H20" i="34" s="1"/>
  <c r="G33" i="34"/>
  <c r="H33" i="34" s="1"/>
  <c r="I33" i="34" s="1"/>
  <c r="J33" i="34" s="1"/>
  <c r="K33" i="34" s="1"/>
  <c r="L33" i="34" s="1"/>
  <c r="M33" i="34" s="1"/>
  <c r="P33" i="34" s="1"/>
  <c r="N33" i="34" s="1"/>
  <c r="O33" i="34" s="1"/>
  <c r="F18" i="34"/>
  <c r="E17" i="34"/>
  <c r="D17" i="34" s="1"/>
  <c r="AH52" i="33"/>
  <c r="AH53" i="33"/>
  <c r="F14" i="28"/>
  <c r="F13" i="28"/>
  <c r="K28" i="36" l="1"/>
  <c r="K24" i="35"/>
  <c r="J40" i="35"/>
  <c r="K38" i="35"/>
  <c r="L20" i="35"/>
  <c r="K22" i="35"/>
  <c r="J39" i="35"/>
  <c r="G22" i="34"/>
  <c r="H22" i="34" s="1"/>
  <c r="G38" i="34"/>
  <c r="E38" i="34"/>
  <c r="G25" i="34"/>
  <c r="H25" i="34" s="1"/>
  <c r="I25" i="34" s="1"/>
  <c r="J25" i="34" s="1"/>
  <c r="K25" i="34" s="1"/>
  <c r="L25" i="34" s="1"/>
  <c r="M25" i="34" s="1"/>
  <c r="P25" i="34" s="1"/>
  <c r="N25" i="34" s="1"/>
  <c r="O25" i="34" s="1"/>
  <c r="E25" i="34"/>
  <c r="D25" i="34" s="1"/>
  <c r="F24" i="34"/>
  <c r="E22" i="34"/>
  <c r="H38" i="34"/>
  <c r="I20" i="34"/>
  <c r="G18" i="34"/>
  <c r="H18" i="34" s="1"/>
  <c r="I18" i="34" s="1"/>
  <c r="J18" i="34" s="1"/>
  <c r="K18" i="34" s="1"/>
  <c r="L18" i="34" s="1"/>
  <c r="M18" i="34" s="1"/>
  <c r="P18" i="34" s="1"/>
  <c r="N18" i="34" s="1"/>
  <c r="O18" i="34" s="1"/>
  <c r="E18" i="34"/>
  <c r="D18" i="34" s="1"/>
  <c r="N11" i="27"/>
  <c r="O11" i="27" s="1"/>
  <c r="N34" i="28"/>
  <c r="O34" i="28" s="1"/>
  <c r="P34" i="28" s="1"/>
  <c r="O33" i="28"/>
  <c r="P33" i="28" s="1"/>
  <c r="N33" i="28"/>
  <c r="N29" i="28"/>
  <c r="O29" i="28" s="1"/>
  <c r="P29" i="28" s="1"/>
  <c r="P28" i="28"/>
  <c r="O28" i="28"/>
  <c r="N28" i="28"/>
  <c r="N27" i="28"/>
  <c r="O27" i="28" s="1"/>
  <c r="P27" i="28" s="1"/>
  <c r="O25" i="28"/>
  <c r="P25" i="28" s="1"/>
  <c r="N25" i="28"/>
  <c r="P24" i="28"/>
  <c r="O24" i="28"/>
  <c r="N24" i="28"/>
  <c r="N23" i="28"/>
  <c r="O23" i="28" s="1"/>
  <c r="P23" i="28" s="1"/>
  <c r="P22" i="28"/>
  <c r="O22" i="28"/>
  <c r="N22" i="28"/>
  <c r="N20" i="28"/>
  <c r="O20" i="28" s="1"/>
  <c r="P20" i="28" s="1"/>
  <c r="N18" i="28"/>
  <c r="O18" i="28" s="1"/>
  <c r="P18" i="28" s="1"/>
  <c r="P16" i="28"/>
  <c r="O16" i="28"/>
  <c r="N16" i="28"/>
  <c r="N11" i="28"/>
  <c r="O11" i="28" s="1"/>
  <c r="P11" i="28" s="1"/>
  <c r="P7" i="28"/>
  <c r="N7" i="28"/>
  <c r="N6" i="28"/>
  <c r="O6" i="28" s="1"/>
  <c r="P6" i="28" s="1"/>
  <c r="N5" i="28"/>
  <c r="O5" i="28" s="1"/>
  <c r="P5" i="28" s="1"/>
  <c r="P4" i="28"/>
  <c r="O4" i="28"/>
  <c r="N4" i="28"/>
  <c r="N3" i="28"/>
  <c r="O3" i="28" s="1"/>
  <c r="P3" i="28" s="1"/>
  <c r="O34" i="27"/>
  <c r="O33" i="27"/>
  <c r="O29" i="27"/>
  <c r="O28" i="27"/>
  <c r="O27" i="27"/>
  <c r="O25" i="27"/>
  <c r="O24" i="27"/>
  <c r="O23" i="27"/>
  <c r="O22" i="27"/>
  <c r="O20" i="27"/>
  <c r="O18" i="27"/>
  <c r="O16" i="27"/>
  <c r="O14" i="27"/>
  <c r="O13" i="27"/>
  <c r="O6" i="27"/>
  <c r="O5" i="27"/>
  <c r="O4" i="27"/>
  <c r="O3" i="27"/>
  <c r="N34" i="27"/>
  <c r="N33" i="27"/>
  <c r="N29" i="27"/>
  <c r="N28" i="27"/>
  <c r="N27" i="27"/>
  <c r="N25" i="27"/>
  <c r="N24" i="27"/>
  <c r="N23" i="27"/>
  <c r="N22" i="27"/>
  <c r="N20" i="27"/>
  <c r="N18" i="27"/>
  <c r="N16" i="27"/>
  <c r="N14" i="27"/>
  <c r="N36" i="27" s="1"/>
  <c r="N13" i="27"/>
  <c r="N7" i="27"/>
  <c r="N6" i="27"/>
  <c r="N5" i="27"/>
  <c r="N4" i="27"/>
  <c r="N3" i="27"/>
  <c r="AW62" i="33"/>
  <c r="AX62" i="33" s="1"/>
  <c r="AY62" i="33" s="1"/>
  <c r="AX60" i="33"/>
  <c r="AY60" i="33" s="1"/>
  <c r="AW60" i="33"/>
  <c r="AW58" i="33"/>
  <c r="AX58" i="33" s="1"/>
  <c r="AY58" i="33" s="1"/>
  <c r="AW56" i="33"/>
  <c r="AX56" i="33" s="1"/>
  <c r="AY56" i="33" s="1"/>
  <c r="AY55" i="33"/>
  <c r="AX55" i="33"/>
  <c r="AW55" i="33"/>
  <c r="AX53" i="33"/>
  <c r="AY53" i="33" s="1"/>
  <c r="AW53" i="33"/>
  <c r="AW52" i="33"/>
  <c r="AW64" i="33" s="1"/>
  <c r="AY50" i="33"/>
  <c r="AX50" i="33"/>
  <c r="AW50" i="33"/>
  <c r="AW49" i="33"/>
  <c r="AX49" i="33" s="1"/>
  <c r="AY49" i="33" s="1"/>
  <c r="AX45" i="33"/>
  <c r="AY45" i="33" s="1"/>
  <c r="AW45" i="33"/>
  <c r="AW43" i="33"/>
  <c r="AX43" i="33" s="1"/>
  <c r="AY43" i="33" s="1"/>
  <c r="AW41" i="33"/>
  <c r="AX41" i="33" s="1"/>
  <c r="AY41" i="33" s="1"/>
  <c r="AY40" i="33"/>
  <c r="AX40" i="33"/>
  <c r="AW40" i="33"/>
  <c r="AX38" i="33"/>
  <c r="AY38" i="33" s="1"/>
  <c r="AW38" i="33"/>
  <c r="AW36" i="33"/>
  <c r="AX36" i="33" s="1"/>
  <c r="AY36" i="33" s="1"/>
  <c r="AY35" i="33"/>
  <c r="AX35" i="33"/>
  <c r="AW35" i="33"/>
  <c r="AW34" i="33"/>
  <c r="AX34" i="33" s="1"/>
  <c r="AY34" i="33" s="1"/>
  <c r="AX33" i="33"/>
  <c r="AY33" i="33" s="1"/>
  <c r="AW33" i="33"/>
  <c r="AH62" i="33"/>
  <c r="AG62" i="33"/>
  <c r="AF62" i="33"/>
  <c r="AG60" i="33"/>
  <c r="AH60" i="33" s="1"/>
  <c r="AF60" i="33"/>
  <c r="AF58" i="33"/>
  <c r="AG58" i="33" s="1"/>
  <c r="AH58" i="33" s="1"/>
  <c r="AF56" i="33"/>
  <c r="AG56" i="33" s="1"/>
  <c r="AH56" i="33" s="1"/>
  <c r="AH55" i="33"/>
  <c r="AG55" i="33"/>
  <c r="AF55" i="33"/>
  <c r="AG53" i="33"/>
  <c r="AF53" i="33"/>
  <c r="AF52" i="33"/>
  <c r="AF64" i="33" s="1"/>
  <c r="AH50" i="33"/>
  <c r="AG50" i="33"/>
  <c r="AF50" i="33"/>
  <c r="AH49" i="33"/>
  <c r="AG49" i="33"/>
  <c r="AF49" i="33"/>
  <c r="AG45" i="33"/>
  <c r="AH45" i="33" s="1"/>
  <c r="AF45" i="33"/>
  <c r="AF43" i="33"/>
  <c r="AG43" i="33" s="1"/>
  <c r="AH43" i="33" s="1"/>
  <c r="AF41" i="33"/>
  <c r="AG41" i="33" s="1"/>
  <c r="AH41" i="33" s="1"/>
  <c r="AH40" i="33"/>
  <c r="AG40" i="33"/>
  <c r="AF40" i="33"/>
  <c r="AG38" i="33"/>
  <c r="AH38" i="33" s="1"/>
  <c r="AF38" i="33"/>
  <c r="AF36" i="33"/>
  <c r="AG36" i="33" s="1"/>
  <c r="AH36" i="33" s="1"/>
  <c r="AF35" i="33"/>
  <c r="AG35" i="33" s="1"/>
  <c r="AH35" i="33" s="1"/>
  <c r="AH34" i="33"/>
  <c r="AG34" i="33"/>
  <c r="AF34" i="33"/>
  <c r="AG33" i="33"/>
  <c r="AH33" i="33" s="1"/>
  <c r="AF33" i="33"/>
  <c r="N62" i="33"/>
  <c r="O62" i="33" s="1"/>
  <c r="P62" i="33" s="1"/>
  <c r="N60" i="33"/>
  <c r="O60" i="33" s="1"/>
  <c r="P60" i="33" s="1"/>
  <c r="N58" i="33"/>
  <c r="O58" i="33" s="1"/>
  <c r="P58" i="33" s="1"/>
  <c r="N56" i="33"/>
  <c r="O56" i="33" s="1"/>
  <c r="P56" i="33" s="1"/>
  <c r="O55" i="33"/>
  <c r="P55" i="33" s="1"/>
  <c r="N55" i="33"/>
  <c r="O53" i="33"/>
  <c r="P53" i="33" s="1"/>
  <c r="N53" i="33"/>
  <c r="O52" i="33"/>
  <c r="O64" i="33" s="1"/>
  <c r="N52" i="33"/>
  <c r="N64" i="33" s="1"/>
  <c r="P50" i="33"/>
  <c r="O50" i="33"/>
  <c r="N50" i="33"/>
  <c r="N49" i="33"/>
  <c r="O49" i="33" s="1"/>
  <c r="P49" i="33" s="1"/>
  <c r="N45" i="33"/>
  <c r="O45" i="33" s="1"/>
  <c r="P45" i="33" s="1"/>
  <c r="N43" i="33"/>
  <c r="O43" i="33" s="1"/>
  <c r="P43" i="33" s="1"/>
  <c r="N41" i="33"/>
  <c r="O41" i="33" s="1"/>
  <c r="P41" i="33" s="1"/>
  <c r="O40" i="33"/>
  <c r="P40" i="33" s="1"/>
  <c r="N40" i="33"/>
  <c r="O38" i="33"/>
  <c r="P38" i="33" s="1"/>
  <c r="N38" i="33"/>
  <c r="O36" i="33"/>
  <c r="P36" i="33" s="1"/>
  <c r="N36" i="33"/>
  <c r="P35" i="33"/>
  <c r="O35" i="33"/>
  <c r="N35" i="33"/>
  <c r="N34" i="33"/>
  <c r="O34" i="33" s="1"/>
  <c r="P34" i="33" s="1"/>
  <c r="N33" i="33"/>
  <c r="O33" i="33" s="1"/>
  <c r="P33" i="33" s="1"/>
  <c r="N33" i="30"/>
  <c r="O33" i="30" s="1"/>
  <c r="P33" i="30" s="1"/>
  <c r="P31" i="30"/>
  <c r="O31" i="30"/>
  <c r="N31" i="30"/>
  <c r="N29" i="30"/>
  <c r="O29" i="30" s="1"/>
  <c r="P29" i="30" s="1"/>
  <c r="N27" i="30"/>
  <c r="O27" i="30" s="1"/>
  <c r="P27" i="30" s="1"/>
  <c r="P26" i="30"/>
  <c r="O26" i="30"/>
  <c r="N26" i="30"/>
  <c r="N24" i="30"/>
  <c r="O24" i="30" s="1"/>
  <c r="P24" i="30" s="1"/>
  <c r="O23" i="30"/>
  <c r="N23" i="30"/>
  <c r="N35" i="30" s="1"/>
  <c r="N21" i="30"/>
  <c r="O21" i="30" s="1"/>
  <c r="P21" i="30" s="1"/>
  <c r="N20" i="30"/>
  <c r="O20" i="30" s="1"/>
  <c r="P20" i="30" s="1"/>
  <c r="P16" i="30"/>
  <c r="O16" i="30"/>
  <c r="N16" i="30"/>
  <c r="N14" i="30"/>
  <c r="O14" i="30" s="1"/>
  <c r="P14" i="30" s="1"/>
  <c r="N12" i="30"/>
  <c r="O12" i="30" s="1"/>
  <c r="P12" i="30" s="1"/>
  <c r="P11" i="30"/>
  <c r="O11" i="30"/>
  <c r="N11" i="30"/>
  <c r="N9" i="30"/>
  <c r="O9" i="30" s="1"/>
  <c r="P9" i="30" s="1"/>
  <c r="O7" i="30"/>
  <c r="P7" i="30" s="1"/>
  <c r="N7" i="30"/>
  <c r="N6" i="30"/>
  <c r="O6" i="30" s="1"/>
  <c r="P6" i="30" s="1"/>
  <c r="N5" i="30"/>
  <c r="O5" i="30" s="1"/>
  <c r="P5" i="30" s="1"/>
  <c r="P4" i="30"/>
  <c r="O4" i="30"/>
  <c r="N4" i="30"/>
  <c r="N33" i="26"/>
  <c r="O33" i="26" s="1"/>
  <c r="P33" i="26" s="1"/>
  <c r="P31" i="26"/>
  <c r="O31" i="26"/>
  <c r="N31" i="26"/>
  <c r="N29" i="26"/>
  <c r="O29" i="26" s="1"/>
  <c r="P29" i="26" s="1"/>
  <c r="N27" i="26"/>
  <c r="O27" i="26" s="1"/>
  <c r="P27" i="26" s="1"/>
  <c r="P26" i="26"/>
  <c r="O26" i="26"/>
  <c r="N26" i="26"/>
  <c r="N24" i="26"/>
  <c r="O24" i="26" s="1"/>
  <c r="P24" i="26" s="1"/>
  <c r="O23" i="26"/>
  <c r="N23" i="26"/>
  <c r="N35" i="26" s="1"/>
  <c r="P21" i="26"/>
  <c r="O21" i="26"/>
  <c r="N21" i="26"/>
  <c r="P16" i="26"/>
  <c r="O16" i="26"/>
  <c r="N16" i="26"/>
  <c r="N14" i="26"/>
  <c r="O14" i="26" s="1"/>
  <c r="P14" i="26" s="1"/>
  <c r="N12" i="26"/>
  <c r="O12" i="26" s="1"/>
  <c r="P12" i="26" s="1"/>
  <c r="N11" i="26"/>
  <c r="O11" i="26" s="1"/>
  <c r="P11" i="26" s="1"/>
  <c r="N9" i="26"/>
  <c r="O9" i="26" s="1"/>
  <c r="P9" i="26" s="1"/>
  <c r="O7" i="26"/>
  <c r="P7" i="26" s="1"/>
  <c r="N7" i="26"/>
  <c r="N6" i="26"/>
  <c r="O6" i="26" s="1"/>
  <c r="P6" i="26" s="1"/>
  <c r="N5" i="26"/>
  <c r="O5" i="26" s="1"/>
  <c r="P5" i="26" s="1"/>
  <c r="P4" i="26"/>
  <c r="O4" i="26"/>
  <c r="N4" i="26"/>
  <c r="O33" i="19"/>
  <c r="P33" i="19" s="1"/>
  <c r="N33" i="19"/>
  <c r="O31" i="19"/>
  <c r="P31" i="19" s="1"/>
  <c r="N31" i="19"/>
  <c r="N29" i="19"/>
  <c r="O29" i="19" s="1"/>
  <c r="P29" i="19" s="1"/>
  <c r="P27" i="19"/>
  <c r="O27" i="19"/>
  <c r="N27" i="19"/>
  <c r="P26" i="19"/>
  <c r="O26" i="19"/>
  <c r="N26" i="19"/>
  <c r="N24" i="19"/>
  <c r="O24" i="19" s="1"/>
  <c r="P24" i="19" s="1"/>
  <c r="N23" i="19"/>
  <c r="N35" i="19" s="1"/>
  <c r="P21" i="19"/>
  <c r="O21" i="19"/>
  <c r="N21" i="19"/>
  <c r="O20" i="19"/>
  <c r="P20" i="19" s="1"/>
  <c r="N20" i="19"/>
  <c r="O16" i="19"/>
  <c r="P16" i="19" s="1"/>
  <c r="N16" i="19"/>
  <c r="N14" i="19"/>
  <c r="O14" i="19" s="1"/>
  <c r="P14" i="19" s="1"/>
  <c r="P12" i="19"/>
  <c r="O12" i="19"/>
  <c r="N12" i="19"/>
  <c r="P11" i="19"/>
  <c r="O11" i="19"/>
  <c r="N11" i="19"/>
  <c r="N7" i="19"/>
  <c r="O7" i="19" s="1"/>
  <c r="P7" i="19" s="1"/>
  <c r="N6" i="19"/>
  <c r="O6" i="19" s="1"/>
  <c r="P6" i="19" s="1"/>
  <c r="N5" i="19"/>
  <c r="O5" i="19" s="1"/>
  <c r="P5" i="19" s="1"/>
  <c r="O4" i="19"/>
  <c r="P4" i="19" s="1"/>
  <c r="N4" i="19"/>
  <c r="N33" i="17"/>
  <c r="O33" i="17" s="1"/>
  <c r="P33" i="17" s="1"/>
  <c r="N29" i="17"/>
  <c r="O29" i="17" s="1"/>
  <c r="P29" i="17" s="1"/>
  <c r="N27" i="17"/>
  <c r="O27" i="17" s="1"/>
  <c r="P27" i="17" s="1"/>
  <c r="P26" i="17"/>
  <c r="O26" i="17"/>
  <c r="N26" i="17"/>
  <c r="P21" i="17"/>
  <c r="O21" i="17"/>
  <c r="N21" i="17"/>
  <c r="N20" i="17"/>
  <c r="O20" i="17" s="1"/>
  <c r="P20" i="17" s="1"/>
  <c r="O16" i="17"/>
  <c r="P16" i="17" s="1"/>
  <c r="N16" i="17"/>
  <c r="N14" i="17"/>
  <c r="O14" i="17" s="1"/>
  <c r="P14" i="17" s="1"/>
  <c r="N12" i="17"/>
  <c r="O12" i="17" s="1"/>
  <c r="P12" i="17" s="1"/>
  <c r="P11" i="17"/>
  <c r="O11" i="17"/>
  <c r="N11" i="17"/>
  <c r="N7" i="17"/>
  <c r="O7" i="17" s="1"/>
  <c r="P7" i="17" s="1"/>
  <c r="N5" i="17"/>
  <c r="O5" i="17" s="1"/>
  <c r="P5" i="17" s="1"/>
  <c r="O4" i="17"/>
  <c r="P4" i="17" s="1"/>
  <c r="N4" i="17"/>
  <c r="O33" i="9"/>
  <c r="P33" i="9" s="1"/>
  <c r="N33" i="9"/>
  <c r="O31" i="9"/>
  <c r="P31" i="9" s="1"/>
  <c r="N31" i="9"/>
  <c r="N29" i="9"/>
  <c r="O29" i="9" s="1"/>
  <c r="P29" i="9" s="1"/>
  <c r="N27" i="9"/>
  <c r="O27" i="9" s="1"/>
  <c r="P27" i="9" s="1"/>
  <c r="P26" i="9"/>
  <c r="O26" i="9"/>
  <c r="N26" i="9"/>
  <c r="N24" i="9"/>
  <c r="O24" i="9" s="1"/>
  <c r="P24" i="9" s="1"/>
  <c r="N23" i="9"/>
  <c r="N35" i="9" s="1"/>
  <c r="P21" i="9"/>
  <c r="O21" i="9"/>
  <c r="N21" i="9"/>
  <c r="O16" i="9"/>
  <c r="P16" i="9" s="1"/>
  <c r="N16" i="9"/>
  <c r="N14" i="9"/>
  <c r="O14" i="9" s="1"/>
  <c r="P14" i="9" s="1"/>
  <c r="N12" i="9"/>
  <c r="O12" i="9" s="1"/>
  <c r="P12" i="9" s="1"/>
  <c r="N11" i="9"/>
  <c r="O11" i="9" s="1"/>
  <c r="P11" i="9" s="1"/>
  <c r="N7" i="9"/>
  <c r="O7" i="9" s="1"/>
  <c r="P7" i="9" s="1"/>
  <c r="O6" i="9"/>
  <c r="P6" i="9" s="1"/>
  <c r="N6" i="9"/>
  <c r="O5" i="9"/>
  <c r="P5" i="9" s="1"/>
  <c r="N5" i="9"/>
  <c r="O4" i="9"/>
  <c r="P4" i="9" s="1"/>
  <c r="N4" i="9"/>
  <c r="N33" i="8"/>
  <c r="O33" i="8" s="1"/>
  <c r="P33" i="8" s="1"/>
  <c r="O31" i="8"/>
  <c r="P31" i="8" s="1"/>
  <c r="N31" i="8"/>
  <c r="N29" i="8"/>
  <c r="O29" i="8" s="1"/>
  <c r="P29" i="8" s="1"/>
  <c r="N27" i="8"/>
  <c r="O27" i="8" s="1"/>
  <c r="P27" i="8" s="1"/>
  <c r="P26" i="8"/>
  <c r="O26" i="8"/>
  <c r="N26" i="8"/>
  <c r="O24" i="8"/>
  <c r="P24" i="8" s="1"/>
  <c r="N24" i="8"/>
  <c r="N23" i="8"/>
  <c r="N35" i="8" s="1"/>
  <c r="P21" i="8"/>
  <c r="O21" i="8"/>
  <c r="N21" i="8"/>
  <c r="O16" i="8"/>
  <c r="P16" i="8" s="1"/>
  <c r="N16" i="8"/>
  <c r="N14" i="8"/>
  <c r="O14" i="8" s="1"/>
  <c r="P14" i="8" s="1"/>
  <c r="N12" i="8"/>
  <c r="O12" i="8" s="1"/>
  <c r="P12" i="8" s="1"/>
  <c r="P11" i="8"/>
  <c r="O11" i="8"/>
  <c r="N11" i="8"/>
  <c r="N7" i="8"/>
  <c r="O7" i="8" s="1"/>
  <c r="P7" i="8" s="1"/>
  <c r="N6" i="8"/>
  <c r="O6" i="8" s="1"/>
  <c r="P6" i="8" s="1"/>
  <c r="N5" i="8"/>
  <c r="O5" i="8" s="1"/>
  <c r="P5" i="8" s="1"/>
  <c r="O4" i="8"/>
  <c r="P4" i="8" s="1"/>
  <c r="N4" i="8"/>
  <c r="O33" i="7"/>
  <c r="O31" i="7"/>
  <c r="O29" i="7"/>
  <c r="O27" i="7"/>
  <c r="O26" i="7"/>
  <c r="O24" i="7"/>
  <c r="O23" i="7"/>
  <c r="O21" i="7"/>
  <c r="O20" i="7"/>
  <c r="O16" i="7"/>
  <c r="O14" i="7"/>
  <c r="O12" i="7"/>
  <c r="O11" i="7"/>
  <c r="O7" i="7"/>
  <c r="O6" i="7"/>
  <c r="O5" i="7"/>
  <c r="O4" i="7"/>
  <c r="N33" i="7"/>
  <c r="N31" i="7"/>
  <c r="N29" i="7"/>
  <c r="N27" i="7"/>
  <c r="N26" i="7"/>
  <c r="N24" i="7"/>
  <c r="N23" i="7"/>
  <c r="N35" i="7" s="1"/>
  <c r="N21" i="7"/>
  <c r="N20" i="7"/>
  <c r="N16" i="7"/>
  <c r="N14" i="7"/>
  <c r="N12" i="7"/>
  <c r="N11" i="7"/>
  <c r="N7" i="7"/>
  <c r="N6" i="7"/>
  <c r="N5" i="7"/>
  <c r="N4" i="7"/>
  <c r="AX91" i="33"/>
  <c r="AY91" i="33" s="1"/>
  <c r="AW91" i="33"/>
  <c r="AX89" i="33"/>
  <c r="AY89" i="33" s="1"/>
  <c r="AW89" i="33"/>
  <c r="AW87" i="33"/>
  <c r="AX87" i="33" s="1"/>
  <c r="AY87" i="33" s="1"/>
  <c r="AW85" i="33"/>
  <c r="AX85" i="33" s="1"/>
  <c r="AY85" i="33" s="1"/>
  <c r="AY84" i="33"/>
  <c r="AX84" i="33"/>
  <c r="AW84" i="33"/>
  <c r="AW82" i="33"/>
  <c r="AX82" i="33" s="1"/>
  <c r="AY82" i="33" s="1"/>
  <c r="AW81" i="33"/>
  <c r="AW93" i="33" s="1"/>
  <c r="AW79" i="33"/>
  <c r="AX79" i="33" s="1"/>
  <c r="AY79" i="33" s="1"/>
  <c r="AX77" i="33"/>
  <c r="AY77" i="33" s="1"/>
  <c r="AW77" i="33"/>
  <c r="AX76" i="33"/>
  <c r="AY76" i="33" s="1"/>
  <c r="AW76" i="33"/>
  <c r="AW74" i="33"/>
  <c r="AX74" i="33" s="1"/>
  <c r="AY74" i="33" s="1"/>
  <c r="AW72" i="33"/>
  <c r="AX72" i="33" s="1"/>
  <c r="AY72" i="33" s="1"/>
  <c r="AY71" i="33"/>
  <c r="AX71" i="33"/>
  <c r="AW71" i="33"/>
  <c r="AW70" i="33"/>
  <c r="AX70" i="33" s="1"/>
  <c r="AY70" i="33" s="1"/>
  <c r="AW69" i="33"/>
  <c r="AX69" i="33" s="1"/>
  <c r="AY69" i="33" s="1"/>
  <c r="AW68" i="33"/>
  <c r="AX68" i="33" s="1"/>
  <c r="AY68" i="33" s="1"/>
  <c r="AX26" i="33"/>
  <c r="AY26" i="33" s="1"/>
  <c r="AW26" i="33"/>
  <c r="AW24" i="33"/>
  <c r="AX24" i="33" s="1"/>
  <c r="AY24" i="33" s="1"/>
  <c r="AW22" i="33"/>
  <c r="AX22" i="33" s="1"/>
  <c r="AY22" i="33" s="1"/>
  <c r="AW20" i="33"/>
  <c r="AX20" i="33" s="1"/>
  <c r="AY20" i="33" s="1"/>
  <c r="AX19" i="33"/>
  <c r="AY19" i="33" s="1"/>
  <c r="AW19" i="33"/>
  <c r="AW17" i="33"/>
  <c r="AX17" i="33" s="1"/>
  <c r="AY17" i="33" s="1"/>
  <c r="AX16" i="33"/>
  <c r="AW16" i="33"/>
  <c r="AW28" i="33" s="1"/>
  <c r="AY14" i="33"/>
  <c r="AX14" i="33"/>
  <c r="AW14" i="33"/>
  <c r="AX12" i="33"/>
  <c r="AY12" i="33" s="1"/>
  <c r="AW12" i="33"/>
  <c r="AW11" i="33"/>
  <c r="AX11" i="33" s="1"/>
  <c r="AY11" i="33" s="1"/>
  <c r="AW9" i="33"/>
  <c r="AX9" i="33" s="1"/>
  <c r="AY9" i="33" s="1"/>
  <c r="AW7" i="33"/>
  <c r="AX7" i="33" s="1"/>
  <c r="AY7" i="33" s="1"/>
  <c r="AX6" i="33"/>
  <c r="AY6" i="33" s="1"/>
  <c r="AW6" i="33"/>
  <c r="AW5" i="33"/>
  <c r="AX5" i="33" s="1"/>
  <c r="AY5" i="33" s="1"/>
  <c r="AX4" i="33"/>
  <c r="AY4" i="33" s="1"/>
  <c r="AW4" i="33"/>
  <c r="AY3" i="33"/>
  <c r="AX3" i="33"/>
  <c r="AW3" i="33"/>
  <c r="N26" i="32"/>
  <c r="O26" i="32" s="1"/>
  <c r="P26" i="32" s="1"/>
  <c r="O24" i="32"/>
  <c r="P24" i="32" s="1"/>
  <c r="N24" i="32"/>
  <c r="N22" i="32"/>
  <c r="O22" i="32" s="1"/>
  <c r="P22" i="32" s="1"/>
  <c r="O20" i="32"/>
  <c r="P20" i="32" s="1"/>
  <c r="N20" i="32"/>
  <c r="P19" i="32"/>
  <c r="O19" i="32"/>
  <c r="N19" i="32"/>
  <c r="N17" i="32"/>
  <c r="O17" i="32" s="1"/>
  <c r="P17" i="32" s="1"/>
  <c r="N16" i="32"/>
  <c r="N28" i="32" s="1"/>
  <c r="P14" i="32"/>
  <c r="O14" i="32"/>
  <c r="N14" i="32"/>
  <c r="N12" i="32"/>
  <c r="O12" i="32" s="1"/>
  <c r="P12" i="32" s="1"/>
  <c r="O11" i="32"/>
  <c r="P11" i="32" s="1"/>
  <c r="N11" i="32"/>
  <c r="N9" i="32"/>
  <c r="O9" i="32" s="1"/>
  <c r="P9" i="32" s="1"/>
  <c r="O7" i="32"/>
  <c r="P7" i="32" s="1"/>
  <c r="N7" i="32"/>
  <c r="P6" i="32"/>
  <c r="O6" i="32"/>
  <c r="N6" i="32"/>
  <c r="N5" i="32"/>
  <c r="O5" i="32" s="1"/>
  <c r="P5" i="32" s="1"/>
  <c r="N4" i="32"/>
  <c r="O4" i="32" s="1"/>
  <c r="P4" i="32" s="1"/>
  <c r="P3" i="32"/>
  <c r="O3" i="32"/>
  <c r="N3" i="32"/>
  <c r="O26" i="29"/>
  <c r="P26" i="29" s="1"/>
  <c r="N26" i="29"/>
  <c r="O24" i="29"/>
  <c r="P24" i="29" s="1"/>
  <c r="N24" i="29"/>
  <c r="N22" i="29"/>
  <c r="O22" i="29" s="1"/>
  <c r="P22" i="29" s="1"/>
  <c r="N20" i="29"/>
  <c r="O20" i="29" s="1"/>
  <c r="P20" i="29" s="1"/>
  <c r="P19" i="29"/>
  <c r="O19" i="29"/>
  <c r="N19" i="29"/>
  <c r="N17" i="29"/>
  <c r="O17" i="29" s="1"/>
  <c r="P17" i="29" s="1"/>
  <c r="N16" i="29"/>
  <c r="N28" i="29" s="1"/>
  <c r="N14" i="29"/>
  <c r="O14" i="29" s="1"/>
  <c r="P14" i="29" s="1"/>
  <c r="O12" i="29"/>
  <c r="P12" i="29" s="1"/>
  <c r="N12" i="29"/>
  <c r="O11" i="29"/>
  <c r="P11" i="29" s="1"/>
  <c r="N11" i="29"/>
  <c r="N9" i="29"/>
  <c r="O9" i="29" s="1"/>
  <c r="P9" i="29" s="1"/>
  <c r="N7" i="29"/>
  <c r="O7" i="29" s="1"/>
  <c r="P7" i="29" s="1"/>
  <c r="P6" i="29"/>
  <c r="O6" i="29"/>
  <c r="N6" i="29"/>
  <c r="N5" i="29"/>
  <c r="O5" i="29" s="1"/>
  <c r="P5" i="29" s="1"/>
  <c r="N4" i="29"/>
  <c r="O4" i="29" s="1"/>
  <c r="P4" i="29" s="1"/>
  <c r="N3" i="29"/>
  <c r="O3" i="29" s="1"/>
  <c r="P3" i="29" s="1"/>
  <c r="N26" i="25"/>
  <c r="O26" i="25" s="1"/>
  <c r="P26" i="25" s="1"/>
  <c r="O24" i="25"/>
  <c r="P24" i="25" s="1"/>
  <c r="N24" i="25"/>
  <c r="N22" i="25"/>
  <c r="O22" i="25" s="1"/>
  <c r="P22" i="25" s="1"/>
  <c r="O20" i="25"/>
  <c r="P20" i="25" s="1"/>
  <c r="N20" i="25"/>
  <c r="N19" i="25"/>
  <c r="O19" i="25" s="1"/>
  <c r="P19" i="25" s="1"/>
  <c r="N17" i="25"/>
  <c r="O17" i="25" s="1"/>
  <c r="P17" i="25" s="1"/>
  <c r="N16" i="25"/>
  <c r="N28" i="25" s="1"/>
  <c r="O14" i="25"/>
  <c r="P14" i="25" s="1"/>
  <c r="N14" i="25"/>
  <c r="N12" i="25"/>
  <c r="O12" i="25" s="1"/>
  <c r="P12" i="25" s="1"/>
  <c r="O11" i="25"/>
  <c r="P11" i="25" s="1"/>
  <c r="N11" i="25"/>
  <c r="N9" i="25"/>
  <c r="O9" i="25" s="1"/>
  <c r="P9" i="25" s="1"/>
  <c r="O7" i="25"/>
  <c r="P7" i="25" s="1"/>
  <c r="N7" i="25"/>
  <c r="N6" i="25"/>
  <c r="O6" i="25" s="1"/>
  <c r="P6" i="25" s="1"/>
  <c r="N5" i="25"/>
  <c r="O5" i="25" s="1"/>
  <c r="P5" i="25" s="1"/>
  <c r="N4" i="25"/>
  <c r="O4" i="25" s="1"/>
  <c r="P4" i="25" s="1"/>
  <c r="O3" i="25"/>
  <c r="P3" i="25" s="1"/>
  <c r="N3" i="25"/>
  <c r="N26" i="24"/>
  <c r="O26" i="24" s="1"/>
  <c r="P26" i="24" s="1"/>
  <c r="O24" i="24"/>
  <c r="P24" i="24" s="1"/>
  <c r="N24" i="24"/>
  <c r="N22" i="24"/>
  <c r="O22" i="24" s="1"/>
  <c r="P22" i="24" s="1"/>
  <c r="O20" i="24"/>
  <c r="P20" i="24" s="1"/>
  <c r="N20" i="24"/>
  <c r="P19" i="24"/>
  <c r="O19" i="24"/>
  <c r="N19" i="24"/>
  <c r="N17" i="24"/>
  <c r="O17" i="24" s="1"/>
  <c r="P17" i="24" s="1"/>
  <c r="N16" i="24"/>
  <c r="N28" i="24" s="1"/>
  <c r="P14" i="24"/>
  <c r="O14" i="24"/>
  <c r="N14" i="24"/>
  <c r="N12" i="24"/>
  <c r="O12" i="24" s="1"/>
  <c r="P12" i="24" s="1"/>
  <c r="O11" i="24"/>
  <c r="P11" i="24" s="1"/>
  <c r="N11" i="24"/>
  <c r="N9" i="24"/>
  <c r="O9" i="24" s="1"/>
  <c r="P9" i="24" s="1"/>
  <c r="O7" i="24"/>
  <c r="P7" i="24" s="1"/>
  <c r="N7" i="24"/>
  <c r="P6" i="24"/>
  <c r="O6" i="24"/>
  <c r="N6" i="24"/>
  <c r="N5" i="24"/>
  <c r="O5" i="24" s="1"/>
  <c r="P5" i="24" s="1"/>
  <c r="N4" i="24"/>
  <c r="O4" i="24" s="1"/>
  <c r="P4" i="24" s="1"/>
  <c r="P3" i="24"/>
  <c r="O3" i="24"/>
  <c r="N3" i="24"/>
  <c r="N26" i="23"/>
  <c r="O26" i="23" s="1"/>
  <c r="P26" i="23" s="1"/>
  <c r="O24" i="23"/>
  <c r="P24" i="23" s="1"/>
  <c r="N24" i="23"/>
  <c r="N22" i="23"/>
  <c r="O22" i="23" s="1"/>
  <c r="P22" i="23" s="1"/>
  <c r="O20" i="23"/>
  <c r="P20" i="23" s="1"/>
  <c r="N20" i="23"/>
  <c r="N19" i="23"/>
  <c r="O19" i="23" s="1"/>
  <c r="P19" i="23" s="1"/>
  <c r="N17" i="23"/>
  <c r="O17" i="23" s="1"/>
  <c r="P17" i="23" s="1"/>
  <c r="N16" i="23"/>
  <c r="N28" i="23" s="1"/>
  <c r="O14" i="23"/>
  <c r="P14" i="23" s="1"/>
  <c r="N14" i="23"/>
  <c r="N12" i="23"/>
  <c r="O12" i="23" s="1"/>
  <c r="P12" i="23" s="1"/>
  <c r="O11" i="23"/>
  <c r="P11" i="23" s="1"/>
  <c r="N11" i="23"/>
  <c r="N9" i="23"/>
  <c r="O9" i="23" s="1"/>
  <c r="P9" i="23" s="1"/>
  <c r="O7" i="23"/>
  <c r="P7" i="23" s="1"/>
  <c r="N7" i="23"/>
  <c r="N6" i="23"/>
  <c r="O6" i="23" s="1"/>
  <c r="P6" i="23" s="1"/>
  <c r="N5" i="23"/>
  <c r="O5" i="23" s="1"/>
  <c r="P5" i="23" s="1"/>
  <c r="N4" i="23"/>
  <c r="O4" i="23" s="1"/>
  <c r="P4" i="23" s="1"/>
  <c r="O3" i="23"/>
  <c r="P3" i="23" s="1"/>
  <c r="N3" i="23"/>
  <c r="N26" i="21"/>
  <c r="O26" i="21" s="1"/>
  <c r="P26" i="21" s="1"/>
  <c r="O24" i="21"/>
  <c r="P24" i="21" s="1"/>
  <c r="N24" i="21"/>
  <c r="N22" i="21"/>
  <c r="O22" i="21" s="1"/>
  <c r="P22" i="21" s="1"/>
  <c r="O20" i="21"/>
  <c r="P20" i="21" s="1"/>
  <c r="N20" i="21"/>
  <c r="P19" i="21"/>
  <c r="O19" i="21"/>
  <c r="N19" i="21"/>
  <c r="N17" i="21"/>
  <c r="O17" i="21" s="1"/>
  <c r="P17" i="21" s="1"/>
  <c r="N16" i="21"/>
  <c r="N28" i="21" s="1"/>
  <c r="P14" i="21"/>
  <c r="O14" i="21"/>
  <c r="N14" i="21"/>
  <c r="N12" i="21"/>
  <c r="O12" i="21" s="1"/>
  <c r="P12" i="21" s="1"/>
  <c r="O11" i="21"/>
  <c r="P11" i="21" s="1"/>
  <c r="N11" i="21"/>
  <c r="N9" i="21"/>
  <c r="O9" i="21" s="1"/>
  <c r="P9" i="21" s="1"/>
  <c r="O7" i="21"/>
  <c r="P7" i="21" s="1"/>
  <c r="N7" i="21"/>
  <c r="P6" i="21"/>
  <c r="O6" i="21"/>
  <c r="N6" i="21"/>
  <c r="N5" i="21"/>
  <c r="O5" i="21" s="1"/>
  <c r="P5" i="21" s="1"/>
  <c r="N4" i="21"/>
  <c r="O4" i="21" s="1"/>
  <c r="P4" i="21" s="1"/>
  <c r="P3" i="21"/>
  <c r="O3" i="21"/>
  <c r="N3" i="21"/>
  <c r="N26" i="22"/>
  <c r="O26" i="22" s="1"/>
  <c r="P26" i="22" s="1"/>
  <c r="O24" i="22"/>
  <c r="P24" i="22" s="1"/>
  <c r="N24" i="22"/>
  <c r="N22" i="22"/>
  <c r="O22" i="22" s="1"/>
  <c r="P22" i="22" s="1"/>
  <c r="O20" i="22"/>
  <c r="P20" i="22" s="1"/>
  <c r="N20" i="22"/>
  <c r="N19" i="22"/>
  <c r="O19" i="22" s="1"/>
  <c r="P19" i="22" s="1"/>
  <c r="N17" i="22"/>
  <c r="O17" i="22" s="1"/>
  <c r="P17" i="22" s="1"/>
  <c r="N16" i="22"/>
  <c r="N28" i="22" s="1"/>
  <c r="O14" i="22"/>
  <c r="P14" i="22" s="1"/>
  <c r="N14" i="22"/>
  <c r="N12" i="22"/>
  <c r="O12" i="22" s="1"/>
  <c r="P12" i="22" s="1"/>
  <c r="O11" i="22"/>
  <c r="P11" i="22" s="1"/>
  <c r="N11" i="22"/>
  <c r="N9" i="22"/>
  <c r="O9" i="22" s="1"/>
  <c r="P9" i="22" s="1"/>
  <c r="O7" i="22"/>
  <c r="P7" i="22" s="1"/>
  <c r="N7" i="22"/>
  <c r="N6" i="22"/>
  <c r="O6" i="22" s="1"/>
  <c r="P6" i="22" s="1"/>
  <c r="N5" i="22"/>
  <c r="O5" i="22" s="1"/>
  <c r="P5" i="22" s="1"/>
  <c r="N4" i="22"/>
  <c r="O4" i="22" s="1"/>
  <c r="P4" i="22" s="1"/>
  <c r="O3" i="22"/>
  <c r="P3" i="22" s="1"/>
  <c r="N3" i="22"/>
  <c r="N26" i="20"/>
  <c r="O26" i="20" s="1"/>
  <c r="P26" i="20" s="1"/>
  <c r="O24" i="20"/>
  <c r="P24" i="20" s="1"/>
  <c r="N24" i="20"/>
  <c r="N22" i="20"/>
  <c r="O22" i="20" s="1"/>
  <c r="P22" i="20" s="1"/>
  <c r="O20" i="20"/>
  <c r="P20" i="20" s="1"/>
  <c r="N20" i="20"/>
  <c r="N19" i="20"/>
  <c r="O19" i="20" s="1"/>
  <c r="P19" i="20" s="1"/>
  <c r="N17" i="20"/>
  <c r="O17" i="20" s="1"/>
  <c r="P17" i="20" s="1"/>
  <c r="N16" i="20"/>
  <c r="N28" i="20" s="1"/>
  <c r="O14" i="20"/>
  <c r="P14" i="20" s="1"/>
  <c r="N14" i="20"/>
  <c r="N12" i="20"/>
  <c r="O12" i="20" s="1"/>
  <c r="P12" i="20" s="1"/>
  <c r="O11" i="20"/>
  <c r="P11" i="20" s="1"/>
  <c r="N11" i="20"/>
  <c r="N9" i="20"/>
  <c r="O9" i="20" s="1"/>
  <c r="P9" i="20" s="1"/>
  <c r="O7" i="20"/>
  <c r="P7" i="20" s="1"/>
  <c r="N7" i="20"/>
  <c r="N6" i="20"/>
  <c r="O6" i="20" s="1"/>
  <c r="P6" i="20" s="1"/>
  <c r="N5" i="20"/>
  <c r="O5" i="20" s="1"/>
  <c r="P5" i="20" s="1"/>
  <c r="N4" i="20"/>
  <c r="O4" i="20" s="1"/>
  <c r="P4" i="20" s="1"/>
  <c r="O3" i="20"/>
  <c r="P3" i="20" s="1"/>
  <c r="N3" i="20"/>
  <c r="O26" i="18"/>
  <c r="P26" i="18" s="1"/>
  <c r="N26" i="18"/>
  <c r="O24" i="18"/>
  <c r="P24" i="18" s="1"/>
  <c r="N24" i="18"/>
  <c r="N22" i="18"/>
  <c r="O22" i="18" s="1"/>
  <c r="P22" i="18" s="1"/>
  <c r="N20" i="18"/>
  <c r="O20" i="18" s="1"/>
  <c r="P20" i="18" s="1"/>
  <c r="N19" i="18"/>
  <c r="O19" i="18" s="1"/>
  <c r="P19" i="18" s="1"/>
  <c r="N16" i="18"/>
  <c r="O14" i="18"/>
  <c r="P14" i="18" s="1"/>
  <c r="N14" i="18"/>
  <c r="O12" i="18"/>
  <c r="P12" i="18" s="1"/>
  <c r="N12" i="18"/>
  <c r="O11" i="18"/>
  <c r="P11" i="18" s="1"/>
  <c r="N11" i="18"/>
  <c r="N9" i="18"/>
  <c r="O9" i="18" s="1"/>
  <c r="P9" i="18" s="1"/>
  <c r="N7" i="18"/>
  <c r="O7" i="18" s="1"/>
  <c r="P7" i="18" s="1"/>
  <c r="N6" i="18"/>
  <c r="O6" i="18" s="1"/>
  <c r="P6" i="18" s="1"/>
  <c r="N5" i="18"/>
  <c r="O5" i="18" s="1"/>
  <c r="P5" i="18" s="1"/>
  <c r="N4" i="18"/>
  <c r="O4" i="18" s="1"/>
  <c r="P4" i="18" s="1"/>
  <c r="O3" i="18"/>
  <c r="P3" i="18" s="1"/>
  <c r="N3" i="18"/>
  <c r="N22" i="15"/>
  <c r="O22" i="15" s="1"/>
  <c r="P22" i="15" s="1"/>
  <c r="N20" i="15"/>
  <c r="O20" i="15" s="1"/>
  <c r="P20" i="15" s="1"/>
  <c r="P19" i="15"/>
  <c r="O19" i="15"/>
  <c r="N19" i="15"/>
  <c r="P14" i="15"/>
  <c r="O14" i="15"/>
  <c r="N14" i="15"/>
  <c r="O12" i="15"/>
  <c r="P12" i="15" s="1"/>
  <c r="N12" i="15"/>
  <c r="O11" i="15"/>
  <c r="P11" i="15" s="1"/>
  <c r="N11" i="15"/>
  <c r="N5" i="15"/>
  <c r="O5" i="15" s="1"/>
  <c r="P5" i="15" s="1"/>
  <c r="N4" i="15"/>
  <c r="O4" i="15" s="1"/>
  <c r="P4" i="15" s="1"/>
  <c r="N3" i="15"/>
  <c r="O3" i="15" s="1"/>
  <c r="P3" i="15" s="1"/>
  <c r="N22" i="14"/>
  <c r="O22" i="14" s="1"/>
  <c r="P22" i="14" s="1"/>
  <c r="N20" i="14"/>
  <c r="O20" i="14" s="1"/>
  <c r="P20" i="14" s="1"/>
  <c r="P19" i="14"/>
  <c r="O19" i="14"/>
  <c r="N19" i="14"/>
  <c r="P14" i="14"/>
  <c r="O14" i="14"/>
  <c r="N14" i="14"/>
  <c r="O12" i="14"/>
  <c r="P12" i="14" s="1"/>
  <c r="N12" i="14"/>
  <c r="O11" i="14"/>
  <c r="P11" i="14" s="1"/>
  <c r="N11" i="14"/>
  <c r="N5" i="14"/>
  <c r="O5" i="14" s="1"/>
  <c r="P5" i="14" s="1"/>
  <c r="N4" i="14"/>
  <c r="O4" i="14" s="1"/>
  <c r="P4" i="14" s="1"/>
  <c r="P3" i="14"/>
  <c r="O3" i="14"/>
  <c r="N3" i="14"/>
  <c r="N26" i="12"/>
  <c r="O26" i="12" s="1"/>
  <c r="P26" i="12" s="1"/>
  <c r="O24" i="12"/>
  <c r="P24" i="12" s="1"/>
  <c r="N24" i="12"/>
  <c r="N22" i="12"/>
  <c r="O22" i="12" s="1"/>
  <c r="P22" i="12" s="1"/>
  <c r="N20" i="12"/>
  <c r="O20" i="12" s="1"/>
  <c r="P20" i="12" s="1"/>
  <c r="P19" i="12"/>
  <c r="O19" i="12"/>
  <c r="N19" i="12"/>
  <c r="N17" i="12"/>
  <c r="O17" i="12" s="1"/>
  <c r="P17" i="12" s="1"/>
  <c r="N16" i="12"/>
  <c r="N28" i="12" s="1"/>
  <c r="N14" i="12"/>
  <c r="O14" i="12" s="1"/>
  <c r="P14" i="12" s="1"/>
  <c r="N12" i="12"/>
  <c r="O12" i="12" s="1"/>
  <c r="P12" i="12" s="1"/>
  <c r="O11" i="12"/>
  <c r="P11" i="12" s="1"/>
  <c r="N11" i="12"/>
  <c r="N9" i="12"/>
  <c r="O9" i="12" s="1"/>
  <c r="P9" i="12" s="1"/>
  <c r="N7" i="12"/>
  <c r="O7" i="12" s="1"/>
  <c r="P7" i="12" s="1"/>
  <c r="N6" i="12"/>
  <c r="O6" i="12" s="1"/>
  <c r="P6" i="12" s="1"/>
  <c r="N5" i="12"/>
  <c r="O5" i="12" s="1"/>
  <c r="P5" i="12" s="1"/>
  <c r="N4" i="12"/>
  <c r="O4" i="12" s="1"/>
  <c r="P4" i="12" s="1"/>
  <c r="N3" i="12"/>
  <c r="O3" i="12" s="1"/>
  <c r="P3" i="12" s="1"/>
  <c r="N26" i="11"/>
  <c r="O26" i="11" s="1"/>
  <c r="P26" i="11" s="1"/>
  <c r="O24" i="11"/>
  <c r="P24" i="11" s="1"/>
  <c r="N24" i="11"/>
  <c r="N22" i="11"/>
  <c r="O22" i="11" s="1"/>
  <c r="P22" i="11" s="1"/>
  <c r="O20" i="11"/>
  <c r="P20" i="11" s="1"/>
  <c r="N20" i="11"/>
  <c r="P19" i="11"/>
  <c r="O19" i="11"/>
  <c r="N19" i="11"/>
  <c r="N17" i="11"/>
  <c r="O17" i="11" s="1"/>
  <c r="P17" i="11" s="1"/>
  <c r="N16" i="11"/>
  <c r="N28" i="11" s="1"/>
  <c r="P14" i="11"/>
  <c r="O14" i="11"/>
  <c r="N14" i="11"/>
  <c r="N12" i="11"/>
  <c r="O12" i="11" s="1"/>
  <c r="P12" i="11" s="1"/>
  <c r="O11" i="11"/>
  <c r="P11" i="11" s="1"/>
  <c r="N11" i="11"/>
  <c r="N9" i="11"/>
  <c r="O9" i="11" s="1"/>
  <c r="P9" i="11" s="1"/>
  <c r="O7" i="11"/>
  <c r="P7" i="11" s="1"/>
  <c r="N7" i="11"/>
  <c r="N6" i="11"/>
  <c r="O6" i="11" s="1"/>
  <c r="P6" i="11" s="1"/>
  <c r="N5" i="11"/>
  <c r="O5" i="11" s="1"/>
  <c r="P5" i="11" s="1"/>
  <c r="N4" i="11"/>
  <c r="O4" i="11" s="1"/>
  <c r="P4" i="11" s="1"/>
  <c r="O3" i="11"/>
  <c r="P3" i="11" s="1"/>
  <c r="N3" i="11"/>
  <c r="O26" i="5"/>
  <c r="O24" i="5"/>
  <c r="O22" i="5"/>
  <c r="O20" i="5"/>
  <c r="O19" i="5"/>
  <c r="O17" i="5"/>
  <c r="O16" i="5"/>
  <c r="O14" i="5"/>
  <c r="O12" i="5"/>
  <c r="O11" i="5"/>
  <c r="O9" i="5"/>
  <c r="O7" i="5"/>
  <c r="O6" i="5"/>
  <c r="O5" i="5"/>
  <c r="O4" i="5"/>
  <c r="O3" i="5"/>
  <c r="N26" i="5"/>
  <c r="N24" i="5"/>
  <c r="N22" i="5"/>
  <c r="N20" i="5"/>
  <c r="N19" i="5"/>
  <c r="N17" i="5"/>
  <c r="N16" i="5"/>
  <c r="N28" i="5" s="1"/>
  <c r="N14" i="5"/>
  <c r="N12" i="5"/>
  <c r="N11" i="5"/>
  <c r="N9" i="5"/>
  <c r="N7" i="5"/>
  <c r="N6" i="5"/>
  <c r="N5" i="5"/>
  <c r="N4" i="5"/>
  <c r="N3" i="5"/>
  <c r="N38" i="13"/>
  <c r="N36" i="13"/>
  <c r="O36" i="13" s="1"/>
  <c r="P36" i="13" s="1"/>
  <c r="N34" i="13"/>
  <c r="O34" i="13" s="1"/>
  <c r="P34" i="13" s="1"/>
  <c r="O33" i="13"/>
  <c r="P33" i="13" s="1"/>
  <c r="N33" i="13"/>
  <c r="O32" i="13"/>
  <c r="P32" i="13" s="1"/>
  <c r="N32" i="13"/>
  <c r="O30" i="13"/>
  <c r="P30" i="13" s="1"/>
  <c r="N30" i="13"/>
  <c r="P28" i="13"/>
  <c r="O28" i="13"/>
  <c r="N28" i="13"/>
  <c r="N27" i="13"/>
  <c r="O27" i="13" s="1"/>
  <c r="P27" i="13" s="1"/>
  <c r="N25" i="13"/>
  <c r="O25" i="13" s="1"/>
  <c r="P25" i="13" s="1"/>
  <c r="N24" i="13"/>
  <c r="N40" i="13" s="1"/>
  <c r="N23" i="13"/>
  <c r="O23" i="13" s="1"/>
  <c r="P23" i="13" s="1"/>
  <c r="O22" i="13"/>
  <c r="N22" i="13"/>
  <c r="N39" i="13" s="1"/>
  <c r="O21" i="13"/>
  <c r="P21" i="13" s="1"/>
  <c r="N21" i="13"/>
  <c r="O20" i="13"/>
  <c r="P20" i="13" s="1"/>
  <c r="N20" i="13"/>
  <c r="P18" i="13"/>
  <c r="O18" i="13"/>
  <c r="N18" i="13"/>
  <c r="N17" i="13"/>
  <c r="O17" i="13" s="1"/>
  <c r="P17" i="13" s="1"/>
  <c r="N16" i="13"/>
  <c r="O16" i="13" s="1"/>
  <c r="P16" i="13" s="1"/>
  <c r="N14" i="13"/>
  <c r="O14" i="13" s="1"/>
  <c r="P14" i="13" s="1"/>
  <c r="N13" i="13"/>
  <c r="O13" i="13" s="1"/>
  <c r="P13" i="13" s="1"/>
  <c r="O11" i="13"/>
  <c r="P11" i="13" s="1"/>
  <c r="N11" i="13"/>
  <c r="N10" i="13"/>
  <c r="O10" i="13" s="1"/>
  <c r="P10" i="13" s="1"/>
  <c r="O9" i="13"/>
  <c r="P9" i="13" s="1"/>
  <c r="N9" i="13"/>
  <c r="P7" i="13"/>
  <c r="O7" i="13"/>
  <c r="N7" i="13"/>
  <c r="N6" i="13"/>
  <c r="O6" i="13" s="1"/>
  <c r="P6" i="13" s="1"/>
  <c r="N5" i="13"/>
  <c r="O5" i="13" s="1"/>
  <c r="P5" i="13" s="1"/>
  <c r="N4" i="13"/>
  <c r="O4" i="13" s="1"/>
  <c r="P4" i="13" s="1"/>
  <c r="N3" i="13"/>
  <c r="O3" i="13" s="1"/>
  <c r="P3" i="13" s="1"/>
  <c r="N36" i="6"/>
  <c r="O36" i="6" s="1"/>
  <c r="P36" i="6" s="1"/>
  <c r="O28" i="6"/>
  <c r="P28" i="6" s="1"/>
  <c r="N28" i="6"/>
  <c r="N27" i="6"/>
  <c r="O27" i="6" s="1"/>
  <c r="P27" i="6" s="1"/>
  <c r="O18" i="6"/>
  <c r="P18" i="6" s="1"/>
  <c r="N18" i="6"/>
  <c r="N17" i="6"/>
  <c r="O17" i="6" s="1"/>
  <c r="P17" i="6" s="1"/>
  <c r="O16" i="6"/>
  <c r="P16" i="6" s="1"/>
  <c r="N16" i="6"/>
  <c r="N14" i="6"/>
  <c r="O14" i="6" s="1"/>
  <c r="P14" i="6" s="1"/>
  <c r="N13" i="6"/>
  <c r="O13" i="6" s="1"/>
  <c r="P13" i="6" s="1"/>
  <c r="N11" i="6"/>
  <c r="O11" i="6" s="1"/>
  <c r="P11" i="6" s="1"/>
  <c r="O7" i="6"/>
  <c r="P7" i="6" s="1"/>
  <c r="N7" i="6"/>
  <c r="N6" i="6"/>
  <c r="O6" i="6" s="1"/>
  <c r="P6" i="6" s="1"/>
  <c r="O5" i="6"/>
  <c r="P5" i="6" s="1"/>
  <c r="N5" i="6"/>
  <c r="N4" i="6"/>
  <c r="O4" i="6" s="1"/>
  <c r="P4" i="6" s="1"/>
  <c r="N3" i="6"/>
  <c r="O3" i="6" s="1"/>
  <c r="P3" i="6" s="1"/>
  <c r="O36" i="3"/>
  <c r="O34" i="3"/>
  <c r="O33" i="3"/>
  <c r="O32" i="3"/>
  <c r="O30" i="3"/>
  <c r="O28" i="3"/>
  <c r="O27" i="3"/>
  <c r="O25" i="3"/>
  <c r="O24" i="3"/>
  <c r="O23" i="3"/>
  <c r="O22" i="3"/>
  <c r="O21" i="3"/>
  <c r="O20" i="3"/>
  <c r="O18" i="3"/>
  <c r="O17" i="3"/>
  <c r="O16" i="3"/>
  <c r="O14" i="3"/>
  <c r="O13" i="3"/>
  <c r="O11" i="3"/>
  <c r="O10" i="3"/>
  <c r="O9" i="3"/>
  <c r="O7" i="3"/>
  <c r="O6" i="3"/>
  <c r="O5" i="3"/>
  <c r="O4" i="3"/>
  <c r="O3" i="3"/>
  <c r="N36" i="3"/>
  <c r="N34" i="3"/>
  <c r="N33" i="3"/>
  <c r="N32" i="3"/>
  <c r="N30" i="3"/>
  <c r="N28" i="3"/>
  <c r="N27" i="3"/>
  <c r="N40" i="3" s="1"/>
  <c r="N25" i="3"/>
  <c r="N24" i="3"/>
  <c r="N23" i="3"/>
  <c r="N22" i="3"/>
  <c r="N21" i="3"/>
  <c r="N20" i="3"/>
  <c r="N38" i="3" s="1"/>
  <c r="N18" i="3"/>
  <c r="N17" i="3"/>
  <c r="N16" i="3"/>
  <c r="N14" i="3"/>
  <c r="N13" i="3"/>
  <c r="N11" i="3"/>
  <c r="N10" i="3"/>
  <c r="N9" i="3"/>
  <c r="N7" i="3"/>
  <c r="N6" i="3"/>
  <c r="N5" i="3"/>
  <c r="N4" i="3"/>
  <c r="N3" i="3"/>
  <c r="O31" i="2"/>
  <c r="O26" i="2"/>
  <c r="O24" i="2"/>
  <c r="O23" i="2"/>
  <c r="O16" i="2"/>
  <c r="O15" i="2"/>
  <c r="O10" i="2"/>
  <c r="O9" i="2"/>
  <c r="O7" i="2"/>
  <c r="O6" i="2"/>
  <c r="O5" i="2"/>
  <c r="O4" i="2"/>
  <c r="O3" i="2"/>
  <c r="N31" i="2"/>
  <c r="N26" i="2"/>
  <c r="N24" i="2"/>
  <c r="N23" i="2"/>
  <c r="N16" i="2"/>
  <c r="N15" i="2"/>
  <c r="N10" i="2"/>
  <c r="N9" i="2"/>
  <c r="N7" i="2"/>
  <c r="N6" i="2"/>
  <c r="N5" i="2"/>
  <c r="N4" i="2"/>
  <c r="N3" i="2"/>
  <c r="L28" i="36" l="1"/>
  <c r="K39" i="35"/>
  <c r="L22" i="35"/>
  <c r="L38" i="35"/>
  <c r="M20" i="35"/>
  <c r="L24" i="35"/>
  <c r="K40" i="35"/>
  <c r="G39" i="34"/>
  <c r="D22" i="34"/>
  <c r="D39" i="34" s="1"/>
  <c r="E39" i="34"/>
  <c r="E24" i="34"/>
  <c r="F40" i="34"/>
  <c r="G24" i="34"/>
  <c r="H24" i="34" s="1"/>
  <c r="H39" i="34"/>
  <c r="I22" i="34"/>
  <c r="J20" i="34"/>
  <c r="I38" i="34"/>
  <c r="AX52" i="33"/>
  <c r="AG52" i="33"/>
  <c r="P52" i="33"/>
  <c r="P64" i="33" s="1"/>
  <c r="O35" i="30"/>
  <c r="P23" i="30"/>
  <c r="P35" i="30" s="1"/>
  <c r="O35" i="26"/>
  <c r="P23" i="26"/>
  <c r="P35" i="26" s="1"/>
  <c r="O23" i="19"/>
  <c r="O23" i="9"/>
  <c r="O23" i="8"/>
  <c r="AX81" i="33"/>
  <c r="AX28" i="33"/>
  <c r="AY16" i="33"/>
  <c r="AY28" i="33" s="1"/>
  <c r="O16" i="32"/>
  <c r="O16" i="29"/>
  <c r="O16" i="25"/>
  <c r="O16" i="24"/>
  <c r="O16" i="23"/>
  <c r="O16" i="21"/>
  <c r="O16" i="22"/>
  <c r="O16" i="20"/>
  <c r="O16" i="18"/>
  <c r="O16" i="12"/>
  <c r="O16" i="11"/>
  <c r="P38" i="13"/>
  <c r="O39" i="13"/>
  <c r="P22" i="13"/>
  <c r="P39" i="13" s="1"/>
  <c r="O38" i="13"/>
  <c r="O24" i="13"/>
  <c r="N39" i="3"/>
  <c r="L16" i="23"/>
  <c r="M28" i="36" l="1"/>
  <c r="M24" i="35"/>
  <c r="L40" i="35"/>
  <c r="M38" i="35"/>
  <c r="P20" i="35"/>
  <c r="L39" i="35"/>
  <c r="M22" i="35"/>
  <c r="G40" i="34"/>
  <c r="E40" i="34"/>
  <c r="D24" i="34"/>
  <c r="D40" i="34" s="1"/>
  <c r="J38" i="34"/>
  <c r="K20" i="34"/>
  <c r="J22" i="34"/>
  <c r="I39" i="34"/>
  <c r="AX64" i="33"/>
  <c r="AY52" i="33"/>
  <c r="AY64" i="33" s="1"/>
  <c r="AG64" i="33"/>
  <c r="AH64" i="33"/>
  <c r="O35" i="19"/>
  <c r="P23" i="19"/>
  <c r="P35" i="19" s="1"/>
  <c r="O35" i="9"/>
  <c r="P23" i="9"/>
  <c r="P35" i="9" s="1"/>
  <c r="O35" i="8"/>
  <c r="P23" i="8"/>
  <c r="P35" i="8" s="1"/>
  <c r="AX93" i="33"/>
  <c r="AY81" i="33"/>
  <c r="AY93" i="33" s="1"/>
  <c r="O28" i="32"/>
  <c r="P16" i="32"/>
  <c r="P28" i="32" s="1"/>
  <c r="O28" i="29"/>
  <c r="P16" i="29"/>
  <c r="P28" i="29" s="1"/>
  <c r="O28" i="25"/>
  <c r="P16" i="25"/>
  <c r="P28" i="25" s="1"/>
  <c r="O28" i="24"/>
  <c r="P16" i="24"/>
  <c r="P28" i="24" s="1"/>
  <c r="O28" i="23"/>
  <c r="P16" i="23"/>
  <c r="P28" i="23" s="1"/>
  <c r="O28" i="21"/>
  <c r="P16" i="21"/>
  <c r="P28" i="21" s="1"/>
  <c r="O28" i="22"/>
  <c r="P16" i="22"/>
  <c r="P28" i="22" s="1"/>
  <c r="O28" i="20"/>
  <c r="P16" i="20"/>
  <c r="P28" i="20" s="1"/>
  <c r="P16" i="18"/>
  <c r="O28" i="12"/>
  <c r="P16" i="12"/>
  <c r="P28" i="12" s="1"/>
  <c r="O28" i="11"/>
  <c r="P16" i="11"/>
  <c r="P28" i="11" s="1"/>
  <c r="O40" i="13"/>
  <c r="P24" i="13"/>
  <c r="P40" i="13" s="1"/>
  <c r="F16" i="33"/>
  <c r="F17" i="33"/>
  <c r="F82" i="33"/>
  <c r="F81" i="33"/>
  <c r="F52" i="33"/>
  <c r="F53" i="33"/>
  <c r="P28" i="36" l="1"/>
  <c r="M39" i="35"/>
  <c r="P22" i="35"/>
  <c r="P38" i="35"/>
  <c r="N20" i="35"/>
  <c r="P24" i="35"/>
  <c r="M40" i="35"/>
  <c r="H40" i="34"/>
  <c r="I24" i="34"/>
  <c r="K38" i="34"/>
  <c r="L20" i="34"/>
  <c r="J39" i="34"/>
  <c r="K22" i="34"/>
  <c r="J34" i="28"/>
  <c r="K34" i="28" s="1"/>
  <c r="L34" i="28" s="1"/>
  <c r="M34" i="28" s="1"/>
  <c r="I34" i="28"/>
  <c r="I33" i="28"/>
  <c r="J33" i="28" s="1"/>
  <c r="K33" i="28" s="1"/>
  <c r="L33" i="28" s="1"/>
  <c r="M33" i="28" s="1"/>
  <c r="I29" i="28"/>
  <c r="J29" i="28" s="1"/>
  <c r="K29" i="28" s="1"/>
  <c r="L29" i="28" s="1"/>
  <c r="M29" i="28" s="1"/>
  <c r="I28" i="28"/>
  <c r="J28" i="28" s="1"/>
  <c r="K28" i="28" s="1"/>
  <c r="L28" i="28" s="1"/>
  <c r="M28" i="28" s="1"/>
  <c r="J27" i="28"/>
  <c r="K27" i="28" s="1"/>
  <c r="L27" i="28" s="1"/>
  <c r="M27" i="28" s="1"/>
  <c r="I27" i="28"/>
  <c r="I25" i="28"/>
  <c r="J25" i="28" s="1"/>
  <c r="K25" i="28" s="1"/>
  <c r="L25" i="28" s="1"/>
  <c r="M25" i="28" s="1"/>
  <c r="I24" i="28"/>
  <c r="J24" i="28" s="1"/>
  <c r="K24" i="28" s="1"/>
  <c r="L24" i="28" s="1"/>
  <c r="M24" i="28" s="1"/>
  <c r="J23" i="28"/>
  <c r="K23" i="28" s="1"/>
  <c r="L23" i="28" s="1"/>
  <c r="M23" i="28" s="1"/>
  <c r="I23" i="28"/>
  <c r="I22" i="28"/>
  <c r="J22" i="28" s="1"/>
  <c r="K22" i="28" s="1"/>
  <c r="L22" i="28" s="1"/>
  <c r="M22" i="28" s="1"/>
  <c r="J20" i="28"/>
  <c r="K20" i="28" s="1"/>
  <c r="L20" i="28" s="1"/>
  <c r="M20" i="28" s="1"/>
  <c r="I20" i="28"/>
  <c r="I18" i="28"/>
  <c r="J18" i="28" s="1"/>
  <c r="K18" i="28" s="1"/>
  <c r="L18" i="28" s="1"/>
  <c r="M18" i="28" s="1"/>
  <c r="I16" i="28"/>
  <c r="J16" i="28" s="1"/>
  <c r="K16" i="28" s="1"/>
  <c r="L16" i="28" s="1"/>
  <c r="M16" i="28" s="1"/>
  <c r="I11" i="28"/>
  <c r="J11" i="28" s="1"/>
  <c r="K11" i="28" s="1"/>
  <c r="L11" i="28" s="1"/>
  <c r="M11" i="28" s="1"/>
  <c r="M7" i="28"/>
  <c r="L7" i="28"/>
  <c r="I7" i="28"/>
  <c r="J7" i="28" s="1"/>
  <c r="I6" i="28"/>
  <c r="J6" i="28" s="1"/>
  <c r="K6" i="28" s="1"/>
  <c r="L6" i="28" s="1"/>
  <c r="M6" i="28" s="1"/>
  <c r="J5" i="28"/>
  <c r="K5" i="28" s="1"/>
  <c r="L5" i="28" s="1"/>
  <c r="M5" i="28" s="1"/>
  <c r="I5" i="28"/>
  <c r="I4" i="28"/>
  <c r="J4" i="28" s="1"/>
  <c r="K4" i="28" s="1"/>
  <c r="L4" i="28" s="1"/>
  <c r="M4" i="28" s="1"/>
  <c r="J3" i="28"/>
  <c r="K3" i="28" s="1"/>
  <c r="L3" i="28" s="1"/>
  <c r="M3" i="28" s="1"/>
  <c r="I3" i="28"/>
  <c r="N28" i="36" l="1"/>
  <c r="O28" i="36"/>
  <c r="N38" i="35"/>
  <c r="O20" i="35"/>
  <c r="O38" i="35" s="1"/>
  <c r="N22" i="35"/>
  <c r="P39" i="35"/>
  <c r="N24" i="35"/>
  <c r="P40" i="35"/>
  <c r="J24" i="34"/>
  <c r="I40" i="34"/>
  <c r="K39" i="34"/>
  <c r="L22" i="34"/>
  <c r="M20" i="34"/>
  <c r="L38" i="34"/>
  <c r="J26" i="32"/>
  <c r="K26" i="32" s="1"/>
  <c r="L26" i="32" s="1"/>
  <c r="M26" i="32" s="1"/>
  <c r="J24" i="32"/>
  <c r="K24" i="32" s="1"/>
  <c r="L24" i="32" s="1"/>
  <c r="M24" i="32" s="1"/>
  <c r="J22" i="32"/>
  <c r="K22" i="32" s="1"/>
  <c r="L22" i="32" s="1"/>
  <c r="M22" i="32" s="1"/>
  <c r="K20" i="32"/>
  <c r="L20" i="32" s="1"/>
  <c r="M20" i="32" s="1"/>
  <c r="J20" i="32"/>
  <c r="J19" i="32"/>
  <c r="K19" i="32" s="1"/>
  <c r="L19" i="32" s="1"/>
  <c r="M19" i="32" s="1"/>
  <c r="J17" i="32"/>
  <c r="K17" i="32" s="1"/>
  <c r="L17" i="32" s="1"/>
  <c r="M17" i="32" s="1"/>
  <c r="J16" i="32"/>
  <c r="K16" i="32" s="1"/>
  <c r="L16" i="32" s="1"/>
  <c r="M16" i="32" s="1"/>
  <c r="K14" i="32"/>
  <c r="L14" i="32" s="1"/>
  <c r="M14" i="32" s="1"/>
  <c r="J14" i="32"/>
  <c r="J12" i="32"/>
  <c r="K12" i="32" s="1"/>
  <c r="L12" i="32" s="1"/>
  <c r="M12" i="32" s="1"/>
  <c r="J11" i="32"/>
  <c r="K11" i="32" s="1"/>
  <c r="L11" i="32" s="1"/>
  <c r="M11" i="32" s="1"/>
  <c r="J9" i="32"/>
  <c r="K9" i="32" s="1"/>
  <c r="L9" i="32" s="1"/>
  <c r="M9" i="32" s="1"/>
  <c r="K7" i="32"/>
  <c r="L7" i="32" s="1"/>
  <c r="M7" i="32" s="1"/>
  <c r="J7" i="32"/>
  <c r="J6" i="32"/>
  <c r="K6" i="32" s="1"/>
  <c r="L6" i="32" s="1"/>
  <c r="M6" i="32" s="1"/>
  <c r="J5" i="32"/>
  <c r="K5" i="32" s="1"/>
  <c r="L5" i="32" s="1"/>
  <c r="M5" i="32" s="1"/>
  <c r="J4" i="32"/>
  <c r="K4" i="32" s="1"/>
  <c r="L4" i="32" s="1"/>
  <c r="M4" i="32" s="1"/>
  <c r="K3" i="32"/>
  <c r="L3" i="32" s="1"/>
  <c r="M3" i="32" s="1"/>
  <c r="J3" i="32"/>
  <c r="J33" i="30"/>
  <c r="K33" i="30" s="1"/>
  <c r="L33" i="30" s="1"/>
  <c r="M33" i="30" s="1"/>
  <c r="J31" i="30"/>
  <c r="K31" i="30" s="1"/>
  <c r="L31" i="30" s="1"/>
  <c r="M31" i="30" s="1"/>
  <c r="J29" i="30"/>
  <c r="K29" i="30" s="1"/>
  <c r="L29" i="30" s="1"/>
  <c r="M29" i="30" s="1"/>
  <c r="J27" i="30"/>
  <c r="K27" i="30" s="1"/>
  <c r="L27" i="30" s="1"/>
  <c r="M27" i="30" s="1"/>
  <c r="J26" i="30"/>
  <c r="K26" i="30" s="1"/>
  <c r="L26" i="30" s="1"/>
  <c r="M26" i="30" s="1"/>
  <c r="J24" i="30"/>
  <c r="K24" i="30" s="1"/>
  <c r="L24" i="30" s="1"/>
  <c r="M24" i="30" s="1"/>
  <c r="J23" i="30"/>
  <c r="J35" i="30" s="1"/>
  <c r="J21" i="30"/>
  <c r="K21" i="30" s="1"/>
  <c r="L21" i="30" s="1"/>
  <c r="M21" i="30" s="1"/>
  <c r="J20" i="30"/>
  <c r="K20" i="30" s="1"/>
  <c r="L20" i="30" s="1"/>
  <c r="M20" i="30" s="1"/>
  <c r="J16" i="30"/>
  <c r="K16" i="30" s="1"/>
  <c r="L16" i="30" s="1"/>
  <c r="M16" i="30" s="1"/>
  <c r="J14" i="30"/>
  <c r="K14" i="30" s="1"/>
  <c r="L14" i="30" s="1"/>
  <c r="M14" i="30" s="1"/>
  <c r="L12" i="30"/>
  <c r="M12" i="30" s="1"/>
  <c r="K12" i="30"/>
  <c r="J12" i="30"/>
  <c r="L11" i="30"/>
  <c r="M11" i="30" s="1"/>
  <c r="K11" i="30"/>
  <c r="J11" i="30"/>
  <c r="J9" i="30"/>
  <c r="K9" i="30" s="1"/>
  <c r="L9" i="30" s="1"/>
  <c r="M9" i="30" s="1"/>
  <c r="J7" i="30"/>
  <c r="K7" i="30" s="1"/>
  <c r="L7" i="30" s="1"/>
  <c r="M7" i="30" s="1"/>
  <c r="J6" i="30"/>
  <c r="K6" i="30" s="1"/>
  <c r="L6" i="30" s="1"/>
  <c r="M6" i="30" s="1"/>
  <c r="J5" i="30"/>
  <c r="K5" i="30" s="1"/>
  <c r="L5" i="30" s="1"/>
  <c r="M5" i="30" s="1"/>
  <c r="J4" i="30"/>
  <c r="K4" i="30" s="1"/>
  <c r="L4" i="30" s="1"/>
  <c r="M4" i="30" s="1"/>
  <c r="J3" i="30"/>
  <c r="K3" i="30" s="1"/>
  <c r="L3" i="30" s="1"/>
  <c r="M3" i="30" s="1"/>
  <c r="J33" i="26"/>
  <c r="K33" i="26" s="1"/>
  <c r="L33" i="26" s="1"/>
  <c r="M33" i="26" s="1"/>
  <c r="J31" i="26"/>
  <c r="K31" i="26" s="1"/>
  <c r="L31" i="26" s="1"/>
  <c r="M31" i="26" s="1"/>
  <c r="J29" i="26"/>
  <c r="K29" i="26" s="1"/>
  <c r="L29" i="26" s="1"/>
  <c r="M29" i="26" s="1"/>
  <c r="J27" i="26"/>
  <c r="K27" i="26" s="1"/>
  <c r="L27" i="26" s="1"/>
  <c r="M27" i="26" s="1"/>
  <c r="J26" i="26"/>
  <c r="K26" i="26" s="1"/>
  <c r="L26" i="26" s="1"/>
  <c r="M26" i="26" s="1"/>
  <c r="J24" i="26"/>
  <c r="K24" i="26" s="1"/>
  <c r="L24" i="26" s="1"/>
  <c r="M24" i="26" s="1"/>
  <c r="J23" i="26"/>
  <c r="J35" i="26" s="1"/>
  <c r="J21" i="26"/>
  <c r="K21" i="26" s="1"/>
  <c r="L21" i="26" s="1"/>
  <c r="M21" i="26" s="1"/>
  <c r="J16" i="26"/>
  <c r="K16" i="26" s="1"/>
  <c r="L16" i="26" s="1"/>
  <c r="M16" i="26" s="1"/>
  <c r="J14" i="26"/>
  <c r="K14" i="26" s="1"/>
  <c r="L14" i="26" s="1"/>
  <c r="M14" i="26" s="1"/>
  <c r="L12" i="26"/>
  <c r="M12" i="26" s="1"/>
  <c r="K12" i="26"/>
  <c r="J12" i="26"/>
  <c r="L11" i="26"/>
  <c r="M11" i="26" s="1"/>
  <c r="K11" i="26"/>
  <c r="J11" i="26"/>
  <c r="J9" i="26"/>
  <c r="K9" i="26" s="1"/>
  <c r="L9" i="26" s="1"/>
  <c r="M9" i="26" s="1"/>
  <c r="J7" i="26"/>
  <c r="K7" i="26" s="1"/>
  <c r="L7" i="26" s="1"/>
  <c r="M7" i="26" s="1"/>
  <c r="J6" i="26"/>
  <c r="K6" i="26" s="1"/>
  <c r="L6" i="26" s="1"/>
  <c r="M6" i="26" s="1"/>
  <c r="J5" i="26"/>
  <c r="K5" i="26" s="1"/>
  <c r="L5" i="26" s="1"/>
  <c r="M5" i="26" s="1"/>
  <c r="J4" i="26"/>
  <c r="K4" i="26" s="1"/>
  <c r="L4" i="26" s="1"/>
  <c r="M4" i="26" s="1"/>
  <c r="J3" i="26"/>
  <c r="K3" i="26" s="1"/>
  <c r="L3" i="26" s="1"/>
  <c r="M3" i="26" s="1"/>
  <c r="J33" i="19"/>
  <c r="K33" i="19" s="1"/>
  <c r="L33" i="19" s="1"/>
  <c r="M33" i="19" s="1"/>
  <c r="K31" i="19"/>
  <c r="L31" i="19" s="1"/>
  <c r="M31" i="19" s="1"/>
  <c r="J31" i="19"/>
  <c r="K29" i="19"/>
  <c r="L29" i="19" s="1"/>
  <c r="M29" i="19" s="1"/>
  <c r="J29" i="19"/>
  <c r="L27" i="19"/>
  <c r="M27" i="19" s="1"/>
  <c r="K27" i="19"/>
  <c r="J27" i="19"/>
  <c r="J26" i="19"/>
  <c r="K26" i="19" s="1"/>
  <c r="L26" i="19" s="1"/>
  <c r="M26" i="19" s="1"/>
  <c r="K24" i="19"/>
  <c r="L24" i="19" s="1"/>
  <c r="M24" i="19" s="1"/>
  <c r="J24" i="19"/>
  <c r="K23" i="19"/>
  <c r="J23" i="19"/>
  <c r="J35" i="19" s="1"/>
  <c r="L21" i="19"/>
  <c r="M21" i="19" s="1"/>
  <c r="K21" i="19"/>
  <c r="J21" i="19"/>
  <c r="J20" i="19"/>
  <c r="K20" i="19" s="1"/>
  <c r="L20" i="19" s="1"/>
  <c r="M20" i="19" s="1"/>
  <c r="K16" i="19"/>
  <c r="L16" i="19" s="1"/>
  <c r="M16" i="19" s="1"/>
  <c r="J16" i="19"/>
  <c r="K14" i="19"/>
  <c r="L14" i="19" s="1"/>
  <c r="M14" i="19" s="1"/>
  <c r="J14" i="19"/>
  <c r="L12" i="19"/>
  <c r="M12" i="19" s="1"/>
  <c r="K12" i="19"/>
  <c r="J12" i="19"/>
  <c r="M11" i="19"/>
  <c r="L11" i="19"/>
  <c r="K11" i="19"/>
  <c r="J11" i="19"/>
  <c r="K7" i="19"/>
  <c r="L7" i="19" s="1"/>
  <c r="M7" i="19" s="1"/>
  <c r="J7" i="19"/>
  <c r="L6" i="19"/>
  <c r="M6" i="19" s="1"/>
  <c r="K6" i="19"/>
  <c r="J6" i="19"/>
  <c r="J5" i="19"/>
  <c r="K5" i="19" s="1"/>
  <c r="L5" i="19" s="1"/>
  <c r="M5" i="19" s="1"/>
  <c r="K4" i="19"/>
  <c r="L4" i="19" s="1"/>
  <c r="M4" i="19" s="1"/>
  <c r="J4" i="19"/>
  <c r="K3" i="19"/>
  <c r="L3" i="19" s="1"/>
  <c r="M3" i="19" s="1"/>
  <c r="J3" i="19"/>
  <c r="AI19" i="33"/>
  <c r="AZ19" i="33"/>
  <c r="J26" i="29"/>
  <c r="K26" i="29" s="1"/>
  <c r="L26" i="29" s="1"/>
  <c r="M26" i="29" s="1"/>
  <c r="J24" i="29"/>
  <c r="K24" i="29" s="1"/>
  <c r="L24" i="29" s="1"/>
  <c r="M24" i="29" s="1"/>
  <c r="K22" i="29"/>
  <c r="L22" i="29" s="1"/>
  <c r="M22" i="29" s="1"/>
  <c r="J22" i="29"/>
  <c r="J20" i="29"/>
  <c r="K20" i="29" s="1"/>
  <c r="L20" i="29" s="1"/>
  <c r="M20" i="29" s="1"/>
  <c r="J19" i="29"/>
  <c r="K19" i="29" s="1"/>
  <c r="L19" i="29" s="1"/>
  <c r="M19" i="29" s="1"/>
  <c r="J17" i="29"/>
  <c r="K17" i="29" s="1"/>
  <c r="L17" i="29" s="1"/>
  <c r="M17" i="29" s="1"/>
  <c r="K16" i="29"/>
  <c r="K28" i="29" s="1"/>
  <c r="J16" i="29"/>
  <c r="J28" i="29" s="1"/>
  <c r="J14" i="29"/>
  <c r="K14" i="29" s="1"/>
  <c r="L14" i="29" s="1"/>
  <c r="M14" i="29" s="1"/>
  <c r="J12" i="29"/>
  <c r="K12" i="29" s="1"/>
  <c r="L12" i="29" s="1"/>
  <c r="M12" i="29" s="1"/>
  <c r="J11" i="29"/>
  <c r="K11" i="29" s="1"/>
  <c r="L11" i="29" s="1"/>
  <c r="M11" i="29" s="1"/>
  <c r="K9" i="29"/>
  <c r="L9" i="29" s="1"/>
  <c r="M9" i="29" s="1"/>
  <c r="J9" i="29"/>
  <c r="J7" i="29"/>
  <c r="K7" i="29" s="1"/>
  <c r="L7" i="29" s="1"/>
  <c r="M7" i="29" s="1"/>
  <c r="J6" i="29"/>
  <c r="K6" i="29" s="1"/>
  <c r="L6" i="29" s="1"/>
  <c r="M6" i="29" s="1"/>
  <c r="J5" i="29"/>
  <c r="K5" i="29" s="1"/>
  <c r="L5" i="29" s="1"/>
  <c r="M5" i="29" s="1"/>
  <c r="K4" i="29"/>
  <c r="L4" i="29" s="1"/>
  <c r="M4" i="29" s="1"/>
  <c r="J4" i="29"/>
  <c r="J3" i="29"/>
  <c r="K3" i="29" s="1"/>
  <c r="L3" i="29" s="1"/>
  <c r="M3" i="29" s="1"/>
  <c r="J26" i="25"/>
  <c r="K26" i="25" s="1"/>
  <c r="L26" i="25" s="1"/>
  <c r="M26" i="25" s="1"/>
  <c r="J24" i="25"/>
  <c r="K24" i="25" s="1"/>
  <c r="L24" i="25" s="1"/>
  <c r="M24" i="25" s="1"/>
  <c r="K22" i="25"/>
  <c r="L22" i="25" s="1"/>
  <c r="M22" i="25" s="1"/>
  <c r="J22" i="25"/>
  <c r="K20" i="25"/>
  <c r="L20" i="25" s="1"/>
  <c r="M20" i="25" s="1"/>
  <c r="J20" i="25"/>
  <c r="J19" i="25"/>
  <c r="K19" i="25" s="1"/>
  <c r="L19" i="25" s="1"/>
  <c r="M19" i="25" s="1"/>
  <c r="J17" i="25"/>
  <c r="K17" i="25" s="1"/>
  <c r="L17" i="25" s="1"/>
  <c r="M17" i="25" s="1"/>
  <c r="K16" i="25"/>
  <c r="J16" i="25"/>
  <c r="J28" i="25" s="1"/>
  <c r="K14" i="25"/>
  <c r="L14" i="25" s="1"/>
  <c r="M14" i="25" s="1"/>
  <c r="J14" i="25"/>
  <c r="J12" i="25"/>
  <c r="K12" i="25" s="1"/>
  <c r="L12" i="25" s="1"/>
  <c r="M12" i="25" s="1"/>
  <c r="J11" i="25"/>
  <c r="K11" i="25" s="1"/>
  <c r="L11" i="25" s="1"/>
  <c r="M11" i="25" s="1"/>
  <c r="K9" i="25"/>
  <c r="L9" i="25" s="1"/>
  <c r="M9" i="25" s="1"/>
  <c r="J9" i="25"/>
  <c r="K7" i="25"/>
  <c r="L7" i="25" s="1"/>
  <c r="M7" i="25" s="1"/>
  <c r="J7" i="25"/>
  <c r="J6" i="25"/>
  <c r="K6" i="25" s="1"/>
  <c r="L6" i="25" s="1"/>
  <c r="M6" i="25" s="1"/>
  <c r="J5" i="25"/>
  <c r="K5" i="25" s="1"/>
  <c r="L5" i="25" s="1"/>
  <c r="M5" i="25" s="1"/>
  <c r="K4" i="25"/>
  <c r="L4" i="25" s="1"/>
  <c r="M4" i="25" s="1"/>
  <c r="J4" i="25"/>
  <c r="K3" i="25"/>
  <c r="L3" i="25" s="1"/>
  <c r="M3" i="25" s="1"/>
  <c r="J3" i="25"/>
  <c r="AZ84" i="33"/>
  <c r="AI84" i="33"/>
  <c r="J26" i="24"/>
  <c r="K26" i="24" s="1"/>
  <c r="L26" i="24" s="1"/>
  <c r="M26" i="24" s="1"/>
  <c r="J24" i="24"/>
  <c r="K24" i="24" s="1"/>
  <c r="L24" i="24" s="1"/>
  <c r="M24" i="24" s="1"/>
  <c r="J22" i="24"/>
  <c r="K22" i="24" s="1"/>
  <c r="L22" i="24" s="1"/>
  <c r="M22" i="24" s="1"/>
  <c r="J20" i="24"/>
  <c r="K20" i="24" s="1"/>
  <c r="L20" i="24" s="1"/>
  <c r="M20" i="24" s="1"/>
  <c r="J19" i="24"/>
  <c r="K19" i="24" s="1"/>
  <c r="L19" i="24" s="1"/>
  <c r="M19" i="24" s="1"/>
  <c r="J17" i="24"/>
  <c r="K17" i="24" s="1"/>
  <c r="L17" i="24" s="1"/>
  <c r="M17" i="24" s="1"/>
  <c r="J16" i="24"/>
  <c r="K16" i="24" s="1"/>
  <c r="J14" i="24"/>
  <c r="K14" i="24" s="1"/>
  <c r="L14" i="24" s="1"/>
  <c r="M14" i="24" s="1"/>
  <c r="J12" i="24"/>
  <c r="K12" i="24" s="1"/>
  <c r="L12" i="24" s="1"/>
  <c r="M12" i="24" s="1"/>
  <c r="J11" i="24"/>
  <c r="K11" i="24" s="1"/>
  <c r="L11" i="24" s="1"/>
  <c r="M11" i="24" s="1"/>
  <c r="J9" i="24"/>
  <c r="K9" i="24" s="1"/>
  <c r="L9" i="24" s="1"/>
  <c r="M9" i="24" s="1"/>
  <c r="J7" i="24"/>
  <c r="K7" i="24" s="1"/>
  <c r="L7" i="24" s="1"/>
  <c r="M7" i="24" s="1"/>
  <c r="J6" i="24"/>
  <c r="K6" i="24" s="1"/>
  <c r="L6" i="24" s="1"/>
  <c r="M6" i="24" s="1"/>
  <c r="J5" i="24"/>
  <c r="K5" i="24" s="1"/>
  <c r="L5" i="24" s="1"/>
  <c r="M5" i="24" s="1"/>
  <c r="J4" i="24"/>
  <c r="K4" i="24" s="1"/>
  <c r="L4" i="24" s="1"/>
  <c r="M4" i="24" s="1"/>
  <c r="J3" i="24"/>
  <c r="K3" i="24" s="1"/>
  <c r="L3" i="24" s="1"/>
  <c r="M3" i="24" s="1"/>
  <c r="J26" i="23"/>
  <c r="K26" i="23" s="1"/>
  <c r="L26" i="23" s="1"/>
  <c r="M26" i="23" s="1"/>
  <c r="J24" i="23"/>
  <c r="K24" i="23" s="1"/>
  <c r="L24" i="23" s="1"/>
  <c r="M24" i="23" s="1"/>
  <c r="J22" i="23"/>
  <c r="K22" i="23" s="1"/>
  <c r="L22" i="23" s="1"/>
  <c r="M22" i="23" s="1"/>
  <c r="J20" i="23"/>
  <c r="K20" i="23" s="1"/>
  <c r="L20" i="23" s="1"/>
  <c r="M20" i="23" s="1"/>
  <c r="J19" i="23"/>
  <c r="K19" i="23" s="1"/>
  <c r="L19" i="23" s="1"/>
  <c r="M19" i="23" s="1"/>
  <c r="J17" i="23"/>
  <c r="K17" i="23" s="1"/>
  <c r="L17" i="23" s="1"/>
  <c r="M17" i="23" s="1"/>
  <c r="J16" i="23"/>
  <c r="J28" i="23" s="1"/>
  <c r="J14" i="23"/>
  <c r="K14" i="23" s="1"/>
  <c r="L14" i="23" s="1"/>
  <c r="M14" i="23" s="1"/>
  <c r="J12" i="23"/>
  <c r="K12" i="23" s="1"/>
  <c r="L12" i="23" s="1"/>
  <c r="M12" i="23" s="1"/>
  <c r="J11" i="23"/>
  <c r="K11" i="23" s="1"/>
  <c r="L11" i="23" s="1"/>
  <c r="M11" i="23" s="1"/>
  <c r="J9" i="23"/>
  <c r="K9" i="23" s="1"/>
  <c r="L9" i="23" s="1"/>
  <c r="M9" i="23" s="1"/>
  <c r="J7" i="23"/>
  <c r="K7" i="23" s="1"/>
  <c r="L7" i="23" s="1"/>
  <c r="M7" i="23" s="1"/>
  <c r="J6" i="23"/>
  <c r="K6" i="23" s="1"/>
  <c r="L6" i="23" s="1"/>
  <c r="M6" i="23" s="1"/>
  <c r="J5" i="23"/>
  <c r="K5" i="23" s="1"/>
  <c r="L5" i="23" s="1"/>
  <c r="M5" i="23" s="1"/>
  <c r="J4" i="23"/>
  <c r="K4" i="23" s="1"/>
  <c r="L4" i="23" s="1"/>
  <c r="M4" i="23" s="1"/>
  <c r="J3" i="23"/>
  <c r="K3" i="23" s="1"/>
  <c r="L3" i="23" s="1"/>
  <c r="M3" i="23" s="1"/>
  <c r="J26" i="21"/>
  <c r="K26" i="21" s="1"/>
  <c r="L26" i="21" s="1"/>
  <c r="M26" i="21" s="1"/>
  <c r="J24" i="21"/>
  <c r="K24" i="21" s="1"/>
  <c r="L24" i="21" s="1"/>
  <c r="M24" i="21" s="1"/>
  <c r="J22" i="21"/>
  <c r="K22" i="21" s="1"/>
  <c r="L22" i="21" s="1"/>
  <c r="M22" i="21" s="1"/>
  <c r="J20" i="21"/>
  <c r="K20" i="21" s="1"/>
  <c r="L20" i="21" s="1"/>
  <c r="M20" i="21" s="1"/>
  <c r="J19" i="21"/>
  <c r="K19" i="21" s="1"/>
  <c r="L19" i="21" s="1"/>
  <c r="M19" i="21" s="1"/>
  <c r="J17" i="21"/>
  <c r="K17" i="21" s="1"/>
  <c r="L17" i="21" s="1"/>
  <c r="M17" i="21" s="1"/>
  <c r="J16" i="21"/>
  <c r="J28" i="21" s="1"/>
  <c r="J14" i="21"/>
  <c r="K14" i="21" s="1"/>
  <c r="L14" i="21" s="1"/>
  <c r="M14" i="21" s="1"/>
  <c r="J12" i="21"/>
  <c r="K12" i="21" s="1"/>
  <c r="L12" i="21" s="1"/>
  <c r="M12" i="21" s="1"/>
  <c r="J11" i="21"/>
  <c r="K11" i="21" s="1"/>
  <c r="L11" i="21" s="1"/>
  <c r="M11" i="21" s="1"/>
  <c r="J9" i="21"/>
  <c r="K9" i="21" s="1"/>
  <c r="L9" i="21" s="1"/>
  <c r="M9" i="21" s="1"/>
  <c r="J7" i="21"/>
  <c r="K7" i="21" s="1"/>
  <c r="L7" i="21" s="1"/>
  <c r="M7" i="21" s="1"/>
  <c r="J6" i="21"/>
  <c r="K6" i="21" s="1"/>
  <c r="L6" i="21" s="1"/>
  <c r="M6" i="21" s="1"/>
  <c r="J5" i="21"/>
  <c r="K5" i="21" s="1"/>
  <c r="L5" i="21" s="1"/>
  <c r="M5" i="21" s="1"/>
  <c r="J4" i="21"/>
  <c r="K4" i="21" s="1"/>
  <c r="L4" i="21" s="1"/>
  <c r="M4" i="21" s="1"/>
  <c r="J3" i="21"/>
  <c r="K3" i="21" s="1"/>
  <c r="L3" i="21" s="1"/>
  <c r="M3" i="21" s="1"/>
  <c r="J26" i="22"/>
  <c r="K26" i="22" s="1"/>
  <c r="L26" i="22" s="1"/>
  <c r="M26" i="22" s="1"/>
  <c r="J24" i="22"/>
  <c r="K24" i="22" s="1"/>
  <c r="L24" i="22" s="1"/>
  <c r="M24" i="22" s="1"/>
  <c r="J22" i="22"/>
  <c r="K22" i="22" s="1"/>
  <c r="L22" i="22" s="1"/>
  <c r="M22" i="22" s="1"/>
  <c r="J20" i="22"/>
  <c r="K20" i="22" s="1"/>
  <c r="L20" i="22" s="1"/>
  <c r="M20" i="22" s="1"/>
  <c r="J19" i="22"/>
  <c r="K19" i="22" s="1"/>
  <c r="L19" i="22" s="1"/>
  <c r="M19" i="22" s="1"/>
  <c r="J17" i="22"/>
  <c r="K17" i="22" s="1"/>
  <c r="L17" i="22" s="1"/>
  <c r="M17" i="22" s="1"/>
  <c r="J16" i="22"/>
  <c r="J28" i="22" s="1"/>
  <c r="J14" i="22"/>
  <c r="K14" i="22" s="1"/>
  <c r="L14" i="22" s="1"/>
  <c r="M14" i="22" s="1"/>
  <c r="J12" i="22"/>
  <c r="K12" i="22" s="1"/>
  <c r="L12" i="22" s="1"/>
  <c r="M12" i="22" s="1"/>
  <c r="J11" i="22"/>
  <c r="K11" i="22" s="1"/>
  <c r="L11" i="22" s="1"/>
  <c r="M11" i="22" s="1"/>
  <c r="J9" i="22"/>
  <c r="K9" i="22" s="1"/>
  <c r="L9" i="22" s="1"/>
  <c r="M9" i="22" s="1"/>
  <c r="J7" i="22"/>
  <c r="K7" i="22" s="1"/>
  <c r="L7" i="22" s="1"/>
  <c r="M7" i="22" s="1"/>
  <c r="J6" i="22"/>
  <c r="K6" i="22" s="1"/>
  <c r="L6" i="22" s="1"/>
  <c r="M6" i="22" s="1"/>
  <c r="J5" i="22"/>
  <c r="K5" i="22" s="1"/>
  <c r="L5" i="22" s="1"/>
  <c r="M5" i="22" s="1"/>
  <c r="J4" i="22"/>
  <c r="K4" i="22" s="1"/>
  <c r="L4" i="22" s="1"/>
  <c r="M4" i="22" s="1"/>
  <c r="J3" i="22"/>
  <c r="K3" i="22" s="1"/>
  <c r="L3" i="22" s="1"/>
  <c r="M3" i="22" s="1"/>
  <c r="J26" i="20"/>
  <c r="K26" i="20" s="1"/>
  <c r="L26" i="20" s="1"/>
  <c r="M26" i="20" s="1"/>
  <c r="J24" i="20"/>
  <c r="K24" i="20" s="1"/>
  <c r="L24" i="20" s="1"/>
  <c r="M24" i="20" s="1"/>
  <c r="J22" i="20"/>
  <c r="K22" i="20" s="1"/>
  <c r="L22" i="20" s="1"/>
  <c r="M22" i="20" s="1"/>
  <c r="J20" i="20"/>
  <c r="K20" i="20" s="1"/>
  <c r="L20" i="20" s="1"/>
  <c r="M20" i="20" s="1"/>
  <c r="J19" i="20"/>
  <c r="K19" i="20" s="1"/>
  <c r="L19" i="20" s="1"/>
  <c r="M19" i="20" s="1"/>
  <c r="J17" i="20"/>
  <c r="K17" i="20" s="1"/>
  <c r="L17" i="20" s="1"/>
  <c r="M17" i="20" s="1"/>
  <c r="J16" i="20"/>
  <c r="J28" i="20" s="1"/>
  <c r="J14" i="20"/>
  <c r="K14" i="20" s="1"/>
  <c r="L14" i="20" s="1"/>
  <c r="M14" i="20" s="1"/>
  <c r="J12" i="20"/>
  <c r="K12" i="20" s="1"/>
  <c r="L12" i="20" s="1"/>
  <c r="M12" i="20" s="1"/>
  <c r="J11" i="20"/>
  <c r="K11" i="20" s="1"/>
  <c r="L11" i="20" s="1"/>
  <c r="M11" i="20" s="1"/>
  <c r="J9" i="20"/>
  <c r="K9" i="20" s="1"/>
  <c r="L9" i="20" s="1"/>
  <c r="M9" i="20" s="1"/>
  <c r="J7" i="20"/>
  <c r="K7" i="20" s="1"/>
  <c r="L7" i="20" s="1"/>
  <c r="M7" i="20" s="1"/>
  <c r="J6" i="20"/>
  <c r="K6" i="20" s="1"/>
  <c r="L6" i="20" s="1"/>
  <c r="M6" i="20" s="1"/>
  <c r="J5" i="20"/>
  <c r="K5" i="20" s="1"/>
  <c r="L5" i="20" s="1"/>
  <c r="M5" i="20" s="1"/>
  <c r="J4" i="20"/>
  <c r="K4" i="20" s="1"/>
  <c r="L4" i="20" s="1"/>
  <c r="M4" i="20" s="1"/>
  <c r="J3" i="20"/>
  <c r="K3" i="20" s="1"/>
  <c r="L3" i="20" s="1"/>
  <c r="M3" i="20" s="1"/>
  <c r="K26" i="18"/>
  <c r="L26" i="18" s="1"/>
  <c r="M26" i="18" s="1"/>
  <c r="J26" i="18"/>
  <c r="J24" i="18"/>
  <c r="K24" i="18" s="1"/>
  <c r="L24" i="18" s="1"/>
  <c r="M24" i="18" s="1"/>
  <c r="J22" i="18"/>
  <c r="K22" i="18" s="1"/>
  <c r="L22" i="18" s="1"/>
  <c r="M22" i="18" s="1"/>
  <c r="K20" i="18"/>
  <c r="L20" i="18" s="1"/>
  <c r="M20" i="18" s="1"/>
  <c r="J20" i="18"/>
  <c r="K19" i="18"/>
  <c r="L19" i="18" s="1"/>
  <c r="M19" i="18" s="1"/>
  <c r="J19" i="18"/>
  <c r="J16" i="18"/>
  <c r="K14" i="18"/>
  <c r="L14" i="18" s="1"/>
  <c r="M14" i="18" s="1"/>
  <c r="J14" i="18"/>
  <c r="K12" i="18"/>
  <c r="L12" i="18" s="1"/>
  <c r="M12" i="18" s="1"/>
  <c r="J12" i="18"/>
  <c r="J11" i="18"/>
  <c r="K11" i="18" s="1"/>
  <c r="L11" i="18" s="1"/>
  <c r="M11" i="18" s="1"/>
  <c r="J9" i="18"/>
  <c r="K9" i="18" s="1"/>
  <c r="L9" i="18" s="1"/>
  <c r="M9" i="18" s="1"/>
  <c r="K7" i="18"/>
  <c r="L7" i="18" s="1"/>
  <c r="M7" i="18" s="1"/>
  <c r="J7" i="18"/>
  <c r="K6" i="18"/>
  <c r="L6" i="18" s="1"/>
  <c r="M6" i="18" s="1"/>
  <c r="J6" i="18"/>
  <c r="J5" i="18"/>
  <c r="K5" i="18" s="1"/>
  <c r="L5" i="18" s="1"/>
  <c r="M5" i="18" s="1"/>
  <c r="J4" i="18"/>
  <c r="K4" i="18" s="1"/>
  <c r="L4" i="18" s="1"/>
  <c r="M4" i="18" s="1"/>
  <c r="K3" i="18"/>
  <c r="L3" i="18" s="1"/>
  <c r="M3" i="18" s="1"/>
  <c r="J3" i="18"/>
  <c r="J33" i="17"/>
  <c r="K33" i="17" s="1"/>
  <c r="L33" i="17" s="1"/>
  <c r="M33" i="17" s="1"/>
  <c r="J29" i="17"/>
  <c r="K29" i="17" s="1"/>
  <c r="L29" i="17" s="1"/>
  <c r="M29" i="17" s="1"/>
  <c r="J27" i="17"/>
  <c r="K27" i="17" s="1"/>
  <c r="L27" i="17" s="1"/>
  <c r="M27" i="17" s="1"/>
  <c r="J26" i="17"/>
  <c r="K26" i="17" s="1"/>
  <c r="L26" i="17" s="1"/>
  <c r="M26" i="17" s="1"/>
  <c r="J21" i="17"/>
  <c r="K21" i="17" s="1"/>
  <c r="L21" i="17" s="1"/>
  <c r="M21" i="17" s="1"/>
  <c r="J20" i="17"/>
  <c r="K20" i="17" s="1"/>
  <c r="L20" i="17" s="1"/>
  <c r="M20" i="17" s="1"/>
  <c r="J16" i="17"/>
  <c r="K16" i="17" s="1"/>
  <c r="L16" i="17" s="1"/>
  <c r="M16" i="17" s="1"/>
  <c r="J14" i="17"/>
  <c r="K14" i="17" s="1"/>
  <c r="L14" i="17" s="1"/>
  <c r="M14" i="17" s="1"/>
  <c r="K12" i="17"/>
  <c r="L12" i="17" s="1"/>
  <c r="M12" i="17" s="1"/>
  <c r="J12" i="17"/>
  <c r="L11" i="17"/>
  <c r="M11" i="17" s="1"/>
  <c r="K11" i="17"/>
  <c r="J11" i="17"/>
  <c r="J7" i="17"/>
  <c r="K7" i="17" s="1"/>
  <c r="L7" i="17" s="1"/>
  <c r="M7" i="17" s="1"/>
  <c r="J5" i="17"/>
  <c r="K5" i="17" s="1"/>
  <c r="L5" i="17" s="1"/>
  <c r="M5" i="17" s="1"/>
  <c r="J4" i="17"/>
  <c r="K4" i="17" s="1"/>
  <c r="L4" i="17" s="1"/>
  <c r="M4" i="17" s="1"/>
  <c r="J3" i="17"/>
  <c r="K3" i="17" s="1"/>
  <c r="L3" i="17" s="1"/>
  <c r="M3" i="17" s="1"/>
  <c r="J22" i="15"/>
  <c r="K22" i="15" s="1"/>
  <c r="L22" i="15" s="1"/>
  <c r="M22" i="15" s="1"/>
  <c r="J20" i="15"/>
  <c r="K20" i="15" s="1"/>
  <c r="L20" i="15" s="1"/>
  <c r="M20" i="15" s="1"/>
  <c r="J19" i="15"/>
  <c r="K19" i="15" s="1"/>
  <c r="L19" i="15" s="1"/>
  <c r="M19" i="15" s="1"/>
  <c r="J14" i="15"/>
  <c r="K14" i="15" s="1"/>
  <c r="L14" i="15" s="1"/>
  <c r="M14" i="15" s="1"/>
  <c r="J12" i="15"/>
  <c r="K12" i="15" s="1"/>
  <c r="L12" i="15" s="1"/>
  <c r="M12" i="15" s="1"/>
  <c r="L11" i="15"/>
  <c r="M11" i="15" s="1"/>
  <c r="K11" i="15"/>
  <c r="J11" i="15"/>
  <c r="L5" i="15"/>
  <c r="M5" i="15" s="1"/>
  <c r="K5" i="15"/>
  <c r="J5" i="15"/>
  <c r="J4" i="15"/>
  <c r="K4" i="15" s="1"/>
  <c r="L4" i="15" s="1"/>
  <c r="M4" i="15" s="1"/>
  <c r="J3" i="15"/>
  <c r="K3" i="15" s="1"/>
  <c r="L3" i="15" s="1"/>
  <c r="M3" i="15" s="1"/>
  <c r="J22" i="14"/>
  <c r="K22" i="14" s="1"/>
  <c r="L22" i="14" s="1"/>
  <c r="M22" i="14" s="1"/>
  <c r="J20" i="14"/>
  <c r="K20" i="14" s="1"/>
  <c r="L20" i="14" s="1"/>
  <c r="M20" i="14" s="1"/>
  <c r="J19" i="14"/>
  <c r="K19" i="14" s="1"/>
  <c r="L19" i="14" s="1"/>
  <c r="M19" i="14" s="1"/>
  <c r="J14" i="14"/>
  <c r="K14" i="14" s="1"/>
  <c r="L14" i="14" s="1"/>
  <c r="M14" i="14" s="1"/>
  <c r="J12" i="14"/>
  <c r="K12" i="14" s="1"/>
  <c r="L12" i="14" s="1"/>
  <c r="M12" i="14" s="1"/>
  <c r="J11" i="14"/>
  <c r="K11" i="14" s="1"/>
  <c r="L11" i="14" s="1"/>
  <c r="M11" i="14" s="1"/>
  <c r="J5" i="14"/>
  <c r="K5" i="14" s="1"/>
  <c r="L5" i="14" s="1"/>
  <c r="M5" i="14" s="1"/>
  <c r="J4" i="14"/>
  <c r="K4" i="14" s="1"/>
  <c r="L4" i="14" s="1"/>
  <c r="M4" i="14" s="1"/>
  <c r="J3" i="14"/>
  <c r="K3" i="14" s="1"/>
  <c r="L3" i="14" s="1"/>
  <c r="M3" i="14" s="1"/>
  <c r="J36" i="13"/>
  <c r="K36" i="13" s="1"/>
  <c r="L36" i="13" s="1"/>
  <c r="M36" i="13" s="1"/>
  <c r="J34" i="13"/>
  <c r="K34" i="13" s="1"/>
  <c r="L34" i="13" s="1"/>
  <c r="M34" i="13" s="1"/>
  <c r="J33" i="13"/>
  <c r="K33" i="13" s="1"/>
  <c r="L33" i="13" s="1"/>
  <c r="M33" i="13" s="1"/>
  <c r="J32" i="13"/>
  <c r="K32" i="13" s="1"/>
  <c r="L32" i="13" s="1"/>
  <c r="M32" i="13" s="1"/>
  <c r="J30" i="13"/>
  <c r="K30" i="13" s="1"/>
  <c r="L30" i="13" s="1"/>
  <c r="M30" i="13" s="1"/>
  <c r="J28" i="13"/>
  <c r="K28" i="13" s="1"/>
  <c r="L28" i="13" s="1"/>
  <c r="M28" i="13" s="1"/>
  <c r="J27" i="13"/>
  <c r="K27" i="13" s="1"/>
  <c r="L27" i="13" s="1"/>
  <c r="M27" i="13" s="1"/>
  <c r="J25" i="13"/>
  <c r="K25" i="13" s="1"/>
  <c r="L25" i="13" s="1"/>
  <c r="M25" i="13" s="1"/>
  <c r="J24" i="13"/>
  <c r="J40" i="13" s="1"/>
  <c r="J23" i="13"/>
  <c r="K23" i="13" s="1"/>
  <c r="L23" i="13" s="1"/>
  <c r="M23" i="13" s="1"/>
  <c r="J22" i="13"/>
  <c r="K22" i="13" s="1"/>
  <c r="J21" i="13"/>
  <c r="K21" i="13" s="1"/>
  <c r="L21" i="13" s="1"/>
  <c r="M21" i="13" s="1"/>
  <c r="J20" i="13"/>
  <c r="J38" i="13" s="1"/>
  <c r="J18" i="13"/>
  <c r="K18" i="13" s="1"/>
  <c r="L18" i="13" s="1"/>
  <c r="M18" i="13" s="1"/>
  <c r="J17" i="13"/>
  <c r="K17" i="13" s="1"/>
  <c r="L17" i="13" s="1"/>
  <c r="M17" i="13" s="1"/>
  <c r="J16" i="13"/>
  <c r="K16" i="13" s="1"/>
  <c r="L16" i="13" s="1"/>
  <c r="M16" i="13" s="1"/>
  <c r="J14" i="13"/>
  <c r="K14" i="13" s="1"/>
  <c r="L14" i="13" s="1"/>
  <c r="M14" i="13" s="1"/>
  <c r="J13" i="13"/>
  <c r="K13" i="13" s="1"/>
  <c r="L13" i="13" s="1"/>
  <c r="M13" i="13" s="1"/>
  <c r="J11" i="13"/>
  <c r="K11" i="13" s="1"/>
  <c r="L11" i="13" s="1"/>
  <c r="M11" i="13" s="1"/>
  <c r="J10" i="13"/>
  <c r="K10" i="13" s="1"/>
  <c r="L10" i="13" s="1"/>
  <c r="M10" i="13" s="1"/>
  <c r="J9" i="13"/>
  <c r="K9" i="13" s="1"/>
  <c r="L9" i="13" s="1"/>
  <c r="M9" i="13" s="1"/>
  <c r="J7" i="13"/>
  <c r="K7" i="13" s="1"/>
  <c r="L7" i="13" s="1"/>
  <c r="M7" i="13" s="1"/>
  <c r="J6" i="13"/>
  <c r="K6" i="13" s="1"/>
  <c r="L6" i="13" s="1"/>
  <c r="M6" i="13" s="1"/>
  <c r="J5" i="13"/>
  <c r="K5" i="13" s="1"/>
  <c r="L5" i="13" s="1"/>
  <c r="M5" i="13" s="1"/>
  <c r="J4" i="13"/>
  <c r="K4" i="13" s="1"/>
  <c r="L4" i="13" s="1"/>
  <c r="M4" i="13" s="1"/>
  <c r="J3" i="13"/>
  <c r="K3" i="13" s="1"/>
  <c r="L3" i="13" s="1"/>
  <c r="M3" i="13" s="1"/>
  <c r="J26" i="12"/>
  <c r="K26" i="12" s="1"/>
  <c r="L26" i="12" s="1"/>
  <c r="M26" i="12" s="1"/>
  <c r="J24" i="12"/>
  <c r="K24" i="12" s="1"/>
  <c r="L24" i="12" s="1"/>
  <c r="M24" i="12" s="1"/>
  <c r="J22" i="12"/>
  <c r="K22" i="12" s="1"/>
  <c r="L22" i="12" s="1"/>
  <c r="M22" i="12" s="1"/>
  <c r="J20" i="12"/>
  <c r="K20" i="12" s="1"/>
  <c r="L20" i="12" s="1"/>
  <c r="M20" i="12" s="1"/>
  <c r="J19" i="12"/>
  <c r="K19" i="12" s="1"/>
  <c r="L19" i="12" s="1"/>
  <c r="M19" i="12" s="1"/>
  <c r="J17" i="12"/>
  <c r="K17" i="12" s="1"/>
  <c r="L17" i="12" s="1"/>
  <c r="M17" i="12" s="1"/>
  <c r="J16" i="12"/>
  <c r="J28" i="12" s="1"/>
  <c r="J14" i="12"/>
  <c r="K14" i="12" s="1"/>
  <c r="L14" i="12" s="1"/>
  <c r="M14" i="12" s="1"/>
  <c r="J12" i="12"/>
  <c r="K12" i="12" s="1"/>
  <c r="L12" i="12" s="1"/>
  <c r="M12" i="12" s="1"/>
  <c r="J11" i="12"/>
  <c r="K11" i="12" s="1"/>
  <c r="L11" i="12" s="1"/>
  <c r="M11" i="12" s="1"/>
  <c r="J9" i="12"/>
  <c r="K9" i="12" s="1"/>
  <c r="L9" i="12" s="1"/>
  <c r="M9" i="12" s="1"/>
  <c r="J7" i="12"/>
  <c r="K7" i="12" s="1"/>
  <c r="L7" i="12" s="1"/>
  <c r="M7" i="12" s="1"/>
  <c r="J6" i="12"/>
  <c r="K6" i="12" s="1"/>
  <c r="L6" i="12" s="1"/>
  <c r="M6" i="12" s="1"/>
  <c r="J5" i="12"/>
  <c r="K5" i="12" s="1"/>
  <c r="L5" i="12" s="1"/>
  <c r="M5" i="12" s="1"/>
  <c r="J4" i="12"/>
  <c r="K4" i="12" s="1"/>
  <c r="L4" i="12" s="1"/>
  <c r="M4" i="12" s="1"/>
  <c r="J3" i="12"/>
  <c r="K3" i="12" s="1"/>
  <c r="L3" i="12" s="1"/>
  <c r="M3" i="12" s="1"/>
  <c r="J26" i="11"/>
  <c r="K26" i="11" s="1"/>
  <c r="L26" i="11" s="1"/>
  <c r="M26" i="11" s="1"/>
  <c r="J24" i="11"/>
  <c r="K24" i="11" s="1"/>
  <c r="L24" i="11" s="1"/>
  <c r="M24" i="11" s="1"/>
  <c r="J22" i="11"/>
  <c r="K22" i="11" s="1"/>
  <c r="L22" i="11" s="1"/>
  <c r="M22" i="11" s="1"/>
  <c r="J20" i="11"/>
  <c r="K20" i="11" s="1"/>
  <c r="L20" i="11" s="1"/>
  <c r="M20" i="11" s="1"/>
  <c r="J19" i="11"/>
  <c r="K19" i="11" s="1"/>
  <c r="L19" i="11" s="1"/>
  <c r="M19" i="11" s="1"/>
  <c r="J17" i="11"/>
  <c r="K17" i="11" s="1"/>
  <c r="L17" i="11" s="1"/>
  <c r="M17" i="11" s="1"/>
  <c r="J16" i="11"/>
  <c r="J28" i="11" s="1"/>
  <c r="J14" i="11"/>
  <c r="K14" i="11" s="1"/>
  <c r="L14" i="11" s="1"/>
  <c r="M14" i="11" s="1"/>
  <c r="J12" i="11"/>
  <c r="K12" i="11" s="1"/>
  <c r="L12" i="11" s="1"/>
  <c r="M12" i="11" s="1"/>
  <c r="J11" i="11"/>
  <c r="K11" i="11" s="1"/>
  <c r="L11" i="11" s="1"/>
  <c r="M11" i="11" s="1"/>
  <c r="J9" i="11"/>
  <c r="K9" i="11" s="1"/>
  <c r="L9" i="11" s="1"/>
  <c r="M9" i="11" s="1"/>
  <c r="J7" i="11"/>
  <c r="K7" i="11" s="1"/>
  <c r="L7" i="11" s="1"/>
  <c r="M7" i="11" s="1"/>
  <c r="J6" i="11"/>
  <c r="K6" i="11" s="1"/>
  <c r="L6" i="11" s="1"/>
  <c r="M6" i="11" s="1"/>
  <c r="J5" i="11"/>
  <c r="K5" i="11" s="1"/>
  <c r="L5" i="11" s="1"/>
  <c r="M5" i="11" s="1"/>
  <c r="J4" i="11"/>
  <c r="K4" i="11" s="1"/>
  <c r="L4" i="11" s="1"/>
  <c r="M4" i="11" s="1"/>
  <c r="J3" i="11"/>
  <c r="K3" i="11" s="1"/>
  <c r="L3" i="11" s="1"/>
  <c r="M3" i="11" s="1"/>
  <c r="J33" i="9"/>
  <c r="K33" i="9" s="1"/>
  <c r="L33" i="9" s="1"/>
  <c r="M33" i="9" s="1"/>
  <c r="J31" i="9"/>
  <c r="K31" i="9" s="1"/>
  <c r="L31" i="9" s="1"/>
  <c r="M31" i="9" s="1"/>
  <c r="J29" i="9"/>
  <c r="K29" i="9" s="1"/>
  <c r="L29" i="9" s="1"/>
  <c r="M29" i="9" s="1"/>
  <c r="J27" i="9"/>
  <c r="K27" i="9" s="1"/>
  <c r="L27" i="9" s="1"/>
  <c r="M27" i="9" s="1"/>
  <c r="J26" i="9"/>
  <c r="K26" i="9" s="1"/>
  <c r="L26" i="9" s="1"/>
  <c r="M26" i="9" s="1"/>
  <c r="J24" i="9"/>
  <c r="K24" i="9" s="1"/>
  <c r="L24" i="9" s="1"/>
  <c r="M24" i="9" s="1"/>
  <c r="J23" i="9"/>
  <c r="J35" i="9" s="1"/>
  <c r="J21" i="9"/>
  <c r="K21" i="9" s="1"/>
  <c r="L21" i="9" s="1"/>
  <c r="M21" i="9" s="1"/>
  <c r="J16" i="9"/>
  <c r="K16" i="9" s="1"/>
  <c r="L16" i="9" s="1"/>
  <c r="M16" i="9" s="1"/>
  <c r="J14" i="9"/>
  <c r="K14" i="9" s="1"/>
  <c r="L14" i="9" s="1"/>
  <c r="M14" i="9" s="1"/>
  <c r="L12" i="9"/>
  <c r="M12" i="9" s="1"/>
  <c r="K12" i="9"/>
  <c r="J12" i="9"/>
  <c r="L11" i="9"/>
  <c r="M11" i="9" s="1"/>
  <c r="K11" i="9"/>
  <c r="J11" i="9"/>
  <c r="J7" i="9"/>
  <c r="K7" i="9" s="1"/>
  <c r="L7" i="9" s="1"/>
  <c r="M7" i="9" s="1"/>
  <c r="J6" i="9"/>
  <c r="K6" i="9" s="1"/>
  <c r="L6" i="9" s="1"/>
  <c r="M6" i="9" s="1"/>
  <c r="J5" i="9"/>
  <c r="K5" i="9" s="1"/>
  <c r="L5" i="9" s="1"/>
  <c r="M5" i="9" s="1"/>
  <c r="J4" i="9"/>
  <c r="K4" i="9" s="1"/>
  <c r="L4" i="9" s="1"/>
  <c r="M4" i="9" s="1"/>
  <c r="J3" i="9"/>
  <c r="K3" i="9" s="1"/>
  <c r="L3" i="9" s="1"/>
  <c r="M3" i="9" s="1"/>
  <c r="J33" i="8"/>
  <c r="K33" i="8" s="1"/>
  <c r="L33" i="8" s="1"/>
  <c r="M33" i="8" s="1"/>
  <c r="K31" i="8"/>
  <c r="L31" i="8" s="1"/>
  <c r="M31" i="8" s="1"/>
  <c r="J31" i="8"/>
  <c r="J29" i="8"/>
  <c r="K29" i="8" s="1"/>
  <c r="L29" i="8" s="1"/>
  <c r="M29" i="8" s="1"/>
  <c r="K27" i="8"/>
  <c r="L27" i="8" s="1"/>
  <c r="M27" i="8" s="1"/>
  <c r="J27" i="8"/>
  <c r="J26" i="8"/>
  <c r="K26" i="8" s="1"/>
  <c r="L26" i="8" s="1"/>
  <c r="M26" i="8" s="1"/>
  <c r="K24" i="8"/>
  <c r="L24" i="8" s="1"/>
  <c r="M24" i="8" s="1"/>
  <c r="J24" i="8"/>
  <c r="J23" i="8"/>
  <c r="J35" i="8" s="1"/>
  <c r="K21" i="8"/>
  <c r="L21" i="8" s="1"/>
  <c r="M21" i="8" s="1"/>
  <c r="J21" i="8"/>
  <c r="K16" i="8"/>
  <c r="L16" i="8" s="1"/>
  <c r="M16" i="8" s="1"/>
  <c r="J16" i="8"/>
  <c r="J14" i="8"/>
  <c r="K14" i="8" s="1"/>
  <c r="L14" i="8" s="1"/>
  <c r="M14" i="8" s="1"/>
  <c r="K12" i="8"/>
  <c r="L12" i="8" s="1"/>
  <c r="M12" i="8" s="1"/>
  <c r="J12" i="8"/>
  <c r="M11" i="8"/>
  <c r="L11" i="8"/>
  <c r="K11" i="8"/>
  <c r="J11" i="8"/>
  <c r="J7" i="8"/>
  <c r="K7" i="8" s="1"/>
  <c r="L7" i="8" s="1"/>
  <c r="M7" i="8" s="1"/>
  <c r="K6" i="8"/>
  <c r="L6" i="8" s="1"/>
  <c r="M6" i="8" s="1"/>
  <c r="J6" i="8"/>
  <c r="J5" i="8"/>
  <c r="K5" i="8" s="1"/>
  <c r="L5" i="8" s="1"/>
  <c r="M5" i="8" s="1"/>
  <c r="K4" i="8"/>
  <c r="L4" i="8" s="1"/>
  <c r="M4" i="8" s="1"/>
  <c r="J4" i="8"/>
  <c r="J3" i="8"/>
  <c r="K3" i="8" s="1"/>
  <c r="L3" i="8" s="1"/>
  <c r="M3" i="8" s="1"/>
  <c r="J36" i="6"/>
  <c r="K36" i="6" s="1"/>
  <c r="L36" i="6" s="1"/>
  <c r="M36" i="6" s="1"/>
  <c r="K28" i="6"/>
  <c r="L28" i="6" s="1"/>
  <c r="M28" i="6" s="1"/>
  <c r="J28" i="6"/>
  <c r="J27" i="6"/>
  <c r="K27" i="6" s="1"/>
  <c r="L27" i="6" s="1"/>
  <c r="M27" i="6" s="1"/>
  <c r="K18" i="6"/>
  <c r="L18" i="6" s="1"/>
  <c r="M18" i="6" s="1"/>
  <c r="J18" i="6"/>
  <c r="J17" i="6"/>
  <c r="K17" i="6" s="1"/>
  <c r="L17" i="6" s="1"/>
  <c r="M17" i="6" s="1"/>
  <c r="L16" i="6"/>
  <c r="M16" i="6" s="1"/>
  <c r="K16" i="6"/>
  <c r="J16" i="6"/>
  <c r="J14" i="6"/>
  <c r="K14" i="6" s="1"/>
  <c r="L14" i="6" s="1"/>
  <c r="M14" i="6" s="1"/>
  <c r="K13" i="6"/>
  <c r="L13" i="6" s="1"/>
  <c r="M13" i="6" s="1"/>
  <c r="J13" i="6"/>
  <c r="J11" i="6"/>
  <c r="K11" i="6" s="1"/>
  <c r="L11" i="6" s="1"/>
  <c r="M11" i="6" s="1"/>
  <c r="K7" i="6"/>
  <c r="L7" i="6" s="1"/>
  <c r="M7" i="6" s="1"/>
  <c r="J7" i="6"/>
  <c r="J6" i="6"/>
  <c r="K6" i="6" s="1"/>
  <c r="L6" i="6" s="1"/>
  <c r="M6" i="6" s="1"/>
  <c r="L5" i="6"/>
  <c r="M5" i="6" s="1"/>
  <c r="K5" i="6"/>
  <c r="J5" i="6"/>
  <c r="J4" i="6"/>
  <c r="K4" i="6" s="1"/>
  <c r="L4" i="6" s="1"/>
  <c r="M4" i="6" s="1"/>
  <c r="K3" i="6"/>
  <c r="L3" i="6" s="1"/>
  <c r="M3" i="6" s="1"/>
  <c r="J3" i="6"/>
  <c r="O24" i="35" l="1"/>
  <c r="O40" i="35" s="1"/>
  <c r="N40" i="35"/>
  <c r="O22" i="35"/>
  <c r="O39" i="35" s="1"/>
  <c r="N39" i="35"/>
  <c r="K24" i="34"/>
  <c r="J40" i="34"/>
  <c r="L39" i="34"/>
  <c r="M22" i="34"/>
  <c r="M38" i="34"/>
  <c r="P20" i="34"/>
  <c r="K23" i="30"/>
  <c r="K23" i="26"/>
  <c r="K35" i="19"/>
  <c r="L23" i="19"/>
  <c r="K28" i="32"/>
  <c r="J28" i="32"/>
  <c r="L16" i="29"/>
  <c r="K28" i="25"/>
  <c r="L16" i="25"/>
  <c r="K28" i="24"/>
  <c r="L16" i="24"/>
  <c r="J28" i="24"/>
  <c r="K16" i="23"/>
  <c r="K16" i="21"/>
  <c r="K16" i="22"/>
  <c r="K16" i="20"/>
  <c r="K16" i="18"/>
  <c r="L22" i="13"/>
  <c r="K39" i="13"/>
  <c r="K20" i="13"/>
  <c r="K24" i="13"/>
  <c r="J39" i="13"/>
  <c r="K16" i="12"/>
  <c r="K16" i="11"/>
  <c r="K23" i="9"/>
  <c r="K23" i="8"/>
  <c r="AO82" i="33"/>
  <c r="AN82" i="33" s="1"/>
  <c r="AM82" i="33" s="1"/>
  <c r="AO81" i="33"/>
  <c r="X81" i="33"/>
  <c r="Y81" i="33" s="1"/>
  <c r="Z81" i="33" s="1"/>
  <c r="X82" i="33"/>
  <c r="Y82" i="33" s="1"/>
  <c r="Z82" i="33" s="1"/>
  <c r="AA82" i="33" s="1"/>
  <c r="AB82" i="33" s="1"/>
  <c r="AC82" i="33" s="1"/>
  <c r="AD82" i="33" s="1"/>
  <c r="AE82" i="33" s="1"/>
  <c r="AF82" i="33" s="1"/>
  <c r="AG82" i="33" s="1"/>
  <c r="AH82" i="33" s="1"/>
  <c r="AO49" i="33"/>
  <c r="AP49" i="33" s="1"/>
  <c r="AQ49" i="33" s="1"/>
  <c r="AR49" i="33" s="1"/>
  <c r="AS49" i="33" s="1"/>
  <c r="AT49" i="33" s="1"/>
  <c r="AU49" i="33" s="1"/>
  <c r="AV49" i="33" s="1"/>
  <c r="X49" i="33"/>
  <c r="F49" i="33"/>
  <c r="G49" i="33" s="1"/>
  <c r="H49" i="33" s="1"/>
  <c r="I49" i="33" s="1"/>
  <c r="J49" i="33" s="1"/>
  <c r="K49" i="33" s="1"/>
  <c r="L49" i="33" s="1"/>
  <c r="M49" i="33" s="1"/>
  <c r="AO79" i="33"/>
  <c r="AN79" i="33" s="1"/>
  <c r="AM79" i="33" s="1"/>
  <c r="X79" i="33"/>
  <c r="Y79" i="33" s="1"/>
  <c r="Z79" i="33" s="1"/>
  <c r="AA79" i="33" s="1"/>
  <c r="AB79" i="33" s="1"/>
  <c r="AC79" i="33" s="1"/>
  <c r="AD79" i="33" s="1"/>
  <c r="AE79" i="33" s="1"/>
  <c r="AF79" i="33" s="1"/>
  <c r="AG79" i="33" s="1"/>
  <c r="AH79" i="33" s="1"/>
  <c r="F79" i="33"/>
  <c r="G79" i="33" s="1"/>
  <c r="H79" i="33" s="1"/>
  <c r="I79" i="33" s="1"/>
  <c r="J79" i="33" s="1"/>
  <c r="K79" i="33" s="1"/>
  <c r="L79" i="33" s="1"/>
  <c r="M79" i="33" s="1"/>
  <c r="N79" i="33" s="1"/>
  <c r="O79" i="33" s="1"/>
  <c r="P79" i="33" s="1"/>
  <c r="AO43" i="33"/>
  <c r="AN43" i="33" s="1"/>
  <c r="AM43" i="33" s="1"/>
  <c r="X43" i="33"/>
  <c r="W43" i="33" s="1"/>
  <c r="V43" i="33" s="1"/>
  <c r="F43" i="33"/>
  <c r="G43" i="33" s="1"/>
  <c r="H43" i="33" s="1"/>
  <c r="I43" i="33" s="1"/>
  <c r="J43" i="33" s="1"/>
  <c r="K43" i="33" s="1"/>
  <c r="L43" i="33" s="1"/>
  <c r="M43" i="33" s="1"/>
  <c r="AO14" i="33"/>
  <c r="AN14" i="33" s="1"/>
  <c r="AM14" i="33" s="1"/>
  <c r="X14" i="33"/>
  <c r="W14" i="33" s="1"/>
  <c r="V14" i="33" s="1"/>
  <c r="F14" i="33"/>
  <c r="G14" i="33" s="1"/>
  <c r="H14" i="33" s="1"/>
  <c r="I14" i="33" s="1"/>
  <c r="J14" i="33" s="1"/>
  <c r="K14" i="33" s="1"/>
  <c r="L14" i="33" s="1"/>
  <c r="M14" i="33" s="1"/>
  <c r="N14" i="33" s="1"/>
  <c r="O14" i="33" s="1"/>
  <c r="P14" i="33" s="1"/>
  <c r="AO17" i="33"/>
  <c r="AP17" i="33" s="1"/>
  <c r="AQ17" i="33" s="1"/>
  <c r="AR17" i="33" s="1"/>
  <c r="AS17" i="33" s="1"/>
  <c r="AT17" i="33" s="1"/>
  <c r="AU17" i="33" s="1"/>
  <c r="AV17" i="33" s="1"/>
  <c r="AO16" i="33"/>
  <c r="AP16" i="33" s="1"/>
  <c r="AQ16" i="33" s="1"/>
  <c r="AO53" i="33"/>
  <c r="AO52" i="33"/>
  <c r="AP52" i="33" s="1"/>
  <c r="X53" i="33"/>
  <c r="Y53" i="33" s="1"/>
  <c r="Z53" i="33" s="1"/>
  <c r="AA53" i="33" s="1"/>
  <c r="AB53" i="33" s="1"/>
  <c r="AC53" i="33" s="1"/>
  <c r="AD53" i="33" s="1"/>
  <c r="AE53" i="33" s="1"/>
  <c r="X52" i="33"/>
  <c r="Y52" i="33" s="1"/>
  <c r="G53" i="33"/>
  <c r="H53" i="33" s="1"/>
  <c r="I53" i="33" s="1"/>
  <c r="J53" i="33" s="1"/>
  <c r="K53" i="33" s="1"/>
  <c r="L53" i="33" s="1"/>
  <c r="M53" i="33" s="1"/>
  <c r="G17" i="33"/>
  <c r="H17" i="33" s="1"/>
  <c r="I17" i="33" s="1"/>
  <c r="J17" i="33" s="1"/>
  <c r="K17" i="33" s="1"/>
  <c r="L17" i="33" s="1"/>
  <c r="M17" i="33" s="1"/>
  <c r="N17" i="33" s="1"/>
  <c r="O17" i="33" s="1"/>
  <c r="P17" i="33" s="1"/>
  <c r="G16" i="33"/>
  <c r="G19" i="33"/>
  <c r="H19" i="33" s="1"/>
  <c r="I19" i="33" s="1"/>
  <c r="J19" i="33" s="1"/>
  <c r="K19" i="33" s="1"/>
  <c r="L19" i="33" s="1"/>
  <c r="M19" i="33" s="1"/>
  <c r="N19" i="33" s="1"/>
  <c r="O19" i="33" s="1"/>
  <c r="P19" i="33" s="1"/>
  <c r="G20" i="33"/>
  <c r="H20" i="33" s="1"/>
  <c r="I20" i="33" s="1"/>
  <c r="J20" i="33" s="1"/>
  <c r="K20" i="33" s="1"/>
  <c r="L20" i="33" s="1"/>
  <c r="M20" i="33" s="1"/>
  <c r="N20" i="33" s="1"/>
  <c r="O20" i="33" s="1"/>
  <c r="P20" i="33" s="1"/>
  <c r="G82" i="33"/>
  <c r="H82" i="33" s="1"/>
  <c r="I82" i="33" s="1"/>
  <c r="J82" i="33" s="1"/>
  <c r="K82" i="33" s="1"/>
  <c r="L82" i="33" s="1"/>
  <c r="M82" i="33" s="1"/>
  <c r="N82" i="33" s="1"/>
  <c r="O82" i="33" s="1"/>
  <c r="P82" i="33" s="1"/>
  <c r="G87" i="33"/>
  <c r="H87" i="33" s="1"/>
  <c r="I87" i="33" s="1"/>
  <c r="J87" i="33" s="1"/>
  <c r="K87" i="33" s="1"/>
  <c r="L87" i="33" s="1"/>
  <c r="M87" i="33" s="1"/>
  <c r="N87" i="33" s="1"/>
  <c r="O87" i="33" s="1"/>
  <c r="P87" i="33" s="1"/>
  <c r="G58" i="33"/>
  <c r="H58" i="33" s="1"/>
  <c r="I58" i="33" s="1"/>
  <c r="J58" i="33" s="1"/>
  <c r="K58" i="33" s="1"/>
  <c r="L58" i="33" s="1"/>
  <c r="M58" i="33" s="1"/>
  <c r="AZ55" i="33"/>
  <c r="AI55" i="33"/>
  <c r="Q84" i="33"/>
  <c r="Q19" i="33"/>
  <c r="Q55" i="33"/>
  <c r="AP91" i="33"/>
  <c r="AQ91" i="33" s="1"/>
  <c r="AR91" i="33" s="1"/>
  <c r="AS91" i="33" s="1"/>
  <c r="AT91" i="33" s="1"/>
  <c r="AU91" i="33" s="1"/>
  <c r="AV91" i="33" s="1"/>
  <c r="AN91" i="33"/>
  <c r="AM91" i="33" s="1"/>
  <c r="AP89" i="33"/>
  <c r="AQ89" i="33" s="1"/>
  <c r="AR89" i="33" s="1"/>
  <c r="AS89" i="33" s="1"/>
  <c r="AT89" i="33" s="1"/>
  <c r="AU89" i="33" s="1"/>
  <c r="AV89" i="33" s="1"/>
  <c r="AN89" i="33"/>
  <c r="AM89" i="33" s="1"/>
  <c r="AP87" i="33"/>
  <c r="AQ87" i="33" s="1"/>
  <c r="AR87" i="33" s="1"/>
  <c r="AS87" i="33" s="1"/>
  <c r="AT87" i="33" s="1"/>
  <c r="AU87" i="33" s="1"/>
  <c r="AV87" i="33" s="1"/>
  <c r="AN87" i="33"/>
  <c r="AM87" i="33" s="1"/>
  <c r="AP85" i="33"/>
  <c r="AQ85" i="33" s="1"/>
  <c r="AR85" i="33" s="1"/>
  <c r="AS85" i="33" s="1"/>
  <c r="AT85" i="33" s="1"/>
  <c r="AU85" i="33" s="1"/>
  <c r="AV85" i="33" s="1"/>
  <c r="AN85" i="33"/>
  <c r="AM85" i="33" s="1"/>
  <c r="AP84" i="33"/>
  <c r="AQ84" i="33" s="1"/>
  <c r="AR84" i="33" s="1"/>
  <c r="AS84" i="33" s="1"/>
  <c r="AT84" i="33" s="1"/>
  <c r="AU84" i="33" s="1"/>
  <c r="AV84" i="33" s="1"/>
  <c r="AN84" i="33"/>
  <c r="AM84" i="33" s="1"/>
  <c r="AP77" i="33"/>
  <c r="AQ77" i="33" s="1"/>
  <c r="AR77" i="33" s="1"/>
  <c r="AS77" i="33" s="1"/>
  <c r="AT77" i="33" s="1"/>
  <c r="AU77" i="33" s="1"/>
  <c r="AV77" i="33" s="1"/>
  <c r="AN77" i="33"/>
  <c r="AM77" i="33" s="1"/>
  <c r="AP76" i="33"/>
  <c r="AQ76" i="33" s="1"/>
  <c r="AR76" i="33" s="1"/>
  <c r="AS76" i="33" s="1"/>
  <c r="AT76" i="33" s="1"/>
  <c r="AU76" i="33" s="1"/>
  <c r="AV76" i="33" s="1"/>
  <c r="AN76" i="33"/>
  <c r="AM76" i="33" s="1"/>
  <c r="AP74" i="33"/>
  <c r="AQ74" i="33" s="1"/>
  <c r="AR74" i="33" s="1"/>
  <c r="AS74" i="33" s="1"/>
  <c r="AT74" i="33" s="1"/>
  <c r="AU74" i="33" s="1"/>
  <c r="AV74" i="33" s="1"/>
  <c r="AN74" i="33"/>
  <c r="AM74" i="33" s="1"/>
  <c r="AP72" i="33"/>
  <c r="AQ72" i="33" s="1"/>
  <c r="AR72" i="33" s="1"/>
  <c r="AS72" i="33" s="1"/>
  <c r="AT72" i="33" s="1"/>
  <c r="AU72" i="33" s="1"/>
  <c r="AV72" i="33" s="1"/>
  <c r="AN72" i="33"/>
  <c r="AM72" i="33" s="1"/>
  <c r="AP71" i="33"/>
  <c r="AQ71" i="33" s="1"/>
  <c r="AR71" i="33" s="1"/>
  <c r="AS71" i="33" s="1"/>
  <c r="AT71" i="33" s="1"/>
  <c r="AU71" i="33" s="1"/>
  <c r="AV71" i="33" s="1"/>
  <c r="AN71" i="33"/>
  <c r="AM71" i="33" s="1"/>
  <c r="AP70" i="33"/>
  <c r="AQ70" i="33" s="1"/>
  <c r="AR70" i="33" s="1"/>
  <c r="AS70" i="33" s="1"/>
  <c r="AT70" i="33" s="1"/>
  <c r="AU70" i="33" s="1"/>
  <c r="AV70" i="33" s="1"/>
  <c r="AN70" i="33"/>
  <c r="AM70" i="33" s="1"/>
  <c r="AP69" i="33"/>
  <c r="AQ69" i="33" s="1"/>
  <c r="AR69" i="33" s="1"/>
  <c r="AS69" i="33" s="1"/>
  <c r="AT69" i="33" s="1"/>
  <c r="AU69" i="33" s="1"/>
  <c r="AV69" i="33" s="1"/>
  <c r="AN69" i="33"/>
  <c r="AM69" i="33" s="1"/>
  <c r="AP68" i="33"/>
  <c r="AQ68" i="33" s="1"/>
  <c r="AR68" i="33" s="1"/>
  <c r="AS68" i="33" s="1"/>
  <c r="AT68" i="33" s="1"/>
  <c r="AU68" i="33" s="1"/>
  <c r="AV68" i="33" s="1"/>
  <c r="AN68" i="33"/>
  <c r="AM68" i="33" s="1"/>
  <c r="AP62" i="33"/>
  <c r="AQ62" i="33" s="1"/>
  <c r="AR62" i="33" s="1"/>
  <c r="AS62" i="33" s="1"/>
  <c r="AT62" i="33" s="1"/>
  <c r="AU62" i="33" s="1"/>
  <c r="AV62" i="33" s="1"/>
  <c r="AN62" i="33"/>
  <c r="AM62" i="33" s="1"/>
  <c r="AP60" i="33"/>
  <c r="AQ60" i="33" s="1"/>
  <c r="AR60" i="33" s="1"/>
  <c r="AS60" i="33" s="1"/>
  <c r="AT60" i="33" s="1"/>
  <c r="AU60" i="33" s="1"/>
  <c r="AV60" i="33" s="1"/>
  <c r="AN60" i="33"/>
  <c r="AM60" i="33" s="1"/>
  <c r="AP58" i="33"/>
  <c r="AQ58" i="33" s="1"/>
  <c r="AR58" i="33" s="1"/>
  <c r="AS58" i="33" s="1"/>
  <c r="AT58" i="33" s="1"/>
  <c r="AU58" i="33" s="1"/>
  <c r="AV58" i="33" s="1"/>
  <c r="AN58" i="33"/>
  <c r="AM58" i="33" s="1"/>
  <c r="AP56" i="33"/>
  <c r="AQ56" i="33" s="1"/>
  <c r="AR56" i="33" s="1"/>
  <c r="AS56" i="33" s="1"/>
  <c r="AT56" i="33" s="1"/>
  <c r="AU56" i="33" s="1"/>
  <c r="AV56" i="33" s="1"/>
  <c r="AN56" i="33"/>
  <c r="AM56" i="33" s="1"/>
  <c r="AP55" i="33"/>
  <c r="AQ55" i="33" s="1"/>
  <c r="AR55" i="33" s="1"/>
  <c r="AS55" i="33" s="1"/>
  <c r="AT55" i="33" s="1"/>
  <c r="AU55" i="33" s="1"/>
  <c r="AV55" i="33" s="1"/>
  <c r="AN55" i="33"/>
  <c r="AM55" i="33" s="1"/>
  <c r="AP50" i="33"/>
  <c r="AQ50" i="33" s="1"/>
  <c r="AR50" i="33" s="1"/>
  <c r="AS50" i="33" s="1"/>
  <c r="AT50" i="33" s="1"/>
  <c r="AU50" i="33" s="1"/>
  <c r="AV50" i="33" s="1"/>
  <c r="AN50" i="33"/>
  <c r="AM50" i="33" s="1"/>
  <c r="AN46" i="33"/>
  <c r="AM46" i="33" s="1"/>
  <c r="AP45" i="33"/>
  <c r="AQ45" i="33" s="1"/>
  <c r="AR45" i="33" s="1"/>
  <c r="AS45" i="33" s="1"/>
  <c r="AT45" i="33" s="1"/>
  <c r="AU45" i="33" s="1"/>
  <c r="AV45" i="33" s="1"/>
  <c r="AN45" i="33"/>
  <c r="AM45" i="33" s="1"/>
  <c r="AP41" i="33"/>
  <c r="AQ41" i="33" s="1"/>
  <c r="AR41" i="33" s="1"/>
  <c r="AN41" i="33"/>
  <c r="AM41" i="33" s="1"/>
  <c r="AP40" i="33"/>
  <c r="AQ40" i="33" s="1"/>
  <c r="AR40" i="33" s="1"/>
  <c r="AN40" i="33"/>
  <c r="AM40" i="33" s="1"/>
  <c r="AP38" i="33"/>
  <c r="AQ38" i="33" s="1"/>
  <c r="AR38" i="33" s="1"/>
  <c r="AS38" i="33" s="1"/>
  <c r="AT38" i="33" s="1"/>
  <c r="AU38" i="33" s="1"/>
  <c r="AV38" i="33" s="1"/>
  <c r="AN38" i="33"/>
  <c r="AM38" i="33" s="1"/>
  <c r="AP36" i="33"/>
  <c r="AQ36" i="33" s="1"/>
  <c r="AR36" i="33" s="1"/>
  <c r="AS36" i="33" s="1"/>
  <c r="AT36" i="33" s="1"/>
  <c r="AU36" i="33" s="1"/>
  <c r="AV36" i="33" s="1"/>
  <c r="AN36" i="33"/>
  <c r="AM36" i="33" s="1"/>
  <c r="AP35" i="33"/>
  <c r="AQ35" i="33" s="1"/>
  <c r="AR35" i="33" s="1"/>
  <c r="AS35" i="33" s="1"/>
  <c r="AT35" i="33" s="1"/>
  <c r="AU35" i="33" s="1"/>
  <c r="AV35" i="33" s="1"/>
  <c r="AN35" i="33"/>
  <c r="AM35" i="33" s="1"/>
  <c r="AP34" i="33"/>
  <c r="AQ34" i="33" s="1"/>
  <c r="AR34" i="33" s="1"/>
  <c r="AS34" i="33" s="1"/>
  <c r="AT34" i="33" s="1"/>
  <c r="AU34" i="33" s="1"/>
  <c r="AV34" i="33" s="1"/>
  <c r="AN34" i="33"/>
  <c r="AM34" i="33" s="1"/>
  <c r="AP33" i="33"/>
  <c r="AQ33" i="33" s="1"/>
  <c r="AR33" i="33" s="1"/>
  <c r="AS33" i="33" s="1"/>
  <c r="AT33" i="33" s="1"/>
  <c r="AU33" i="33" s="1"/>
  <c r="AV33" i="33" s="1"/>
  <c r="AN33" i="33"/>
  <c r="AM33" i="33" s="1"/>
  <c r="AP32" i="33"/>
  <c r="AQ32" i="33" s="1"/>
  <c r="AR32" i="33" s="1"/>
  <c r="AS32" i="33" s="1"/>
  <c r="AT32" i="33" s="1"/>
  <c r="AU32" i="33" s="1"/>
  <c r="AV32" i="33" s="1"/>
  <c r="AN32" i="33"/>
  <c r="AM32" i="33" s="1"/>
  <c r="AP26" i="33"/>
  <c r="AQ26" i="33" s="1"/>
  <c r="AR26" i="33" s="1"/>
  <c r="AS26" i="33" s="1"/>
  <c r="AT26" i="33" s="1"/>
  <c r="AU26" i="33" s="1"/>
  <c r="AV26" i="33" s="1"/>
  <c r="AN26" i="33"/>
  <c r="AM26" i="33" s="1"/>
  <c r="AP24" i="33"/>
  <c r="AQ24" i="33" s="1"/>
  <c r="AR24" i="33" s="1"/>
  <c r="AS24" i="33" s="1"/>
  <c r="AT24" i="33" s="1"/>
  <c r="AU24" i="33" s="1"/>
  <c r="AV24" i="33" s="1"/>
  <c r="AN24" i="33"/>
  <c r="AM24" i="33" s="1"/>
  <c r="AP22" i="33"/>
  <c r="AQ22" i="33" s="1"/>
  <c r="AR22" i="33" s="1"/>
  <c r="AS22" i="33" s="1"/>
  <c r="AT22" i="33" s="1"/>
  <c r="AU22" i="33" s="1"/>
  <c r="AV22" i="33" s="1"/>
  <c r="AN22" i="33"/>
  <c r="AM22" i="33" s="1"/>
  <c r="AP20" i="33"/>
  <c r="AQ20" i="33" s="1"/>
  <c r="AR20" i="33" s="1"/>
  <c r="AS20" i="33" s="1"/>
  <c r="AT20" i="33" s="1"/>
  <c r="AU20" i="33" s="1"/>
  <c r="AV20" i="33" s="1"/>
  <c r="AN20" i="33"/>
  <c r="AM20" i="33" s="1"/>
  <c r="AP19" i="33"/>
  <c r="AQ19" i="33" s="1"/>
  <c r="AR19" i="33" s="1"/>
  <c r="AS19" i="33" s="1"/>
  <c r="AT19" i="33" s="1"/>
  <c r="AU19" i="33" s="1"/>
  <c r="AV19" i="33" s="1"/>
  <c r="AN19" i="33"/>
  <c r="AM19" i="33" s="1"/>
  <c r="AP12" i="33"/>
  <c r="AQ12" i="33" s="1"/>
  <c r="AR12" i="33" s="1"/>
  <c r="AS12" i="33" s="1"/>
  <c r="AT12" i="33" s="1"/>
  <c r="AU12" i="33" s="1"/>
  <c r="AV12" i="33" s="1"/>
  <c r="AN12" i="33"/>
  <c r="AM12" i="33" s="1"/>
  <c r="AP11" i="33"/>
  <c r="AQ11" i="33" s="1"/>
  <c r="AR11" i="33" s="1"/>
  <c r="AS11" i="33" s="1"/>
  <c r="AT11" i="33" s="1"/>
  <c r="AU11" i="33" s="1"/>
  <c r="AV11" i="33" s="1"/>
  <c r="AN11" i="33"/>
  <c r="AM11" i="33" s="1"/>
  <c r="AP9" i="33"/>
  <c r="AQ9" i="33" s="1"/>
  <c r="AR9" i="33" s="1"/>
  <c r="AS9" i="33" s="1"/>
  <c r="AT9" i="33" s="1"/>
  <c r="AU9" i="33" s="1"/>
  <c r="AV9" i="33" s="1"/>
  <c r="AN9" i="33"/>
  <c r="AM9" i="33" s="1"/>
  <c r="AP7" i="33"/>
  <c r="AQ7" i="33" s="1"/>
  <c r="AR7" i="33" s="1"/>
  <c r="AS7" i="33" s="1"/>
  <c r="AT7" i="33" s="1"/>
  <c r="AU7" i="33" s="1"/>
  <c r="AV7" i="33" s="1"/>
  <c r="AN7" i="33"/>
  <c r="AM7" i="33" s="1"/>
  <c r="AP6" i="33"/>
  <c r="AQ6" i="33" s="1"/>
  <c r="AR6" i="33" s="1"/>
  <c r="AS6" i="33" s="1"/>
  <c r="AT6" i="33" s="1"/>
  <c r="AU6" i="33" s="1"/>
  <c r="AV6" i="33" s="1"/>
  <c r="AN6" i="33"/>
  <c r="AM6" i="33" s="1"/>
  <c r="AP5" i="33"/>
  <c r="AQ5" i="33" s="1"/>
  <c r="AR5" i="33" s="1"/>
  <c r="AS5" i="33" s="1"/>
  <c r="AT5" i="33" s="1"/>
  <c r="AU5" i="33" s="1"/>
  <c r="AV5" i="33" s="1"/>
  <c r="AN5" i="33"/>
  <c r="AM5" i="33" s="1"/>
  <c r="AP4" i="33"/>
  <c r="AQ4" i="33" s="1"/>
  <c r="AR4" i="33" s="1"/>
  <c r="AS4" i="33" s="1"/>
  <c r="AT4" i="33" s="1"/>
  <c r="AU4" i="33" s="1"/>
  <c r="AV4" i="33" s="1"/>
  <c r="AN4" i="33"/>
  <c r="AM4" i="33" s="1"/>
  <c r="AP3" i="33"/>
  <c r="AQ3" i="33" s="1"/>
  <c r="AR3" i="33" s="1"/>
  <c r="AS3" i="33" s="1"/>
  <c r="AT3" i="33" s="1"/>
  <c r="AU3" i="33" s="1"/>
  <c r="AV3" i="33" s="1"/>
  <c r="AN3" i="33"/>
  <c r="AM3" i="33" s="1"/>
  <c r="X17" i="33"/>
  <c r="Y17" i="33" s="1"/>
  <c r="Z17" i="33" s="1"/>
  <c r="AA17" i="33" s="1"/>
  <c r="AB17" i="33" s="1"/>
  <c r="AC17" i="33" s="1"/>
  <c r="AD17" i="33" s="1"/>
  <c r="AE17" i="33" s="1"/>
  <c r="AF17" i="33" s="1"/>
  <c r="AG17" i="33" s="1"/>
  <c r="AH17" i="33" s="1"/>
  <c r="X16" i="33"/>
  <c r="Y16" i="33" s="1"/>
  <c r="Y91" i="33"/>
  <c r="Z91" i="33" s="1"/>
  <c r="AA91" i="33" s="1"/>
  <c r="AB91" i="33" s="1"/>
  <c r="AC91" i="33" s="1"/>
  <c r="AD91" i="33" s="1"/>
  <c r="AE91" i="33" s="1"/>
  <c r="AF91" i="33" s="1"/>
  <c r="AG91" i="33" s="1"/>
  <c r="AH91" i="33" s="1"/>
  <c r="W91" i="33"/>
  <c r="V91" i="33" s="1"/>
  <c r="Y89" i="33"/>
  <c r="Z89" i="33" s="1"/>
  <c r="AA89" i="33" s="1"/>
  <c r="AB89" i="33" s="1"/>
  <c r="AC89" i="33" s="1"/>
  <c r="AD89" i="33" s="1"/>
  <c r="AE89" i="33" s="1"/>
  <c r="AF89" i="33" s="1"/>
  <c r="AG89" i="33" s="1"/>
  <c r="AH89" i="33" s="1"/>
  <c r="W89" i="33"/>
  <c r="V89" i="33" s="1"/>
  <c r="Y87" i="33"/>
  <c r="Z87" i="33" s="1"/>
  <c r="AA87" i="33" s="1"/>
  <c r="AB87" i="33" s="1"/>
  <c r="AC87" i="33" s="1"/>
  <c r="AD87" i="33" s="1"/>
  <c r="AE87" i="33" s="1"/>
  <c r="AF87" i="33" s="1"/>
  <c r="AG87" i="33" s="1"/>
  <c r="AH87" i="33" s="1"/>
  <c r="W87" i="33"/>
  <c r="V87" i="33" s="1"/>
  <c r="Y85" i="33"/>
  <c r="Z85" i="33" s="1"/>
  <c r="AA85" i="33" s="1"/>
  <c r="AB85" i="33" s="1"/>
  <c r="AC85" i="33" s="1"/>
  <c r="AD85" i="33" s="1"/>
  <c r="AE85" i="33" s="1"/>
  <c r="AF85" i="33" s="1"/>
  <c r="AG85" i="33" s="1"/>
  <c r="AH85" i="33" s="1"/>
  <c r="W85" i="33"/>
  <c r="V85" i="33" s="1"/>
  <c r="Y84" i="33"/>
  <c r="Z84" i="33" s="1"/>
  <c r="AA84" i="33" s="1"/>
  <c r="AB84" i="33" s="1"/>
  <c r="AC84" i="33" s="1"/>
  <c r="AD84" i="33" s="1"/>
  <c r="AE84" i="33" s="1"/>
  <c r="AF84" i="33" s="1"/>
  <c r="AG84" i="33" s="1"/>
  <c r="AH84" i="33" s="1"/>
  <c r="W84" i="33"/>
  <c r="V84" i="33" s="1"/>
  <c r="Y77" i="33"/>
  <c r="Z77" i="33" s="1"/>
  <c r="AA77" i="33" s="1"/>
  <c r="AB77" i="33" s="1"/>
  <c r="AC77" i="33" s="1"/>
  <c r="AD77" i="33" s="1"/>
  <c r="AE77" i="33" s="1"/>
  <c r="AF77" i="33" s="1"/>
  <c r="AG77" i="33" s="1"/>
  <c r="AH77" i="33" s="1"/>
  <c r="W77" i="33"/>
  <c r="V77" i="33" s="1"/>
  <c r="Y76" i="33"/>
  <c r="Z76" i="33" s="1"/>
  <c r="AA76" i="33" s="1"/>
  <c r="AB76" i="33" s="1"/>
  <c r="AC76" i="33" s="1"/>
  <c r="AD76" i="33" s="1"/>
  <c r="AE76" i="33" s="1"/>
  <c r="AF76" i="33" s="1"/>
  <c r="AG76" i="33" s="1"/>
  <c r="AH76" i="33" s="1"/>
  <c r="W76" i="33"/>
  <c r="V76" i="33" s="1"/>
  <c r="Y74" i="33"/>
  <c r="Z74" i="33" s="1"/>
  <c r="AA74" i="33" s="1"/>
  <c r="AB74" i="33" s="1"/>
  <c r="AC74" i="33" s="1"/>
  <c r="AD74" i="33" s="1"/>
  <c r="AE74" i="33" s="1"/>
  <c r="AF74" i="33" s="1"/>
  <c r="AG74" i="33" s="1"/>
  <c r="AH74" i="33" s="1"/>
  <c r="W74" i="33"/>
  <c r="V74" i="33" s="1"/>
  <c r="Y72" i="33"/>
  <c r="Z72" i="33" s="1"/>
  <c r="AA72" i="33" s="1"/>
  <c r="AB72" i="33" s="1"/>
  <c r="AC72" i="33" s="1"/>
  <c r="AD72" i="33" s="1"/>
  <c r="AE72" i="33" s="1"/>
  <c r="AF72" i="33" s="1"/>
  <c r="AG72" i="33" s="1"/>
  <c r="AH72" i="33" s="1"/>
  <c r="W72" i="33"/>
  <c r="V72" i="33" s="1"/>
  <c r="Y71" i="33"/>
  <c r="Z71" i="33" s="1"/>
  <c r="AA71" i="33" s="1"/>
  <c r="AB71" i="33" s="1"/>
  <c r="AC71" i="33" s="1"/>
  <c r="AD71" i="33" s="1"/>
  <c r="AE71" i="33" s="1"/>
  <c r="AF71" i="33" s="1"/>
  <c r="AG71" i="33" s="1"/>
  <c r="AH71" i="33" s="1"/>
  <c r="W71" i="33"/>
  <c r="V71" i="33" s="1"/>
  <c r="Y70" i="33"/>
  <c r="Z70" i="33" s="1"/>
  <c r="AA70" i="33" s="1"/>
  <c r="AB70" i="33" s="1"/>
  <c r="AC70" i="33" s="1"/>
  <c r="AD70" i="33" s="1"/>
  <c r="AE70" i="33" s="1"/>
  <c r="AF70" i="33" s="1"/>
  <c r="AG70" i="33" s="1"/>
  <c r="AH70" i="33" s="1"/>
  <c r="W70" i="33"/>
  <c r="V70" i="33" s="1"/>
  <c r="Y69" i="33"/>
  <c r="Z69" i="33" s="1"/>
  <c r="AA69" i="33" s="1"/>
  <c r="AB69" i="33" s="1"/>
  <c r="AC69" i="33" s="1"/>
  <c r="AD69" i="33" s="1"/>
  <c r="AE69" i="33" s="1"/>
  <c r="AF69" i="33" s="1"/>
  <c r="AG69" i="33" s="1"/>
  <c r="AH69" i="33" s="1"/>
  <c r="W69" i="33"/>
  <c r="V69" i="33" s="1"/>
  <c r="Y68" i="33"/>
  <c r="Z68" i="33" s="1"/>
  <c r="AA68" i="33" s="1"/>
  <c r="AB68" i="33" s="1"/>
  <c r="AC68" i="33" s="1"/>
  <c r="AD68" i="33" s="1"/>
  <c r="AE68" i="33" s="1"/>
  <c r="AF68" i="33" s="1"/>
  <c r="AG68" i="33" s="1"/>
  <c r="AH68" i="33" s="1"/>
  <c r="W68" i="33"/>
  <c r="V68" i="33" s="1"/>
  <c r="Y62" i="33"/>
  <c r="Z62" i="33" s="1"/>
  <c r="AA62" i="33" s="1"/>
  <c r="AB62" i="33" s="1"/>
  <c r="AC62" i="33" s="1"/>
  <c r="AD62" i="33" s="1"/>
  <c r="AE62" i="33" s="1"/>
  <c r="W62" i="33"/>
  <c r="V62" i="33" s="1"/>
  <c r="Y60" i="33"/>
  <c r="Z60" i="33" s="1"/>
  <c r="AA60" i="33" s="1"/>
  <c r="AB60" i="33" s="1"/>
  <c r="AC60" i="33" s="1"/>
  <c r="AD60" i="33" s="1"/>
  <c r="AE60" i="33" s="1"/>
  <c r="W60" i="33"/>
  <c r="V60" i="33" s="1"/>
  <c r="Y58" i="33"/>
  <c r="Z58" i="33" s="1"/>
  <c r="AA58" i="33" s="1"/>
  <c r="AB58" i="33" s="1"/>
  <c r="AC58" i="33" s="1"/>
  <c r="AD58" i="33" s="1"/>
  <c r="AE58" i="33" s="1"/>
  <c r="W58" i="33"/>
  <c r="V58" i="33" s="1"/>
  <c r="Y56" i="33"/>
  <c r="Z56" i="33" s="1"/>
  <c r="AA56" i="33" s="1"/>
  <c r="AB56" i="33" s="1"/>
  <c r="AC56" i="33" s="1"/>
  <c r="AD56" i="33" s="1"/>
  <c r="AE56" i="33" s="1"/>
  <c r="W56" i="33"/>
  <c r="V56" i="33" s="1"/>
  <c r="Y55" i="33"/>
  <c r="Z55" i="33" s="1"/>
  <c r="AA55" i="33" s="1"/>
  <c r="AB55" i="33" s="1"/>
  <c r="AC55" i="33" s="1"/>
  <c r="AD55" i="33" s="1"/>
  <c r="AE55" i="33" s="1"/>
  <c r="W55" i="33"/>
  <c r="V55" i="33" s="1"/>
  <c r="Y50" i="33"/>
  <c r="Z50" i="33" s="1"/>
  <c r="AA50" i="33" s="1"/>
  <c r="AB50" i="33" s="1"/>
  <c r="AC50" i="33" s="1"/>
  <c r="AD50" i="33" s="1"/>
  <c r="AE50" i="33" s="1"/>
  <c r="W50" i="33"/>
  <c r="V50" i="33" s="1"/>
  <c r="Y49" i="33"/>
  <c r="Z49" i="33" s="1"/>
  <c r="AA49" i="33" s="1"/>
  <c r="AB49" i="33" s="1"/>
  <c r="AC49" i="33" s="1"/>
  <c r="AD49" i="33" s="1"/>
  <c r="AE49" i="33" s="1"/>
  <c r="W46" i="33"/>
  <c r="V46" i="33" s="1"/>
  <c r="Y45" i="33"/>
  <c r="Z45" i="33" s="1"/>
  <c r="AA45" i="33" s="1"/>
  <c r="AB45" i="33" s="1"/>
  <c r="AC45" i="33" s="1"/>
  <c r="AD45" i="33" s="1"/>
  <c r="AE45" i="33" s="1"/>
  <c r="W45" i="33"/>
  <c r="V45" i="33" s="1"/>
  <c r="Y41" i="33"/>
  <c r="Z41" i="33" s="1"/>
  <c r="AA41" i="33" s="1"/>
  <c r="W41" i="33"/>
  <c r="V41" i="33" s="1"/>
  <c r="Y40" i="33"/>
  <c r="Z40" i="33" s="1"/>
  <c r="AA40" i="33" s="1"/>
  <c r="W40" i="33"/>
  <c r="V40" i="33" s="1"/>
  <c r="Y38" i="33"/>
  <c r="Z38" i="33" s="1"/>
  <c r="AA38" i="33" s="1"/>
  <c r="AB38" i="33" s="1"/>
  <c r="AC38" i="33" s="1"/>
  <c r="AD38" i="33" s="1"/>
  <c r="AE38" i="33" s="1"/>
  <c r="W38" i="33"/>
  <c r="V38" i="33" s="1"/>
  <c r="Y36" i="33"/>
  <c r="Z36" i="33" s="1"/>
  <c r="AA36" i="33" s="1"/>
  <c r="AB36" i="33" s="1"/>
  <c r="AC36" i="33" s="1"/>
  <c r="AD36" i="33" s="1"/>
  <c r="AE36" i="33" s="1"/>
  <c r="W36" i="33"/>
  <c r="V36" i="33" s="1"/>
  <c r="Y35" i="33"/>
  <c r="Z35" i="33" s="1"/>
  <c r="AA35" i="33" s="1"/>
  <c r="AB35" i="33" s="1"/>
  <c r="AC35" i="33" s="1"/>
  <c r="AD35" i="33" s="1"/>
  <c r="AE35" i="33" s="1"/>
  <c r="W35" i="33"/>
  <c r="V35" i="33" s="1"/>
  <c r="Y34" i="33"/>
  <c r="Z34" i="33" s="1"/>
  <c r="AA34" i="33" s="1"/>
  <c r="AB34" i="33" s="1"/>
  <c r="AC34" i="33" s="1"/>
  <c r="AD34" i="33" s="1"/>
  <c r="AE34" i="33" s="1"/>
  <c r="W34" i="33"/>
  <c r="V34" i="33" s="1"/>
  <c r="Y33" i="33"/>
  <c r="Z33" i="33" s="1"/>
  <c r="AA33" i="33" s="1"/>
  <c r="AB33" i="33" s="1"/>
  <c r="AC33" i="33" s="1"/>
  <c r="AD33" i="33" s="1"/>
  <c r="AE33" i="33" s="1"/>
  <c r="W33" i="33"/>
  <c r="V33" i="33" s="1"/>
  <c r="Y32" i="33"/>
  <c r="Z32" i="33" s="1"/>
  <c r="AA32" i="33" s="1"/>
  <c r="AB32" i="33" s="1"/>
  <c r="AC32" i="33" s="1"/>
  <c r="AD32" i="33" s="1"/>
  <c r="AE32" i="33" s="1"/>
  <c r="W32" i="33"/>
  <c r="V32" i="33" s="1"/>
  <c r="Y26" i="33"/>
  <c r="Z26" i="33" s="1"/>
  <c r="AA26" i="33" s="1"/>
  <c r="AB26" i="33" s="1"/>
  <c r="AC26" i="33" s="1"/>
  <c r="AD26" i="33" s="1"/>
  <c r="AE26" i="33" s="1"/>
  <c r="AF26" i="33" s="1"/>
  <c r="AG26" i="33" s="1"/>
  <c r="AH26" i="33" s="1"/>
  <c r="W26" i="33"/>
  <c r="V26" i="33" s="1"/>
  <c r="Y24" i="33"/>
  <c r="Z24" i="33" s="1"/>
  <c r="AA24" i="33" s="1"/>
  <c r="AB24" i="33" s="1"/>
  <c r="AC24" i="33" s="1"/>
  <c r="AD24" i="33" s="1"/>
  <c r="AE24" i="33" s="1"/>
  <c r="AF24" i="33" s="1"/>
  <c r="AG24" i="33" s="1"/>
  <c r="AH24" i="33" s="1"/>
  <c r="W24" i="33"/>
  <c r="V24" i="33" s="1"/>
  <c r="Y22" i="33"/>
  <c r="Z22" i="33" s="1"/>
  <c r="AA22" i="33" s="1"/>
  <c r="AB22" i="33" s="1"/>
  <c r="AC22" i="33" s="1"/>
  <c r="AD22" i="33" s="1"/>
  <c r="AE22" i="33" s="1"/>
  <c r="AF22" i="33" s="1"/>
  <c r="AG22" i="33" s="1"/>
  <c r="AH22" i="33" s="1"/>
  <c r="W22" i="33"/>
  <c r="V22" i="33" s="1"/>
  <c r="Y20" i="33"/>
  <c r="Z20" i="33" s="1"/>
  <c r="AA20" i="33" s="1"/>
  <c r="AB20" i="33" s="1"/>
  <c r="AC20" i="33" s="1"/>
  <c r="AD20" i="33" s="1"/>
  <c r="AE20" i="33" s="1"/>
  <c r="AF20" i="33" s="1"/>
  <c r="AG20" i="33" s="1"/>
  <c r="AH20" i="33" s="1"/>
  <c r="W20" i="33"/>
  <c r="V20" i="33" s="1"/>
  <c r="Y19" i="33"/>
  <c r="Z19" i="33" s="1"/>
  <c r="AA19" i="33" s="1"/>
  <c r="AB19" i="33" s="1"/>
  <c r="AC19" i="33" s="1"/>
  <c r="AD19" i="33" s="1"/>
  <c r="AE19" i="33" s="1"/>
  <c r="AF19" i="33" s="1"/>
  <c r="AG19" i="33" s="1"/>
  <c r="AH19" i="33" s="1"/>
  <c r="W19" i="33"/>
  <c r="V19" i="33" s="1"/>
  <c r="Y12" i="33"/>
  <c r="Z12" i="33" s="1"/>
  <c r="AA12" i="33" s="1"/>
  <c r="AB12" i="33" s="1"/>
  <c r="AC12" i="33" s="1"/>
  <c r="AD12" i="33" s="1"/>
  <c r="AE12" i="33" s="1"/>
  <c r="AF12" i="33" s="1"/>
  <c r="AG12" i="33" s="1"/>
  <c r="AH12" i="33" s="1"/>
  <c r="W12" i="33"/>
  <c r="V12" i="33" s="1"/>
  <c r="Y11" i="33"/>
  <c r="Z11" i="33" s="1"/>
  <c r="AA11" i="33" s="1"/>
  <c r="AB11" i="33" s="1"/>
  <c r="AC11" i="33" s="1"/>
  <c r="AD11" i="33" s="1"/>
  <c r="AE11" i="33" s="1"/>
  <c r="AF11" i="33" s="1"/>
  <c r="AG11" i="33" s="1"/>
  <c r="AH11" i="33" s="1"/>
  <c r="W11" i="33"/>
  <c r="V11" i="33" s="1"/>
  <c r="Y9" i="33"/>
  <c r="Z9" i="33" s="1"/>
  <c r="AA9" i="33" s="1"/>
  <c r="AB9" i="33" s="1"/>
  <c r="AC9" i="33" s="1"/>
  <c r="AD9" i="33" s="1"/>
  <c r="AE9" i="33" s="1"/>
  <c r="AF9" i="33" s="1"/>
  <c r="AG9" i="33" s="1"/>
  <c r="AH9" i="33" s="1"/>
  <c r="W9" i="33"/>
  <c r="V9" i="33" s="1"/>
  <c r="Y7" i="33"/>
  <c r="Z7" i="33" s="1"/>
  <c r="AA7" i="33" s="1"/>
  <c r="AB7" i="33" s="1"/>
  <c r="AC7" i="33" s="1"/>
  <c r="AD7" i="33" s="1"/>
  <c r="AE7" i="33" s="1"/>
  <c r="AF7" i="33" s="1"/>
  <c r="AG7" i="33" s="1"/>
  <c r="AH7" i="33" s="1"/>
  <c r="W7" i="33"/>
  <c r="V7" i="33" s="1"/>
  <c r="Y6" i="33"/>
  <c r="Z6" i="33" s="1"/>
  <c r="AA6" i="33" s="1"/>
  <c r="AB6" i="33" s="1"/>
  <c r="AC6" i="33" s="1"/>
  <c r="AD6" i="33" s="1"/>
  <c r="AE6" i="33" s="1"/>
  <c r="AF6" i="33" s="1"/>
  <c r="AG6" i="33" s="1"/>
  <c r="AH6" i="33" s="1"/>
  <c r="W6" i="33"/>
  <c r="V6" i="33" s="1"/>
  <c r="Y5" i="33"/>
  <c r="Z5" i="33" s="1"/>
  <c r="AA5" i="33" s="1"/>
  <c r="AB5" i="33" s="1"/>
  <c r="AC5" i="33" s="1"/>
  <c r="AD5" i="33" s="1"/>
  <c r="AE5" i="33" s="1"/>
  <c r="AF5" i="33" s="1"/>
  <c r="AG5" i="33" s="1"/>
  <c r="AH5" i="33" s="1"/>
  <c r="W5" i="33"/>
  <c r="V5" i="33" s="1"/>
  <c r="Y4" i="33"/>
  <c r="Z4" i="33" s="1"/>
  <c r="AA4" i="33" s="1"/>
  <c r="AB4" i="33" s="1"/>
  <c r="AC4" i="33" s="1"/>
  <c r="AD4" i="33" s="1"/>
  <c r="AE4" i="33" s="1"/>
  <c r="AF4" i="33" s="1"/>
  <c r="AG4" i="33" s="1"/>
  <c r="AH4" i="33" s="1"/>
  <c r="W4" i="33"/>
  <c r="V4" i="33" s="1"/>
  <c r="Y3" i="33"/>
  <c r="Z3" i="33" s="1"/>
  <c r="AA3" i="33" s="1"/>
  <c r="AB3" i="33" s="1"/>
  <c r="AC3" i="33" s="1"/>
  <c r="AD3" i="33" s="1"/>
  <c r="AE3" i="33" s="1"/>
  <c r="AF3" i="33" s="1"/>
  <c r="AG3" i="33" s="1"/>
  <c r="AH3" i="33" s="1"/>
  <c r="W3" i="33"/>
  <c r="V3" i="33" s="1"/>
  <c r="G91" i="33"/>
  <c r="H91" i="33" s="1"/>
  <c r="I91" i="33" s="1"/>
  <c r="J91" i="33" s="1"/>
  <c r="K91" i="33" s="1"/>
  <c r="L91" i="33" s="1"/>
  <c r="M91" i="33" s="1"/>
  <c r="N91" i="33" s="1"/>
  <c r="O91" i="33" s="1"/>
  <c r="P91" i="33" s="1"/>
  <c r="E91" i="33"/>
  <c r="D91" i="33" s="1"/>
  <c r="G89" i="33"/>
  <c r="H89" i="33" s="1"/>
  <c r="I89" i="33" s="1"/>
  <c r="J89" i="33" s="1"/>
  <c r="K89" i="33" s="1"/>
  <c r="L89" i="33" s="1"/>
  <c r="M89" i="33" s="1"/>
  <c r="N89" i="33" s="1"/>
  <c r="O89" i="33" s="1"/>
  <c r="P89" i="33" s="1"/>
  <c r="E89" i="33"/>
  <c r="D89" i="33" s="1"/>
  <c r="E87" i="33"/>
  <c r="D87" i="33" s="1"/>
  <c r="G85" i="33"/>
  <c r="H85" i="33" s="1"/>
  <c r="I85" i="33" s="1"/>
  <c r="J85" i="33" s="1"/>
  <c r="K85" i="33" s="1"/>
  <c r="L85" i="33" s="1"/>
  <c r="M85" i="33" s="1"/>
  <c r="N85" i="33" s="1"/>
  <c r="O85" i="33" s="1"/>
  <c r="P85" i="33" s="1"/>
  <c r="E85" i="33"/>
  <c r="D85" i="33" s="1"/>
  <c r="G84" i="33"/>
  <c r="H84" i="33" s="1"/>
  <c r="I84" i="33" s="1"/>
  <c r="J84" i="33" s="1"/>
  <c r="K84" i="33" s="1"/>
  <c r="L84" i="33" s="1"/>
  <c r="M84" i="33" s="1"/>
  <c r="N84" i="33" s="1"/>
  <c r="O84" i="33" s="1"/>
  <c r="P84" i="33" s="1"/>
  <c r="E84" i="33"/>
  <c r="D84" i="33" s="1"/>
  <c r="G77" i="33"/>
  <c r="H77" i="33" s="1"/>
  <c r="I77" i="33" s="1"/>
  <c r="J77" i="33" s="1"/>
  <c r="K77" i="33" s="1"/>
  <c r="L77" i="33" s="1"/>
  <c r="M77" i="33" s="1"/>
  <c r="N77" i="33" s="1"/>
  <c r="O77" i="33" s="1"/>
  <c r="P77" i="33" s="1"/>
  <c r="E77" i="33"/>
  <c r="D77" i="33" s="1"/>
  <c r="G76" i="33"/>
  <c r="H76" i="33" s="1"/>
  <c r="I76" i="33" s="1"/>
  <c r="J76" i="33" s="1"/>
  <c r="K76" i="33" s="1"/>
  <c r="L76" i="33" s="1"/>
  <c r="M76" i="33" s="1"/>
  <c r="N76" i="33" s="1"/>
  <c r="O76" i="33" s="1"/>
  <c r="P76" i="33" s="1"/>
  <c r="E76" i="33"/>
  <c r="D76" i="33" s="1"/>
  <c r="G74" i="33"/>
  <c r="H74" i="33" s="1"/>
  <c r="I74" i="33" s="1"/>
  <c r="J74" i="33" s="1"/>
  <c r="K74" i="33" s="1"/>
  <c r="L74" i="33" s="1"/>
  <c r="M74" i="33" s="1"/>
  <c r="N74" i="33" s="1"/>
  <c r="O74" i="33" s="1"/>
  <c r="P74" i="33" s="1"/>
  <c r="E74" i="33"/>
  <c r="D74" i="33" s="1"/>
  <c r="G72" i="33"/>
  <c r="H72" i="33" s="1"/>
  <c r="I72" i="33" s="1"/>
  <c r="J72" i="33" s="1"/>
  <c r="K72" i="33" s="1"/>
  <c r="L72" i="33" s="1"/>
  <c r="M72" i="33" s="1"/>
  <c r="N72" i="33" s="1"/>
  <c r="O72" i="33" s="1"/>
  <c r="P72" i="33" s="1"/>
  <c r="E72" i="33"/>
  <c r="D72" i="33" s="1"/>
  <c r="G71" i="33"/>
  <c r="H71" i="33" s="1"/>
  <c r="I71" i="33" s="1"/>
  <c r="J71" i="33" s="1"/>
  <c r="K71" i="33" s="1"/>
  <c r="L71" i="33" s="1"/>
  <c r="M71" i="33" s="1"/>
  <c r="N71" i="33" s="1"/>
  <c r="O71" i="33" s="1"/>
  <c r="P71" i="33" s="1"/>
  <c r="E71" i="33"/>
  <c r="D71" i="33" s="1"/>
  <c r="G70" i="33"/>
  <c r="H70" i="33" s="1"/>
  <c r="I70" i="33" s="1"/>
  <c r="J70" i="33" s="1"/>
  <c r="K70" i="33" s="1"/>
  <c r="L70" i="33" s="1"/>
  <c r="M70" i="33" s="1"/>
  <c r="N70" i="33" s="1"/>
  <c r="O70" i="33" s="1"/>
  <c r="P70" i="33" s="1"/>
  <c r="E70" i="33"/>
  <c r="D70" i="33" s="1"/>
  <c r="G69" i="33"/>
  <c r="H69" i="33" s="1"/>
  <c r="I69" i="33" s="1"/>
  <c r="J69" i="33" s="1"/>
  <c r="K69" i="33" s="1"/>
  <c r="L69" i="33" s="1"/>
  <c r="M69" i="33" s="1"/>
  <c r="N69" i="33" s="1"/>
  <c r="O69" i="33" s="1"/>
  <c r="P69" i="33" s="1"/>
  <c r="E69" i="33"/>
  <c r="D69" i="33" s="1"/>
  <c r="G68" i="33"/>
  <c r="H68" i="33" s="1"/>
  <c r="I68" i="33" s="1"/>
  <c r="J68" i="33" s="1"/>
  <c r="K68" i="33" s="1"/>
  <c r="L68" i="33" s="1"/>
  <c r="M68" i="33" s="1"/>
  <c r="N68" i="33" s="1"/>
  <c r="O68" i="33" s="1"/>
  <c r="P68" i="33" s="1"/>
  <c r="E68" i="33"/>
  <c r="D68" i="33" s="1"/>
  <c r="G62" i="33"/>
  <c r="H62" i="33" s="1"/>
  <c r="I62" i="33" s="1"/>
  <c r="J62" i="33" s="1"/>
  <c r="K62" i="33" s="1"/>
  <c r="L62" i="33" s="1"/>
  <c r="M62" i="33" s="1"/>
  <c r="E62" i="33"/>
  <c r="D62" i="33" s="1"/>
  <c r="G60" i="33"/>
  <c r="H60" i="33" s="1"/>
  <c r="I60" i="33" s="1"/>
  <c r="J60" i="33" s="1"/>
  <c r="K60" i="33" s="1"/>
  <c r="L60" i="33" s="1"/>
  <c r="M60" i="33" s="1"/>
  <c r="E60" i="33"/>
  <c r="D60" i="33" s="1"/>
  <c r="E58" i="33"/>
  <c r="D58" i="33" s="1"/>
  <c r="G56" i="33"/>
  <c r="H56" i="33" s="1"/>
  <c r="I56" i="33" s="1"/>
  <c r="J56" i="33" s="1"/>
  <c r="K56" i="33" s="1"/>
  <c r="L56" i="33" s="1"/>
  <c r="M56" i="33" s="1"/>
  <c r="E56" i="33"/>
  <c r="D56" i="33" s="1"/>
  <c r="G55" i="33"/>
  <c r="H55" i="33" s="1"/>
  <c r="I55" i="33" s="1"/>
  <c r="J55" i="33" s="1"/>
  <c r="K55" i="33" s="1"/>
  <c r="L55" i="33" s="1"/>
  <c r="M55" i="33" s="1"/>
  <c r="E55" i="33"/>
  <c r="D55" i="33" s="1"/>
  <c r="G50" i="33"/>
  <c r="H50" i="33" s="1"/>
  <c r="I50" i="33" s="1"/>
  <c r="J50" i="33" s="1"/>
  <c r="K50" i="33" s="1"/>
  <c r="L50" i="33" s="1"/>
  <c r="M50" i="33" s="1"/>
  <c r="E50" i="33"/>
  <c r="D50" i="33" s="1"/>
  <c r="E46" i="33"/>
  <c r="D46" i="33" s="1"/>
  <c r="G45" i="33"/>
  <c r="H45" i="33" s="1"/>
  <c r="I45" i="33" s="1"/>
  <c r="J45" i="33" s="1"/>
  <c r="K45" i="33" s="1"/>
  <c r="L45" i="33" s="1"/>
  <c r="M45" i="33" s="1"/>
  <c r="E45" i="33"/>
  <c r="D45" i="33" s="1"/>
  <c r="G41" i="33"/>
  <c r="H41" i="33" s="1"/>
  <c r="I41" i="33" s="1"/>
  <c r="E41" i="33"/>
  <c r="D41" i="33" s="1"/>
  <c r="G40" i="33"/>
  <c r="H40" i="33" s="1"/>
  <c r="I40" i="33" s="1"/>
  <c r="E40" i="33"/>
  <c r="D40" i="33" s="1"/>
  <c r="G38" i="33"/>
  <c r="H38" i="33" s="1"/>
  <c r="I38" i="33" s="1"/>
  <c r="J38" i="33" s="1"/>
  <c r="K38" i="33" s="1"/>
  <c r="L38" i="33" s="1"/>
  <c r="M38" i="33" s="1"/>
  <c r="E38" i="33"/>
  <c r="D38" i="33" s="1"/>
  <c r="G36" i="33"/>
  <c r="H36" i="33" s="1"/>
  <c r="I36" i="33" s="1"/>
  <c r="J36" i="33" s="1"/>
  <c r="K36" i="33" s="1"/>
  <c r="L36" i="33" s="1"/>
  <c r="M36" i="33" s="1"/>
  <c r="E36" i="33"/>
  <c r="D36" i="33" s="1"/>
  <c r="G35" i="33"/>
  <c r="H35" i="33" s="1"/>
  <c r="I35" i="33" s="1"/>
  <c r="J35" i="33" s="1"/>
  <c r="K35" i="33" s="1"/>
  <c r="L35" i="33" s="1"/>
  <c r="M35" i="33" s="1"/>
  <c r="E35" i="33"/>
  <c r="D35" i="33" s="1"/>
  <c r="G34" i="33"/>
  <c r="H34" i="33" s="1"/>
  <c r="I34" i="33" s="1"/>
  <c r="J34" i="33" s="1"/>
  <c r="K34" i="33" s="1"/>
  <c r="L34" i="33" s="1"/>
  <c r="M34" i="33" s="1"/>
  <c r="E34" i="33"/>
  <c r="D34" i="33" s="1"/>
  <c r="G33" i="33"/>
  <c r="H33" i="33" s="1"/>
  <c r="I33" i="33" s="1"/>
  <c r="J33" i="33" s="1"/>
  <c r="K33" i="33" s="1"/>
  <c r="L33" i="33" s="1"/>
  <c r="M33" i="33" s="1"/>
  <c r="E33" i="33"/>
  <c r="D33" i="33" s="1"/>
  <c r="G32" i="33"/>
  <c r="H32" i="33" s="1"/>
  <c r="I32" i="33" s="1"/>
  <c r="J32" i="33" s="1"/>
  <c r="K32" i="33" s="1"/>
  <c r="L32" i="33" s="1"/>
  <c r="M32" i="33" s="1"/>
  <c r="E32" i="33"/>
  <c r="D32" i="33" s="1"/>
  <c r="G26" i="33"/>
  <c r="H26" i="33" s="1"/>
  <c r="I26" i="33" s="1"/>
  <c r="J26" i="33" s="1"/>
  <c r="K26" i="33" s="1"/>
  <c r="L26" i="33" s="1"/>
  <c r="M26" i="33" s="1"/>
  <c r="N26" i="33" s="1"/>
  <c r="O26" i="33" s="1"/>
  <c r="P26" i="33" s="1"/>
  <c r="E26" i="33"/>
  <c r="D26" i="33" s="1"/>
  <c r="G24" i="33"/>
  <c r="H24" i="33" s="1"/>
  <c r="I24" i="33" s="1"/>
  <c r="J24" i="33" s="1"/>
  <c r="K24" i="33" s="1"/>
  <c r="L24" i="33" s="1"/>
  <c r="M24" i="33" s="1"/>
  <c r="N24" i="33" s="1"/>
  <c r="O24" i="33" s="1"/>
  <c r="P24" i="33" s="1"/>
  <c r="E24" i="33"/>
  <c r="D24" i="33" s="1"/>
  <c r="G22" i="33"/>
  <c r="H22" i="33" s="1"/>
  <c r="I22" i="33" s="1"/>
  <c r="J22" i="33" s="1"/>
  <c r="K22" i="33" s="1"/>
  <c r="L22" i="33" s="1"/>
  <c r="M22" i="33" s="1"/>
  <c r="N22" i="33" s="1"/>
  <c r="O22" i="33" s="1"/>
  <c r="P22" i="33" s="1"/>
  <c r="E22" i="33"/>
  <c r="D22" i="33" s="1"/>
  <c r="E20" i="33"/>
  <c r="D20" i="33" s="1"/>
  <c r="E19" i="33"/>
  <c r="D19" i="33" s="1"/>
  <c r="G12" i="33"/>
  <c r="H12" i="33" s="1"/>
  <c r="I12" i="33" s="1"/>
  <c r="J12" i="33" s="1"/>
  <c r="K12" i="33" s="1"/>
  <c r="L12" i="33" s="1"/>
  <c r="M12" i="33" s="1"/>
  <c r="N12" i="33" s="1"/>
  <c r="O12" i="33" s="1"/>
  <c r="P12" i="33" s="1"/>
  <c r="E12" i="33"/>
  <c r="D12" i="33" s="1"/>
  <c r="G11" i="33"/>
  <c r="H11" i="33" s="1"/>
  <c r="I11" i="33" s="1"/>
  <c r="J11" i="33" s="1"/>
  <c r="K11" i="33" s="1"/>
  <c r="L11" i="33" s="1"/>
  <c r="M11" i="33" s="1"/>
  <c r="N11" i="33" s="1"/>
  <c r="O11" i="33" s="1"/>
  <c r="P11" i="33" s="1"/>
  <c r="E11" i="33"/>
  <c r="D11" i="33" s="1"/>
  <c r="G9" i="33"/>
  <c r="H9" i="33" s="1"/>
  <c r="I9" i="33" s="1"/>
  <c r="J9" i="33" s="1"/>
  <c r="K9" i="33" s="1"/>
  <c r="L9" i="33" s="1"/>
  <c r="M9" i="33" s="1"/>
  <c r="N9" i="33" s="1"/>
  <c r="O9" i="33" s="1"/>
  <c r="P9" i="33" s="1"/>
  <c r="E9" i="33"/>
  <c r="D9" i="33" s="1"/>
  <c r="G7" i="33"/>
  <c r="H7" i="33" s="1"/>
  <c r="I7" i="33" s="1"/>
  <c r="J7" i="33" s="1"/>
  <c r="K7" i="33" s="1"/>
  <c r="L7" i="33" s="1"/>
  <c r="M7" i="33" s="1"/>
  <c r="N7" i="33" s="1"/>
  <c r="O7" i="33" s="1"/>
  <c r="P7" i="33" s="1"/>
  <c r="E7" i="33"/>
  <c r="D7" i="33" s="1"/>
  <c r="G6" i="33"/>
  <c r="H6" i="33" s="1"/>
  <c r="I6" i="33" s="1"/>
  <c r="J6" i="33" s="1"/>
  <c r="K6" i="33" s="1"/>
  <c r="L6" i="33" s="1"/>
  <c r="M6" i="33" s="1"/>
  <c r="N6" i="33" s="1"/>
  <c r="O6" i="33" s="1"/>
  <c r="P6" i="33" s="1"/>
  <c r="E6" i="33"/>
  <c r="D6" i="33" s="1"/>
  <c r="G5" i="33"/>
  <c r="H5" i="33" s="1"/>
  <c r="I5" i="33" s="1"/>
  <c r="J5" i="33" s="1"/>
  <c r="K5" i="33" s="1"/>
  <c r="L5" i="33" s="1"/>
  <c r="M5" i="33" s="1"/>
  <c r="N5" i="33" s="1"/>
  <c r="O5" i="33" s="1"/>
  <c r="P5" i="33" s="1"/>
  <c r="E5" i="33"/>
  <c r="D5" i="33" s="1"/>
  <c r="G4" i="33"/>
  <c r="H4" i="33" s="1"/>
  <c r="I4" i="33" s="1"/>
  <c r="J4" i="33" s="1"/>
  <c r="K4" i="33" s="1"/>
  <c r="L4" i="33" s="1"/>
  <c r="M4" i="33" s="1"/>
  <c r="N4" i="33" s="1"/>
  <c r="O4" i="33" s="1"/>
  <c r="P4" i="33" s="1"/>
  <c r="E4" i="33"/>
  <c r="D4" i="33" s="1"/>
  <c r="G3" i="33"/>
  <c r="H3" i="33" s="1"/>
  <c r="I3" i="33" s="1"/>
  <c r="J3" i="33" s="1"/>
  <c r="K3" i="33" s="1"/>
  <c r="L3" i="33" s="1"/>
  <c r="M3" i="33" s="1"/>
  <c r="N3" i="33" s="1"/>
  <c r="O3" i="33" s="1"/>
  <c r="P3" i="33" s="1"/>
  <c r="E3" i="33"/>
  <c r="D3" i="33" s="1"/>
  <c r="L24" i="34" l="1"/>
  <c r="K40" i="34"/>
  <c r="P38" i="34"/>
  <c r="N20" i="34"/>
  <c r="M39" i="34"/>
  <c r="P22" i="34"/>
  <c r="AT40" i="33"/>
  <c r="AU40" i="33" s="1"/>
  <c r="AV40" i="33" s="1"/>
  <c r="AS40" i="33"/>
  <c r="J40" i="33"/>
  <c r="K40" i="33"/>
  <c r="L40" i="33" s="1"/>
  <c r="M40" i="33" s="1"/>
  <c r="AB40" i="33"/>
  <c r="AC40" i="33"/>
  <c r="AD40" i="33" s="1"/>
  <c r="AE40" i="33" s="1"/>
  <c r="AT41" i="33"/>
  <c r="AU41" i="33" s="1"/>
  <c r="AV41" i="33" s="1"/>
  <c r="AS41" i="33"/>
  <c r="J41" i="33"/>
  <c r="K41" i="33"/>
  <c r="L41" i="33" s="1"/>
  <c r="M41" i="33" s="1"/>
  <c r="AB41" i="33"/>
  <c r="AC41" i="33"/>
  <c r="AD41" i="33" s="1"/>
  <c r="AE41" i="33" s="1"/>
  <c r="K35" i="30"/>
  <c r="L23" i="30"/>
  <c r="K35" i="26"/>
  <c r="L23" i="26"/>
  <c r="L35" i="19"/>
  <c r="M23" i="19"/>
  <c r="AN49" i="33"/>
  <c r="AM49" i="33" s="1"/>
  <c r="AO28" i="33"/>
  <c r="AN17" i="33"/>
  <c r="AM17" i="33" s="1"/>
  <c r="Y43" i="33"/>
  <c r="Z43" i="33" s="1"/>
  <c r="AA43" i="33" s="1"/>
  <c r="AB43" i="33" s="1"/>
  <c r="AC43" i="33" s="1"/>
  <c r="AD43" i="33" s="1"/>
  <c r="AE43" i="33" s="1"/>
  <c r="Y14" i="33"/>
  <c r="Z14" i="33" s="1"/>
  <c r="AA14" i="33" s="1"/>
  <c r="AB14" i="33" s="1"/>
  <c r="AC14" i="33" s="1"/>
  <c r="AD14" i="33" s="1"/>
  <c r="AE14" i="33" s="1"/>
  <c r="AF14" i="33" s="1"/>
  <c r="AG14" i="33" s="1"/>
  <c r="AH14" i="33" s="1"/>
  <c r="L28" i="32"/>
  <c r="L28" i="29"/>
  <c r="M16" i="29"/>
  <c r="L28" i="25"/>
  <c r="M16" i="25"/>
  <c r="L28" i="24"/>
  <c r="M16" i="24"/>
  <c r="K28" i="23"/>
  <c r="K28" i="21"/>
  <c r="L16" i="21"/>
  <c r="K28" i="22"/>
  <c r="L16" i="22"/>
  <c r="K28" i="20"/>
  <c r="L16" i="20"/>
  <c r="L16" i="18"/>
  <c r="K40" i="13"/>
  <c r="L24" i="13"/>
  <c r="K38" i="13"/>
  <c r="L20" i="13"/>
  <c r="M22" i="13"/>
  <c r="L39" i="13"/>
  <c r="K28" i="12"/>
  <c r="L16" i="12"/>
  <c r="K28" i="11"/>
  <c r="L16" i="11"/>
  <c r="K35" i="9"/>
  <c r="L23" i="9"/>
  <c r="K35" i="8"/>
  <c r="L23" i="8"/>
  <c r="AP79" i="33"/>
  <c r="AQ79" i="33" s="1"/>
  <c r="AR79" i="33" s="1"/>
  <c r="AS79" i="33" s="1"/>
  <c r="AT79" i="33" s="1"/>
  <c r="AU79" i="33" s="1"/>
  <c r="AV79" i="33" s="1"/>
  <c r="E79" i="33"/>
  <c r="D79" i="33" s="1"/>
  <c r="W79" i="33"/>
  <c r="V79" i="33" s="1"/>
  <c r="X93" i="33"/>
  <c r="E43" i="33"/>
  <c r="D43" i="33" s="1"/>
  <c r="AP43" i="33"/>
  <c r="AQ43" i="33" s="1"/>
  <c r="AR43" i="33" s="1"/>
  <c r="AS43" i="33" s="1"/>
  <c r="AT43" i="33" s="1"/>
  <c r="AU43" i="33" s="1"/>
  <c r="AV43" i="33" s="1"/>
  <c r="AP82" i="33"/>
  <c r="AQ82" i="33" s="1"/>
  <c r="AR82" i="33" s="1"/>
  <c r="AS82" i="33" s="1"/>
  <c r="AT82" i="33" s="1"/>
  <c r="AU82" i="33" s="1"/>
  <c r="AV82" i="33" s="1"/>
  <c r="AO93" i="33"/>
  <c r="AO64" i="33"/>
  <c r="AN53" i="33"/>
  <c r="AM53" i="33" s="1"/>
  <c r="AP53" i="33"/>
  <c r="AQ53" i="33" s="1"/>
  <c r="AR53" i="33" s="1"/>
  <c r="AS53" i="33" s="1"/>
  <c r="AT53" i="33" s="1"/>
  <c r="AU53" i="33" s="1"/>
  <c r="AV53" i="33" s="1"/>
  <c r="F64" i="33"/>
  <c r="AQ52" i="33"/>
  <c r="AR52" i="33" s="1"/>
  <c r="AS52" i="33" s="1"/>
  <c r="AR16" i="33"/>
  <c r="AS16" i="33" s="1"/>
  <c r="AQ28" i="33"/>
  <c r="AP14" i="33"/>
  <c r="AQ14" i="33" s="1"/>
  <c r="AR14" i="33" s="1"/>
  <c r="AS14" i="33" s="1"/>
  <c r="AT14" i="33" s="1"/>
  <c r="AU14" i="33" s="1"/>
  <c r="AV14" i="33" s="1"/>
  <c r="AN52" i="33"/>
  <c r="AP81" i="33"/>
  <c r="AN16" i="33"/>
  <c r="AP28" i="33"/>
  <c r="AN81" i="33"/>
  <c r="E14" i="33"/>
  <c r="D14" i="33" s="1"/>
  <c r="W17" i="33"/>
  <c r="V17" i="33" s="1"/>
  <c r="W52" i="33"/>
  <c r="V52" i="33" s="1"/>
  <c r="Z52" i="33"/>
  <c r="Y64" i="33"/>
  <c r="AA81" i="33"/>
  <c r="AB81" i="33" s="1"/>
  <c r="Z93" i="33"/>
  <c r="Z16" i="33"/>
  <c r="Y28" i="33"/>
  <c r="Y93" i="33"/>
  <c r="W16" i="33"/>
  <c r="X64" i="33"/>
  <c r="W82" i="33"/>
  <c r="V82" i="33" s="1"/>
  <c r="X28" i="33"/>
  <c r="W49" i="33"/>
  <c r="V49" i="33" s="1"/>
  <c r="W53" i="33"/>
  <c r="V53" i="33" s="1"/>
  <c r="W81" i="33"/>
  <c r="F93" i="33"/>
  <c r="E52" i="33"/>
  <c r="D52" i="33" s="1"/>
  <c r="E16" i="33"/>
  <c r="D16" i="33" s="1"/>
  <c r="E17" i="33"/>
  <c r="D17" i="33" s="1"/>
  <c r="G81" i="33"/>
  <c r="E82" i="33"/>
  <c r="D82" i="33" s="1"/>
  <c r="E81" i="33"/>
  <c r="G52" i="33"/>
  <c r="E49" i="33"/>
  <c r="D49" i="33" s="1"/>
  <c r="E53" i="33"/>
  <c r="D53" i="33" s="1"/>
  <c r="H16" i="33"/>
  <c r="G28" i="33"/>
  <c r="F28" i="33"/>
  <c r="F17" i="32"/>
  <c r="F16" i="32"/>
  <c r="M24" i="34" l="1"/>
  <c r="L40" i="34"/>
  <c r="N38" i="34"/>
  <c r="O20" i="34"/>
  <c r="O38" i="34" s="1"/>
  <c r="N22" i="34"/>
  <c r="P39" i="34"/>
  <c r="AT16" i="33"/>
  <c r="AS28" i="33"/>
  <c r="AT52" i="33"/>
  <c r="AS64" i="33"/>
  <c r="AC81" i="33"/>
  <c r="AB93" i="33"/>
  <c r="L35" i="30"/>
  <c r="M23" i="30"/>
  <c r="L35" i="26"/>
  <c r="M23" i="26"/>
  <c r="M35" i="19"/>
  <c r="AP64" i="33"/>
  <c r="M28" i="32"/>
  <c r="M28" i="29"/>
  <c r="M28" i="25"/>
  <c r="M28" i="24"/>
  <c r="L28" i="23"/>
  <c r="M16" i="23"/>
  <c r="L28" i="21"/>
  <c r="M16" i="21"/>
  <c r="L28" i="22"/>
  <c r="M16" i="22"/>
  <c r="L28" i="20"/>
  <c r="M16" i="20"/>
  <c r="M16" i="18"/>
  <c r="M39" i="13"/>
  <c r="M20" i="13"/>
  <c r="L38" i="13"/>
  <c r="L40" i="13"/>
  <c r="M24" i="13"/>
  <c r="L28" i="12"/>
  <c r="M16" i="12"/>
  <c r="L28" i="11"/>
  <c r="M16" i="11"/>
  <c r="L35" i="9"/>
  <c r="M23" i="9"/>
  <c r="M23" i="8"/>
  <c r="L35" i="8"/>
  <c r="E64" i="33"/>
  <c r="AQ64" i="33"/>
  <c r="AR64" i="33"/>
  <c r="AN28" i="33"/>
  <c r="AM16" i="33"/>
  <c r="AM28" i="33" s="1"/>
  <c r="AQ81" i="33"/>
  <c r="AP93" i="33"/>
  <c r="AM52" i="33"/>
  <c r="AM64" i="33" s="1"/>
  <c r="AN64" i="33"/>
  <c r="AN93" i="33"/>
  <c r="AM81" i="33"/>
  <c r="AM93" i="33" s="1"/>
  <c r="AR28" i="33"/>
  <c r="V64" i="33"/>
  <c r="W64" i="33"/>
  <c r="W93" i="33"/>
  <c r="V81" i="33"/>
  <c r="V93" i="33" s="1"/>
  <c r="V16" i="33"/>
  <c r="V28" i="33" s="1"/>
  <c r="W28" i="33"/>
  <c r="AA93" i="33"/>
  <c r="AA16" i="33"/>
  <c r="AB16" i="33" s="1"/>
  <c r="Z28" i="33"/>
  <c r="AA52" i="33"/>
  <c r="AB52" i="33" s="1"/>
  <c r="Z64" i="33"/>
  <c r="D28" i="33"/>
  <c r="E28" i="33"/>
  <c r="E93" i="33"/>
  <c r="D81" i="33"/>
  <c r="D93" i="33" s="1"/>
  <c r="H81" i="33"/>
  <c r="G93" i="33"/>
  <c r="H52" i="33"/>
  <c r="G64" i="33"/>
  <c r="D64" i="33"/>
  <c r="I16" i="33"/>
  <c r="J16" i="33" s="1"/>
  <c r="H28" i="33"/>
  <c r="P24" i="34" l="1"/>
  <c r="M40" i="34"/>
  <c r="O22" i="34"/>
  <c r="O39" i="34" s="1"/>
  <c r="N39" i="34"/>
  <c r="AU52" i="33"/>
  <c r="AT64" i="33"/>
  <c r="AC52" i="33"/>
  <c r="AB64" i="33"/>
  <c r="AC16" i="33"/>
  <c r="AB28" i="33"/>
  <c r="AD81" i="33"/>
  <c r="AC93" i="33"/>
  <c r="AU16" i="33"/>
  <c r="AT28" i="33"/>
  <c r="K16" i="33"/>
  <c r="J28" i="33"/>
  <c r="M35" i="30"/>
  <c r="M35" i="26"/>
  <c r="M28" i="23"/>
  <c r="M28" i="21"/>
  <c r="M28" i="22"/>
  <c r="M28" i="20"/>
  <c r="M40" i="13"/>
  <c r="M38" i="13"/>
  <c r="M28" i="12"/>
  <c r="M28" i="11"/>
  <c r="M35" i="9"/>
  <c r="M35" i="8"/>
  <c r="AR81" i="33"/>
  <c r="AS81" i="33" s="1"/>
  <c r="AQ93" i="33"/>
  <c r="AA64" i="33"/>
  <c r="AA28" i="33"/>
  <c r="I81" i="33"/>
  <c r="J81" i="33" s="1"/>
  <c r="H93" i="33"/>
  <c r="I52" i="33"/>
  <c r="J52" i="33" s="1"/>
  <c r="H64" i="33"/>
  <c r="I28" i="33"/>
  <c r="G9" i="32"/>
  <c r="H9" i="32" s="1"/>
  <c r="I9" i="32" s="1"/>
  <c r="E9" i="32"/>
  <c r="D9" i="32" s="1"/>
  <c r="F24" i="30"/>
  <c r="F23" i="30"/>
  <c r="N24" i="34" l="1"/>
  <c r="P40" i="34"/>
  <c r="AD52" i="33"/>
  <c r="AC64" i="33"/>
  <c r="AE81" i="33"/>
  <c r="AF81" i="33" s="1"/>
  <c r="AD93" i="33"/>
  <c r="AT81" i="33"/>
  <c r="AS93" i="33"/>
  <c r="AD16" i="33"/>
  <c r="AC28" i="33"/>
  <c r="AV16" i="33"/>
  <c r="AU28" i="33"/>
  <c r="AV52" i="33"/>
  <c r="AU64" i="33"/>
  <c r="K52" i="33"/>
  <c r="J64" i="33"/>
  <c r="K81" i="33"/>
  <c r="J93" i="33"/>
  <c r="L16" i="33"/>
  <c r="K28" i="33"/>
  <c r="AR93" i="33"/>
  <c r="I93" i="33"/>
  <c r="I64" i="33"/>
  <c r="E17" i="32"/>
  <c r="D17" i="32" s="1"/>
  <c r="G16" i="32"/>
  <c r="G21" i="30"/>
  <c r="H21" i="30" s="1"/>
  <c r="I21" i="30" s="1"/>
  <c r="E21" i="30"/>
  <c r="D21" i="30"/>
  <c r="F20" i="30"/>
  <c r="G20" i="30" s="1"/>
  <c r="H20" i="30" s="1"/>
  <c r="I20" i="30" s="1"/>
  <c r="E20" i="30"/>
  <c r="D20" i="30" s="1"/>
  <c r="E17" i="30"/>
  <c r="D17" i="30" s="1"/>
  <c r="H16" i="30"/>
  <c r="I16" i="30" s="1"/>
  <c r="G16" i="30"/>
  <c r="E16" i="30"/>
  <c r="D16" i="30" s="1"/>
  <c r="G26" i="32"/>
  <c r="H26" i="32" s="1"/>
  <c r="I26" i="32" s="1"/>
  <c r="E26" i="32"/>
  <c r="D26" i="32"/>
  <c r="G24" i="32"/>
  <c r="H24" i="32" s="1"/>
  <c r="I24" i="32" s="1"/>
  <c r="E24" i="32"/>
  <c r="D24" i="32" s="1"/>
  <c r="G22" i="32"/>
  <c r="H22" i="32" s="1"/>
  <c r="I22" i="32" s="1"/>
  <c r="E22" i="32"/>
  <c r="D22" i="32" s="1"/>
  <c r="G20" i="32"/>
  <c r="H20" i="32" s="1"/>
  <c r="I20" i="32" s="1"/>
  <c r="E20" i="32"/>
  <c r="D20" i="32" s="1"/>
  <c r="G19" i="32"/>
  <c r="H19" i="32" s="1"/>
  <c r="I19" i="32" s="1"/>
  <c r="E19" i="32"/>
  <c r="D19" i="32"/>
  <c r="G17" i="32"/>
  <c r="H17" i="32" s="1"/>
  <c r="I17" i="32" s="1"/>
  <c r="F28" i="32"/>
  <c r="E16" i="32"/>
  <c r="F14" i="32"/>
  <c r="G14" i="32" s="1"/>
  <c r="H14" i="32" s="1"/>
  <c r="I14" i="32" s="1"/>
  <c r="E14" i="32"/>
  <c r="D14" i="32"/>
  <c r="G12" i="32"/>
  <c r="H12" i="32" s="1"/>
  <c r="I12" i="32" s="1"/>
  <c r="E12" i="32"/>
  <c r="D12" i="32"/>
  <c r="G11" i="32"/>
  <c r="H11" i="32" s="1"/>
  <c r="I11" i="32" s="1"/>
  <c r="E11" i="32"/>
  <c r="D11" i="32"/>
  <c r="G7" i="32"/>
  <c r="H7" i="32" s="1"/>
  <c r="I7" i="32" s="1"/>
  <c r="E7" i="32"/>
  <c r="D7" i="32" s="1"/>
  <c r="G6" i="32"/>
  <c r="H6" i="32" s="1"/>
  <c r="I6" i="32" s="1"/>
  <c r="E6" i="32"/>
  <c r="D6" i="32" s="1"/>
  <c r="G5" i="32"/>
  <c r="H5" i="32" s="1"/>
  <c r="I5" i="32" s="1"/>
  <c r="E5" i="32"/>
  <c r="D5" i="32"/>
  <c r="G4" i="32"/>
  <c r="H4" i="32" s="1"/>
  <c r="I4" i="32" s="1"/>
  <c r="E4" i="32"/>
  <c r="D4" i="32"/>
  <c r="G3" i="32"/>
  <c r="H3" i="32" s="1"/>
  <c r="I3" i="32" s="1"/>
  <c r="E3" i="32"/>
  <c r="D3" i="32" s="1"/>
  <c r="F14" i="30"/>
  <c r="G14" i="30" s="1"/>
  <c r="H14" i="30" s="1"/>
  <c r="I14" i="30" s="1"/>
  <c r="F14" i="29"/>
  <c r="F14" i="24"/>
  <c r="G33" i="30"/>
  <c r="H33" i="30" s="1"/>
  <c r="I33" i="30" s="1"/>
  <c r="E33" i="30"/>
  <c r="D33" i="30"/>
  <c r="G31" i="30"/>
  <c r="H31" i="30" s="1"/>
  <c r="I31" i="30" s="1"/>
  <c r="E31" i="30"/>
  <c r="D31" i="30" s="1"/>
  <c r="G29" i="30"/>
  <c r="H29" i="30" s="1"/>
  <c r="I29" i="30" s="1"/>
  <c r="E29" i="30"/>
  <c r="D29" i="30" s="1"/>
  <c r="G27" i="30"/>
  <c r="H27" i="30" s="1"/>
  <c r="I27" i="30" s="1"/>
  <c r="E27" i="30"/>
  <c r="D27" i="30"/>
  <c r="G26" i="30"/>
  <c r="H26" i="30" s="1"/>
  <c r="I26" i="30" s="1"/>
  <c r="E26" i="30"/>
  <c r="D26" i="30" s="1"/>
  <c r="G24" i="30"/>
  <c r="H24" i="30" s="1"/>
  <c r="I24" i="30" s="1"/>
  <c r="E24" i="30"/>
  <c r="D24" i="30" s="1"/>
  <c r="G23" i="30"/>
  <c r="H23" i="30" s="1"/>
  <c r="F35" i="30"/>
  <c r="E23" i="30"/>
  <c r="E14" i="30"/>
  <c r="D14" i="30"/>
  <c r="G12" i="30"/>
  <c r="H12" i="30" s="1"/>
  <c r="I12" i="30" s="1"/>
  <c r="E12" i="30"/>
  <c r="D12" i="30" s="1"/>
  <c r="G11" i="30"/>
  <c r="H11" i="30" s="1"/>
  <c r="I11" i="30" s="1"/>
  <c r="E11" i="30"/>
  <c r="D11" i="30"/>
  <c r="G9" i="30"/>
  <c r="H9" i="30" s="1"/>
  <c r="I9" i="30" s="1"/>
  <c r="E9" i="30"/>
  <c r="D9" i="30" s="1"/>
  <c r="G7" i="30"/>
  <c r="H7" i="30" s="1"/>
  <c r="I7" i="30" s="1"/>
  <c r="E7" i="30"/>
  <c r="D7" i="30" s="1"/>
  <c r="G6" i="30"/>
  <c r="H6" i="30" s="1"/>
  <c r="I6" i="30" s="1"/>
  <c r="E6" i="30"/>
  <c r="D6" i="30"/>
  <c r="G5" i="30"/>
  <c r="H5" i="30" s="1"/>
  <c r="I5" i="30" s="1"/>
  <c r="E5" i="30"/>
  <c r="D5" i="30" s="1"/>
  <c r="G4" i="30"/>
  <c r="H4" i="30" s="1"/>
  <c r="I4" i="30" s="1"/>
  <c r="E4" i="30"/>
  <c r="D4" i="30" s="1"/>
  <c r="G3" i="30"/>
  <c r="H3" i="30" s="1"/>
  <c r="I3" i="30" s="1"/>
  <c r="E3" i="30"/>
  <c r="D3" i="30" s="1"/>
  <c r="F17" i="29"/>
  <c r="F16" i="29"/>
  <c r="G26" i="29"/>
  <c r="H26" i="29" s="1"/>
  <c r="I26" i="29" s="1"/>
  <c r="E26" i="29"/>
  <c r="D26" i="29" s="1"/>
  <c r="G24" i="29"/>
  <c r="H24" i="29" s="1"/>
  <c r="I24" i="29" s="1"/>
  <c r="E24" i="29"/>
  <c r="D24" i="29" s="1"/>
  <c r="G22" i="29"/>
  <c r="H22" i="29" s="1"/>
  <c r="I22" i="29" s="1"/>
  <c r="E22" i="29"/>
  <c r="D22" i="29" s="1"/>
  <c r="G20" i="29"/>
  <c r="H20" i="29" s="1"/>
  <c r="I20" i="29" s="1"/>
  <c r="E20" i="29"/>
  <c r="D20" i="29"/>
  <c r="G19" i="29"/>
  <c r="H19" i="29" s="1"/>
  <c r="I19" i="29" s="1"/>
  <c r="E19" i="29"/>
  <c r="D19" i="29" s="1"/>
  <c r="G17" i="29"/>
  <c r="H17" i="29" s="1"/>
  <c r="I17" i="29" s="1"/>
  <c r="E17" i="29"/>
  <c r="D17" i="29" s="1"/>
  <c r="G16" i="29"/>
  <c r="H16" i="29" s="1"/>
  <c r="F28" i="29"/>
  <c r="E16" i="29"/>
  <c r="E14" i="29"/>
  <c r="D14" i="29" s="1"/>
  <c r="I12" i="29"/>
  <c r="H12" i="29"/>
  <c r="G12" i="29"/>
  <c r="E12" i="29"/>
  <c r="D12" i="29"/>
  <c r="G11" i="29"/>
  <c r="H11" i="29" s="1"/>
  <c r="I11" i="29" s="1"/>
  <c r="E11" i="29"/>
  <c r="D11" i="29"/>
  <c r="G9" i="29"/>
  <c r="H9" i="29" s="1"/>
  <c r="I9" i="29" s="1"/>
  <c r="E9" i="29"/>
  <c r="D9" i="29"/>
  <c r="G7" i="29"/>
  <c r="H7" i="29" s="1"/>
  <c r="I7" i="29" s="1"/>
  <c r="E7" i="29"/>
  <c r="D7" i="29" s="1"/>
  <c r="I6" i="29"/>
  <c r="H6" i="29"/>
  <c r="G6" i="29"/>
  <c r="E6" i="29"/>
  <c r="D6" i="29"/>
  <c r="G5" i="29"/>
  <c r="H5" i="29" s="1"/>
  <c r="I5" i="29" s="1"/>
  <c r="E5" i="29"/>
  <c r="D5" i="29"/>
  <c r="G4" i="29"/>
  <c r="H4" i="29" s="1"/>
  <c r="I4" i="29" s="1"/>
  <c r="E4" i="29"/>
  <c r="D4" i="29"/>
  <c r="G3" i="29"/>
  <c r="H3" i="29" s="1"/>
  <c r="I3" i="29" s="1"/>
  <c r="E3" i="29"/>
  <c r="D3" i="29" s="1"/>
  <c r="O24" i="34" l="1"/>
  <c r="O40" i="34" s="1"/>
  <c r="N40" i="34"/>
  <c r="AF93" i="33"/>
  <c r="AG81" i="33"/>
  <c r="AU81" i="33"/>
  <c r="AT93" i="33"/>
  <c r="AE16" i="33"/>
  <c r="AF16" i="33" s="1"/>
  <c r="AD28" i="33"/>
  <c r="AV64" i="33"/>
  <c r="AE93" i="33"/>
  <c r="AV28" i="33"/>
  <c r="AE52" i="33"/>
  <c r="AD64" i="33"/>
  <c r="L52" i="33"/>
  <c r="K64" i="33"/>
  <c r="L81" i="33"/>
  <c r="K93" i="33"/>
  <c r="M16" i="33"/>
  <c r="N16" i="33" s="1"/>
  <c r="L28" i="33"/>
  <c r="E28" i="32"/>
  <c r="G28" i="32"/>
  <c r="H16" i="32"/>
  <c r="D16" i="32"/>
  <c r="D28" i="32" s="1"/>
  <c r="E35" i="30"/>
  <c r="D23" i="30"/>
  <c r="D35" i="30" s="1"/>
  <c r="H35" i="30"/>
  <c r="I23" i="30"/>
  <c r="G35" i="30"/>
  <c r="E28" i="29"/>
  <c r="G28" i="29"/>
  <c r="D16" i="29"/>
  <c r="D28" i="29" s="1"/>
  <c r="I16" i="29"/>
  <c r="H28" i="29"/>
  <c r="G14" i="29"/>
  <c r="H14" i="29" s="1"/>
  <c r="I14" i="29" s="1"/>
  <c r="G27" i="28"/>
  <c r="H27" i="28" s="1"/>
  <c r="E27" i="28"/>
  <c r="D27" i="28" s="1"/>
  <c r="AH81" i="33" l="1"/>
  <c r="AH93" i="33" s="1"/>
  <c r="AG93" i="33"/>
  <c r="AF28" i="33"/>
  <c r="AG16" i="33"/>
  <c r="N28" i="33"/>
  <c r="O16" i="33"/>
  <c r="AE64" i="33"/>
  <c r="AE28" i="33"/>
  <c r="AV81" i="33"/>
  <c r="AU93" i="33"/>
  <c r="M52" i="33"/>
  <c r="L64" i="33"/>
  <c r="M81" i="33"/>
  <c r="N81" i="33" s="1"/>
  <c r="L93" i="33"/>
  <c r="M28" i="33"/>
  <c r="H28" i="32"/>
  <c r="I16" i="32"/>
  <c r="I35" i="30"/>
  <c r="I28" i="29"/>
  <c r="G14" i="28"/>
  <c r="H14" i="28" s="1"/>
  <c r="I14" i="28" s="1"/>
  <c r="J14" i="28" s="1"/>
  <c r="K14" i="28" s="1"/>
  <c r="L14" i="28" s="1"/>
  <c r="M14" i="28" s="1"/>
  <c r="N14" i="28" s="1"/>
  <c r="O14" i="28" s="1"/>
  <c r="P14" i="28" s="1"/>
  <c r="E14" i="28"/>
  <c r="D14" i="28" s="1"/>
  <c r="G13" i="28"/>
  <c r="H13" i="28" s="1"/>
  <c r="I13" i="28" s="1"/>
  <c r="E13" i="28"/>
  <c r="D13" i="28" s="1"/>
  <c r="AH16" i="33" l="1"/>
  <c r="AH28" i="33" s="1"/>
  <c r="AG28" i="33"/>
  <c r="O28" i="33"/>
  <c r="P16" i="33"/>
  <c r="P28" i="33" s="1"/>
  <c r="N93" i="33"/>
  <c r="O81" i="33"/>
  <c r="AV93" i="33"/>
  <c r="J13" i="28"/>
  <c r="I36" i="28"/>
  <c r="M64" i="33"/>
  <c r="M93" i="33"/>
  <c r="I28" i="32"/>
  <c r="F36" i="27"/>
  <c r="D36" i="28"/>
  <c r="E36" i="28"/>
  <c r="F36" i="28"/>
  <c r="G36" i="28"/>
  <c r="H36" i="28"/>
  <c r="G34" i="28"/>
  <c r="H34" i="28" s="1"/>
  <c r="E34" i="28"/>
  <c r="D34" i="28" s="1"/>
  <c r="G33" i="28"/>
  <c r="H33" i="28" s="1"/>
  <c r="E33" i="28"/>
  <c r="D33" i="28" s="1"/>
  <c r="G29" i="28"/>
  <c r="H29" i="28" s="1"/>
  <c r="E29" i="28"/>
  <c r="D29" i="28" s="1"/>
  <c r="G28" i="28"/>
  <c r="H28" i="28" s="1"/>
  <c r="E28" i="28"/>
  <c r="D28" i="28" s="1"/>
  <c r="G25" i="28"/>
  <c r="H25" i="28" s="1"/>
  <c r="E25" i="28"/>
  <c r="D25" i="28" s="1"/>
  <c r="G24" i="28"/>
  <c r="H24" i="28" s="1"/>
  <c r="E24" i="28"/>
  <c r="D24" i="28"/>
  <c r="G23" i="28"/>
  <c r="H23" i="28" s="1"/>
  <c r="E23" i="28"/>
  <c r="D23" i="28" s="1"/>
  <c r="G22" i="28"/>
  <c r="H22" i="28" s="1"/>
  <c r="E22" i="28"/>
  <c r="D22" i="28" s="1"/>
  <c r="G20" i="28"/>
  <c r="H20" i="28" s="1"/>
  <c r="E20" i="28"/>
  <c r="D20" i="28" s="1"/>
  <c r="G18" i="28"/>
  <c r="H18" i="28" s="1"/>
  <c r="E18" i="28"/>
  <c r="D18" i="28" s="1"/>
  <c r="G16" i="28"/>
  <c r="H16" i="28" s="1"/>
  <c r="E16" i="28"/>
  <c r="D16" i="28"/>
  <c r="G11" i="28"/>
  <c r="H11" i="28" s="1"/>
  <c r="E11" i="28"/>
  <c r="D11" i="28"/>
  <c r="G7" i="28"/>
  <c r="H7" i="28" s="1"/>
  <c r="E7" i="28"/>
  <c r="D7" i="28" s="1"/>
  <c r="G6" i="28"/>
  <c r="H6" i="28" s="1"/>
  <c r="E6" i="28"/>
  <c r="D6" i="28" s="1"/>
  <c r="G5" i="28"/>
  <c r="H5" i="28" s="1"/>
  <c r="E5" i="28"/>
  <c r="D5" i="28"/>
  <c r="G4" i="28"/>
  <c r="H4" i="28" s="1"/>
  <c r="E4" i="28"/>
  <c r="D4" i="28" s="1"/>
  <c r="G3" i="28"/>
  <c r="H3" i="28" s="1"/>
  <c r="E3" i="28"/>
  <c r="D3" i="28"/>
  <c r="G11" i="27"/>
  <c r="G29" i="27"/>
  <c r="H29" i="27" s="1"/>
  <c r="I29" i="27" s="1"/>
  <c r="E29" i="27"/>
  <c r="D29" i="27" s="1"/>
  <c r="G28" i="27"/>
  <c r="H28" i="27" s="1"/>
  <c r="I28" i="27" s="1"/>
  <c r="E28" i="27"/>
  <c r="D28" i="27" s="1"/>
  <c r="G27" i="27"/>
  <c r="H27" i="27" s="1"/>
  <c r="I27" i="27" s="1"/>
  <c r="E27" i="27"/>
  <c r="D27" i="27" s="1"/>
  <c r="J27" i="27" l="1"/>
  <c r="K27" i="27" s="1"/>
  <c r="L27" i="27" s="1"/>
  <c r="M27" i="27" s="1"/>
  <c r="P27" i="27" s="1"/>
  <c r="J28" i="27"/>
  <c r="K28" i="27" s="1"/>
  <c r="L28" i="27" s="1"/>
  <c r="M28" i="27" s="1"/>
  <c r="P28" i="27" s="1"/>
  <c r="L29" i="27"/>
  <c r="M29" i="27" s="1"/>
  <c r="P29" i="27" s="1"/>
  <c r="J29" i="27"/>
  <c r="K29" i="27" s="1"/>
  <c r="O93" i="33"/>
  <c r="P81" i="33"/>
  <c r="P93" i="33" s="1"/>
  <c r="K13" i="28"/>
  <c r="J36" i="28"/>
  <c r="G34" i="27"/>
  <c r="H34" i="27" s="1"/>
  <c r="I34" i="27" s="1"/>
  <c r="E34" i="27"/>
  <c r="D34" i="27" s="1"/>
  <c r="G33" i="27"/>
  <c r="H33" i="27" s="1"/>
  <c r="I33" i="27" s="1"/>
  <c r="E33" i="27"/>
  <c r="D33" i="27" s="1"/>
  <c r="G25" i="27"/>
  <c r="H25" i="27" s="1"/>
  <c r="I25" i="27" s="1"/>
  <c r="J25" i="27" s="1"/>
  <c r="K25" i="27" s="1"/>
  <c r="E25" i="27"/>
  <c r="D25" i="27" s="1"/>
  <c r="G24" i="27"/>
  <c r="H24" i="27" s="1"/>
  <c r="I24" i="27" s="1"/>
  <c r="E24" i="27"/>
  <c r="D24" i="27" s="1"/>
  <c r="G23" i="27"/>
  <c r="H23" i="27" s="1"/>
  <c r="I23" i="27" s="1"/>
  <c r="E23" i="27"/>
  <c r="D23" i="27" s="1"/>
  <c r="G22" i="27"/>
  <c r="H22" i="27" s="1"/>
  <c r="I22" i="27" s="1"/>
  <c r="E22" i="27"/>
  <c r="D22" i="27" s="1"/>
  <c r="G20" i="27"/>
  <c r="H20" i="27" s="1"/>
  <c r="I20" i="27" s="1"/>
  <c r="E20" i="27"/>
  <c r="D20" i="27" s="1"/>
  <c r="G18" i="27"/>
  <c r="H18" i="27" s="1"/>
  <c r="I18" i="27" s="1"/>
  <c r="E18" i="27"/>
  <c r="D18" i="27" s="1"/>
  <c r="G16" i="27"/>
  <c r="H16" i="27" s="1"/>
  <c r="I16" i="27" s="1"/>
  <c r="E16" i="27"/>
  <c r="D16" i="27" s="1"/>
  <c r="G13" i="27"/>
  <c r="E13" i="27"/>
  <c r="E14" i="27"/>
  <c r="D14" i="27" s="1"/>
  <c r="H11" i="27"/>
  <c r="I11" i="27" s="1"/>
  <c r="G7" i="27"/>
  <c r="H7" i="27" s="1"/>
  <c r="I7" i="27" s="1"/>
  <c r="E7" i="27"/>
  <c r="D7" i="27" s="1"/>
  <c r="G6" i="27"/>
  <c r="H6" i="27" s="1"/>
  <c r="I6" i="27" s="1"/>
  <c r="E6" i="27"/>
  <c r="D6" i="27" s="1"/>
  <c r="G5" i="27"/>
  <c r="H5" i="27" s="1"/>
  <c r="I5" i="27" s="1"/>
  <c r="E5" i="27"/>
  <c r="D5" i="27" s="1"/>
  <c r="G4" i="27"/>
  <c r="H4" i="27" s="1"/>
  <c r="I4" i="27" s="1"/>
  <c r="E4" i="27"/>
  <c r="D4" i="27" s="1"/>
  <c r="G3" i="27"/>
  <c r="H3" i="27" s="1"/>
  <c r="I3" i="27" s="1"/>
  <c r="E3" i="27"/>
  <c r="D3" i="27" s="1"/>
  <c r="J24" i="27" l="1"/>
  <c r="K24" i="27" s="1"/>
  <c r="L24" i="27" s="1"/>
  <c r="M24" i="27" s="1"/>
  <c r="P24" i="27" s="1"/>
  <c r="J4" i="27"/>
  <c r="K4" i="27" s="1"/>
  <c r="L4" i="27" s="1"/>
  <c r="M4" i="27" s="1"/>
  <c r="P4" i="27" s="1"/>
  <c r="L11" i="27"/>
  <c r="M11" i="27" s="1"/>
  <c r="P11" i="27" s="1"/>
  <c r="J11" i="27"/>
  <c r="K11" i="27" s="1"/>
  <c r="L20" i="27"/>
  <c r="M20" i="27" s="1"/>
  <c r="P20" i="27" s="1"/>
  <c r="J20" i="27"/>
  <c r="K20" i="27" s="1"/>
  <c r="J18" i="27"/>
  <c r="K18" i="27" s="1"/>
  <c r="L18" i="27" s="1"/>
  <c r="M18" i="27" s="1"/>
  <c r="P18" i="27" s="1"/>
  <c r="J22" i="27"/>
  <c r="K22" i="27" s="1"/>
  <c r="L22" i="27" s="1"/>
  <c r="M22" i="27" s="1"/>
  <c r="P22" i="27" s="1"/>
  <c r="L5" i="27"/>
  <c r="M5" i="27" s="1"/>
  <c r="P5" i="27" s="1"/>
  <c r="J5" i="27"/>
  <c r="K5" i="27" s="1"/>
  <c r="L6" i="27"/>
  <c r="M6" i="27" s="1"/>
  <c r="P6" i="27" s="1"/>
  <c r="J6" i="27"/>
  <c r="K6" i="27" s="1"/>
  <c r="J33" i="27"/>
  <c r="K33" i="27" s="1"/>
  <c r="L33" i="27" s="1"/>
  <c r="M33" i="27" s="1"/>
  <c r="P33" i="27" s="1"/>
  <c r="J16" i="27"/>
  <c r="K16" i="27" s="1"/>
  <c r="L16" i="27" s="1"/>
  <c r="M16" i="27" s="1"/>
  <c r="P16" i="27" s="1"/>
  <c r="L23" i="27"/>
  <c r="M23" i="27" s="1"/>
  <c r="P23" i="27" s="1"/>
  <c r="J23" i="27"/>
  <c r="K23" i="27" s="1"/>
  <c r="L3" i="27"/>
  <c r="M3" i="27" s="1"/>
  <c r="P3" i="27" s="1"/>
  <c r="J3" i="27"/>
  <c r="K3" i="27" s="1"/>
  <c r="L7" i="27"/>
  <c r="M7" i="27" s="1"/>
  <c r="P7" i="27" s="1"/>
  <c r="J7" i="27"/>
  <c r="J34" i="27"/>
  <c r="K34" i="27" s="1"/>
  <c r="L34" i="27" s="1"/>
  <c r="M34" i="27" s="1"/>
  <c r="P34" i="27" s="1"/>
  <c r="L13" i="28"/>
  <c r="K36" i="28"/>
  <c r="D13" i="27"/>
  <c r="D36" i="27" s="1"/>
  <c r="E36" i="27"/>
  <c r="H13" i="27"/>
  <c r="I13" i="27" s="1"/>
  <c r="J13" i="27" s="1"/>
  <c r="K13" i="27" s="1"/>
  <c r="L25" i="27"/>
  <c r="M25" i="27" s="1"/>
  <c r="E11" i="27"/>
  <c r="D11" i="27" s="1"/>
  <c r="G14" i="27"/>
  <c r="G36" i="27" s="1"/>
  <c r="F16" i="25"/>
  <c r="G29" i="26"/>
  <c r="F24" i="26"/>
  <c r="F23" i="26"/>
  <c r="F17" i="24"/>
  <c r="F16" i="24"/>
  <c r="M13" i="28" l="1"/>
  <c r="N13" i="28" s="1"/>
  <c r="L36" i="28"/>
  <c r="P25" i="27"/>
  <c r="H14" i="27"/>
  <c r="H36" i="27" s="1"/>
  <c r="G16" i="24"/>
  <c r="H16" i="24" s="1"/>
  <c r="E17" i="24"/>
  <c r="D17" i="24" s="1"/>
  <c r="I11" i="26"/>
  <c r="G24" i="26"/>
  <c r="H24" i="26" s="1"/>
  <c r="I24" i="26" s="1"/>
  <c r="G23" i="26"/>
  <c r="H23" i="26" s="1"/>
  <c r="G14" i="26"/>
  <c r="H14" i="26" s="1"/>
  <c r="I14" i="26" s="1"/>
  <c r="F14" i="26"/>
  <c r="E14" i="26"/>
  <c r="D14" i="26" s="1"/>
  <c r="H33" i="26"/>
  <c r="I33" i="26" s="1"/>
  <c r="G33" i="26"/>
  <c r="E33" i="26"/>
  <c r="D33" i="26"/>
  <c r="G31" i="26"/>
  <c r="H31" i="26" s="1"/>
  <c r="I31" i="26" s="1"/>
  <c r="E31" i="26"/>
  <c r="D31" i="26" s="1"/>
  <c r="H29" i="26"/>
  <c r="I29" i="26" s="1"/>
  <c r="E29" i="26"/>
  <c r="D29" i="26" s="1"/>
  <c r="G27" i="26"/>
  <c r="H27" i="26" s="1"/>
  <c r="I27" i="26" s="1"/>
  <c r="E27" i="26"/>
  <c r="D27" i="26" s="1"/>
  <c r="G26" i="26"/>
  <c r="H26" i="26" s="1"/>
  <c r="I26" i="26" s="1"/>
  <c r="E26" i="26"/>
  <c r="D26" i="26" s="1"/>
  <c r="H21" i="26"/>
  <c r="I21" i="26" s="1"/>
  <c r="G21" i="26"/>
  <c r="E21" i="26"/>
  <c r="D21" i="26"/>
  <c r="G20" i="26"/>
  <c r="H20" i="26" s="1"/>
  <c r="I20" i="26" s="1"/>
  <c r="J20" i="26" s="1"/>
  <c r="K20" i="26" s="1"/>
  <c r="L20" i="26" s="1"/>
  <c r="M20" i="26" s="1"/>
  <c r="N20" i="26" s="1"/>
  <c r="O20" i="26" s="1"/>
  <c r="P20" i="26" s="1"/>
  <c r="E17" i="26"/>
  <c r="D17" i="26" s="1"/>
  <c r="G16" i="26"/>
  <c r="H16" i="26" s="1"/>
  <c r="I16" i="26" s="1"/>
  <c r="E16" i="26"/>
  <c r="D16" i="26"/>
  <c r="G12" i="26"/>
  <c r="H12" i="26" s="1"/>
  <c r="I12" i="26" s="1"/>
  <c r="E12" i="26"/>
  <c r="D12" i="26"/>
  <c r="G11" i="26"/>
  <c r="H11" i="26" s="1"/>
  <c r="E11" i="26"/>
  <c r="D11" i="26"/>
  <c r="G9" i="26"/>
  <c r="H9" i="26" s="1"/>
  <c r="I9" i="26" s="1"/>
  <c r="E9" i="26"/>
  <c r="D9" i="26" s="1"/>
  <c r="G7" i="26"/>
  <c r="H7" i="26" s="1"/>
  <c r="I7" i="26" s="1"/>
  <c r="E7" i="26"/>
  <c r="D7" i="26"/>
  <c r="G6" i="26"/>
  <c r="H6" i="26" s="1"/>
  <c r="I6" i="26" s="1"/>
  <c r="E6" i="26"/>
  <c r="D6" i="26" s="1"/>
  <c r="G5" i="26"/>
  <c r="H5" i="26" s="1"/>
  <c r="I5" i="26" s="1"/>
  <c r="E5" i="26"/>
  <c r="D5" i="26"/>
  <c r="G4" i="26"/>
  <c r="H4" i="26" s="1"/>
  <c r="I4" i="26" s="1"/>
  <c r="E4" i="26"/>
  <c r="D4" i="26"/>
  <c r="G3" i="26"/>
  <c r="H3" i="26" s="1"/>
  <c r="I3" i="26" s="1"/>
  <c r="E3" i="26"/>
  <c r="D3" i="26"/>
  <c r="F17" i="25"/>
  <c r="E17" i="25" s="1"/>
  <c r="D17" i="25" s="1"/>
  <c r="E16" i="25"/>
  <c r="G26" i="25"/>
  <c r="H26" i="25" s="1"/>
  <c r="I26" i="25" s="1"/>
  <c r="E26" i="25"/>
  <c r="D26" i="25"/>
  <c r="G24" i="25"/>
  <c r="H24" i="25" s="1"/>
  <c r="I24" i="25" s="1"/>
  <c r="E24" i="25"/>
  <c r="D24" i="25" s="1"/>
  <c r="G22" i="25"/>
  <c r="H22" i="25" s="1"/>
  <c r="I22" i="25" s="1"/>
  <c r="E22" i="25"/>
  <c r="D22" i="25" s="1"/>
  <c r="G20" i="25"/>
  <c r="H20" i="25" s="1"/>
  <c r="I20" i="25" s="1"/>
  <c r="E20" i="25"/>
  <c r="D20" i="25" s="1"/>
  <c r="G19" i="25"/>
  <c r="H19" i="25" s="1"/>
  <c r="I19" i="25" s="1"/>
  <c r="E19" i="25"/>
  <c r="D19" i="25" s="1"/>
  <c r="F14" i="25"/>
  <c r="G14" i="25" s="1"/>
  <c r="H14" i="25" s="1"/>
  <c r="I14" i="25" s="1"/>
  <c r="E14" i="25"/>
  <c r="D14" i="25" s="1"/>
  <c r="G12" i="25"/>
  <c r="H12" i="25" s="1"/>
  <c r="I12" i="25" s="1"/>
  <c r="E12" i="25"/>
  <c r="D12" i="25" s="1"/>
  <c r="G11" i="25"/>
  <c r="H11" i="25" s="1"/>
  <c r="I11" i="25" s="1"/>
  <c r="E11" i="25"/>
  <c r="D11" i="25" s="1"/>
  <c r="H9" i="25"/>
  <c r="I9" i="25" s="1"/>
  <c r="G9" i="25"/>
  <c r="E9" i="25"/>
  <c r="D9" i="25" s="1"/>
  <c r="G7" i="25"/>
  <c r="H7" i="25" s="1"/>
  <c r="I7" i="25" s="1"/>
  <c r="E7" i="25"/>
  <c r="D7" i="25" s="1"/>
  <c r="G6" i="25"/>
  <c r="H6" i="25" s="1"/>
  <c r="I6" i="25" s="1"/>
  <c r="E6" i="25"/>
  <c r="D6" i="25" s="1"/>
  <c r="G5" i="25"/>
  <c r="H5" i="25" s="1"/>
  <c r="I5" i="25" s="1"/>
  <c r="E5" i="25"/>
  <c r="D5" i="25" s="1"/>
  <c r="H4" i="25"/>
  <c r="I4" i="25" s="1"/>
  <c r="G4" i="25"/>
  <c r="E4" i="25"/>
  <c r="D4" i="25" s="1"/>
  <c r="G3" i="25"/>
  <c r="H3" i="25" s="1"/>
  <c r="I3" i="25" s="1"/>
  <c r="E3" i="25"/>
  <c r="D3" i="25" s="1"/>
  <c r="G26" i="24"/>
  <c r="H26" i="24" s="1"/>
  <c r="I26" i="24" s="1"/>
  <c r="E26" i="24"/>
  <c r="D26" i="24" s="1"/>
  <c r="G24" i="24"/>
  <c r="H24" i="24" s="1"/>
  <c r="I24" i="24" s="1"/>
  <c r="E24" i="24"/>
  <c r="D24" i="24" s="1"/>
  <c r="G22" i="24"/>
  <c r="H22" i="24" s="1"/>
  <c r="I22" i="24" s="1"/>
  <c r="E22" i="24"/>
  <c r="D22" i="24" s="1"/>
  <c r="G20" i="24"/>
  <c r="H20" i="24" s="1"/>
  <c r="I20" i="24" s="1"/>
  <c r="E20" i="24"/>
  <c r="D20" i="24" s="1"/>
  <c r="G19" i="24"/>
  <c r="H19" i="24" s="1"/>
  <c r="I19" i="24" s="1"/>
  <c r="E19" i="24"/>
  <c r="D19" i="24" s="1"/>
  <c r="E14" i="24"/>
  <c r="D14" i="24" s="1"/>
  <c r="G12" i="24"/>
  <c r="H12" i="24" s="1"/>
  <c r="I12" i="24" s="1"/>
  <c r="E12" i="24"/>
  <c r="D12" i="24" s="1"/>
  <c r="H11" i="24"/>
  <c r="I11" i="24" s="1"/>
  <c r="G11" i="24"/>
  <c r="E11" i="24"/>
  <c r="D11" i="24"/>
  <c r="G9" i="24"/>
  <c r="H9" i="24" s="1"/>
  <c r="I9" i="24" s="1"/>
  <c r="E9" i="24"/>
  <c r="D9" i="24"/>
  <c r="G7" i="24"/>
  <c r="H7" i="24" s="1"/>
  <c r="I7" i="24" s="1"/>
  <c r="E7" i="24"/>
  <c r="D7" i="24"/>
  <c r="G6" i="24"/>
  <c r="H6" i="24" s="1"/>
  <c r="I6" i="24" s="1"/>
  <c r="E6" i="24"/>
  <c r="D6" i="24" s="1"/>
  <c r="H5" i="24"/>
  <c r="I5" i="24" s="1"/>
  <c r="G5" i="24"/>
  <c r="E5" i="24"/>
  <c r="D5" i="24"/>
  <c r="G4" i="24"/>
  <c r="H4" i="24" s="1"/>
  <c r="I4" i="24" s="1"/>
  <c r="E4" i="24"/>
  <c r="D4" i="24"/>
  <c r="G3" i="24"/>
  <c r="H3" i="24" s="1"/>
  <c r="I3" i="24" s="1"/>
  <c r="E3" i="24"/>
  <c r="D3" i="24"/>
  <c r="F17" i="23"/>
  <c r="F16" i="23"/>
  <c r="G16" i="23" s="1"/>
  <c r="H16" i="23" s="1"/>
  <c r="G17" i="23"/>
  <c r="H17" i="23" s="1"/>
  <c r="I17" i="23" s="1"/>
  <c r="F14" i="23"/>
  <c r="G14" i="23" s="1"/>
  <c r="H14" i="23" s="1"/>
  <c r="I14" i="23" s="1"/>
  <c r="H26" i="23"/>
  <c r="I26" i="23" s="1"/>
  <c r="G26" i="23"/>
  <c r="E26" i="23"/>
  <c r="D26" i="23" s="1"/>
  <c r="G24" i="23"/>
  <c r="H24" i="23" s="1"/>
  <c r="I24" i="23" s="1"/>
  <c r="E24" i="23"/>
  <c r="D24" i="23" s="1"/>
  <c r="G22" i="23"/>
  <c r="H22" i="23" s="1"/>
  <c r="I22" i="23" s="1"/>
  <c r="E22" i="23"/>
  <c r="D22" i="23" s="1"/>
  <c r="G20" i="23"/>
  <c r="H20" i="23" s="1"/>
  <c r="I20" i="23" s="1"/>
  <c r="E20" i="23"/>
  <c r="D20" i="23" s="1"/>
  <c r="G19" i="23"/>
  <c r="H19" i="23" s="1"/>
  <c r="I19" i="23" s="1"/>
  <c r="E19" i="23"/>
  <c r="D19" i="23" s="1"/>
  <c r="H12" i="23"/>
  <c r="I12" i="23" s="1"/>
  <c r="G12" i="23"/>
  <c r="E12" i="23"/>
  <c r="D12" i="23" s="1"/>
  <c r="G11" i="23"/>
  <c r="H11" i="23" s="1"/>
  <c r="I11" i="23" s="1"/>
  <c r="E11" i="23"/>
  <c r="D11" i="23" s="1"/>
  <c r="H9" i="23"/>
  <c r="I9" i="23" s="1"/>
  <c r="G9" i="23"/>
  <c r="E9" i="23"/>
  <c r="D9" i="23" s="1"/>
  <c r="H7" i="23"/>
  <c r="I7" i="23" s="1"/>
  <c r="G7" i="23"/>
  <c r="E7" i="23"/>
  <c r="D7" i="23" s="1"/>
  <c r="H6" i="23"/>
  <c r="I6" i="23" s="1"/>
  <c r="G6" i="23"/>
  <c r="E6" i="23"/>
  <c r="D6" i="23" s="1"/>
  <c r="I5" i="23"/>
  <c r="H5" i="23"/>
  <c r="G5" i="23"/>
  <c r="E5" i="23"/>
  <c r="D5" i="23" s="1"/>
  <c r="H4" i="23"/>
  <c r="I4" i="23" s="1"/>
  <c r="G4" i="23"/>
  <c r="E4" i="23"/>
  <c r="D4" i="23" s="1"/>
  <c r="H3" i="23"/>
  <c r="I3" i="23" s="1"/>
  <c r="G3" i="23"/>
  <c r="E3" i="23"/>
  <c r="D3" i="23" s="1"/>
  <c r="O13" i="28" l="1"/>
  <c r="N36" i="28"/>
  <c r="M36" i="28"/>
  <c r="I14" i="27"/>
  <c r="F35" i="26"/>
  <c r="E23" i="26"/>
  <c r="D23" i="26" s="1"/>
  <c r="I23" i="26"/>
  <c r="H35" i="26"/>
  <c r="G35" i="26"/>
  <c r="E20" i="26"/>
  <c r="D20" i="26" s="1"/>
  <c r="E24" i="26"/>
  <c r="D24" i="26" s="1"/>
  <c r="G17" i="25"/>
  <c r="H17" i="25" s="1"/>
  <c r="I17" i="25" s="1"/>
  <c r="E28" i="25"/>
  <c r="D16" i="25"/>
  <c r="D28" i="25" s="1"/>
  <c r="G16" i="25"/>
  <c r="F28" i="25"/>
  <c r="G17" i="24"/>
  <c r="H17" i="24" s="1"/>
  <c r="I17" i="24" s="1"/>
  <c r="F28" i="24"/>
  <c r="E16" i="24"/>
  <c r="D16" i="24" s="1"/>
  <c r="D28" i="24" s="1"/>
  <c r="I16" i="24"/>
  <c r="G14" i="24"/>
  <c r="H14" i="24" s="1"/>
  <c r="I14" i="24" s="1"/>
  <c r="E16" i="23"/>
  <c r="D16" i="23" s="1"/>
  <c r="F28" i="23"/>
  <c r="E14" i="23"/>
  <c r="D14" i="23" s="1"/>
  <c r="I16" i="23"/>
  <c r="H28" i="23"/>
  <c r="G28" i="23"/>
  <c r="E17" i="23"/>
  <c r="D17" i="23" s="1"/>
  <c r="F20" i="19"/>
  <c r="E20" i="19" s="1"/>
  <c r="D20" i="19" s="1"/>
  <c r="F24" i="19"/>
  <c r="G24" i="19" s="1"/>
  <c r="H24" i="19" s="1"/>
  <c r="I24" i="19" s="1"/>
  <c r="F23" i="19"/>
  <c r="G21" i="19"/>
  <c r="H21" i="19" s="1"/>
  <c r="I21" i="19" s="1"/>
  <c r="E21" i="19"/>
  <c r="D21" i="19"/>
  <c r="G20" i="19"/>
  <c r="H20" i="19" s="1"/>
  <c r="I20" i="19" s="1"/>
  <c r="E17" i="19"/>
  <c r="D17" i="19" s="1"/>
  <c r="G16" i="19"/>
  <c r="H16" i="19" s="1"/>
  <c r="I16" i="19" s="1"/>
  <c r="E16" i="19"/>
  <c r="D16" i="19" s="1"/>
  <c r="G23" i="19"/>
  <c r="H23" i="19" s="1"/>
  <c r="I23" i="19" s="1"/>
  <c r="F16" i="20"/>
  <c r="F17" i="20"/>
  <c r="F16" i="21"/>
  <c r="F17" i="21"/>
  <c r="G33" i="19"/>
  <c r="H33" i="19" s="1"/>
  <c r="I33" i="19" s="1"/>
  <c r="E33" i="19"/>
  <c r="D33" i="19"/>
  <c r="G31" i="19"/>
  <c r="H31" i="19" s="1"/>
  <c r="I31" i="19" s="1"/>
  <c r="E31" i="19"/>
  <c r="D31" i="19" s="1"/>
  <c r="G29" i="19"/>
  <c r="H29" i="19" s="1"/>
  <c r="I29" i="19" s="1"/>
  <c r="E29" i="19"/>
  <c r="D29" i="19" s="1"/>
  <c r="G27" i="19"/>
  <c r="H27" i="19" s="1"/>
  <c r="I27" i="19" s="1"/>
  <c r="E27" i="19"/>
  <c r="D27" i="19" s="1"/>
  <c r="G26" i="19"/>
  <c r="H26" i="19" s="1"/>
  <c r="I26" i="19" s="1"/>
  <c r="E26" i="19"/>
  <c r="D26" i="19"/>
  <c r="H14" i="19"/>
  <c r="I14" i="19" s="1"/>
  <c r="G14" i="19"/>
  <c r="E14" i="19"/>
  <c r="D14" i="19"/>
  <c r="G12" i="19"/>
  <c r="H12" i="19" s="1"/>
  <c r="I12" i="19" s="1"/>
  <c r="E12" i="19"/>
  <c r="D12" i="19" s="1"/>
  <c r="H11" i="19"/>
  <c r="I11" i="19" s="1"/>
  <c r="G11" i="19"/>
  <c r="E11" i="19"/>
  <c r="D11" i="19"/>
  <c r="F17" i="22"/>
  <c r="E17" i="22" s="1"/>
  <c r="D17" i="22" s="1"/>
  <c r="F16" i="22"/>
  <c r="E16" i="22" s="1"/>
  <c r="G26" i="22"/>
  <c r="H26" i="22" s="1"/>
  <c r="I26" i="22" s="1"/>
  <c r="E26" i="22"/>
  <c r="D26" i="22"/>
  <c r="G24" i="22"/>
  <c r="H24" i="22" s="1"/>
  <c r="I24" i="22" s="1"/>
  <c r="E24" i="22"/>
  <c r="D24" i="22" s="1"/>
  <c r="G22" i="22"/>
  <c r="H22" i="22" s="1"/>
  <c r="I22" i="22" s="1"/>
  <c r="E22" i="22"/>
  <c r="D22" i="22" s="1"/>
  <c r="H20" i="22"/>
  <c r="I20" i="22" s="1"/>
  <c r="G20" i="22"/>
  <c r="E20" i="22"/>
  <c r="D20" i="22" s="1"/>
  <c r="G19" i="22"/>
  <c r="H19" i="22" s="1"/>
  <c r="I19" i="22" s="1"/>
  <c r="E19" i="22"/>
  <c r="D19" i="22"/>
  <c r="H14" i="22"/>
  <c r="I14" i="22" s="1"/>
  <c r="G14" i="22"/>
  <c r="E14" i="22"/>
  <c r="D14" i="22"/>
  <c r="G12" i="22"/>
  <c r="H12" i="22" s="1"/>
  <c r="I12" i="22" s="1"/>
  <c r="E12" i="22"/>
  <c r="D12" i="22"/>
  <c r="G11" i="22"/>
  <c r="H11" i="22" s="1"/>
  <c r="I11" i="22" s="1"/>
  <c r="E11" i="22"/>
  <c r="D11" i="22" s="1"/>
  <c r="H9" i="22"/>
  <c r="I9" i="22" s="1"/>
  <c r="G9" i="22"/>
  <c r="E9" i="22"/>
  <c r="D9" i="22" s="1"/>
  <c r="G7" i="22"/>
  <c r="H7" i="22" s="1"/>
  <c r="I7" i="22" s="1"/>
  <c r="E7" i="22"/>
  <c r="D7" i="22"/>
  <c r="G6" i="22"/>
  <c r="H6" i="22" s="1"/>
  <c r="I6" i="22" s="1"/>
  <c r="E6" i="22"/>
  <c r="D6" i="22" s="1"/>
  <c r="G5" i="22"/>
  <c r="H5" i="22" s="1"/>
  <c r="I5" i="22" s="1"/>
  <c r="E5" i="22"/>
  <c r="D5" i="22" s="1"/>
  <c r="H4" i="22"/>
  <c r="I4" i="22" s="1"/>
  <c r="G4" i="22"/>
  <c r="E4" i="22"/>
  <c r="D4" i="22" s="1"/>
  <c r="H3" i="22"/>
  <c r="I3" i="22" s="1"/>
  <c r="G3" i="22"/>
  <c r="E3" i="22"/>
  <c r="D3" i="22" s="1"/>
  <c r="G9" i="19"/>
  <c r="H9" i="19" s="1"/>
  <c r="I9" i="19" s="1"/>
  <c r="J9" i="19" s="1"/>
  <c r="E9" i="19"/>
  <c r="D9" i="19" s="1"/>
  <c r="G7" i="19"/>
  <c r="H7" i="19" s="1"/>
  <c r="I7" i="19" s="1"/>
  <c r="E7" i="19"/>
  <c r="D7" i="19" s="1"/>
  <c r="G6" i="19"/>
  <c r="H6" i="19" s="1"/>
  <c r="I6" i="19" s="1"/>
  <c r="E6" i="19"/>
  <c r="D6" i="19" s="1"/>
  <c r="G5" i="19"/>
  <c r="H5" i="19" s="1"/>
  <c r="I5" i="19" s="1"/>
  <c r="E5" i="19"/>
  <c r="D5" i="19" s="1"/>
  <c r="G4" i="19"/>
  <c r="H4" i="19" s="1"/>
  <c r="I4" i="19" s="1"/>
  <c r="E4" i="19"/>
  <c r="D4" i="19" s="1"/>
  <c r="G3" i="19"/>
  <c r="H3" i="19" s="1"/>
  <c r="I3" i="19" s="1"/>
  <c r="E3" i="19"/>
  <c r="D3" i="19"/>
  <c r="N47" i="1"/>
  <c r="M47" i="1"/>
  <c r="L47" i="1"/>
  <c r="K47" i="1"/>
  <c r="J47" i="1"/>
  <c r="I47" i="1"/>
  <c r="H47" i="1"/>
  <c r="G47" i="1"/>
  <c r="F47" i="1"/>
  <c r="E47" i="1"/>
  <c r="D47" i="1"/>
  <c r="N46" i="1"/>
  <c r="M46" i="1"/>
  <c r="L46" i="1"/>
  <c r="K46" i="1"/>
  <c r="J46" i="1"/>
  <c r="I46" i="1"/>
  <c r="H46" i="1"/>
  <c r="G46" i="1"/>
  <c r="F46" i="1"/>
  <c r="E46" i="1"/>
  <c r="D46" i="1"/>
  <c r="N45" i="1"/>
  <c r="M45" i="1"/>
  <c r="L45" i="1"/>
  <c r="K45" i="1"/>
  <c r="J45" i="1"/>
  <c r="I45" i="1"/>
  <c r="H45" i="1"/>
  <c r="G45" i="1"/>
  <c r="F45" i="1"/>
  <c r="E45" i="1"/>
  <c r="D45" i="1"/>
  <c r="F33" i="2"/>
  <c r="F38" i="3"/>
  <c r="F28" i="5"/>
  <c r="F38" i="6"/>
  <c r="F35" i="7"/>
  <c r="D35" i="8"/>
  <c r="I35" i="8"/>
  <c r="H35" i="8"/>
  <c r="G35" i="8"/>
  <c r="F35" i="8"/>
  <c r="E35" i="8"/>
  <c r="E35" i="9"/>
  <c r="D35" i="9"/>
  <c r="I35" i="9"/>
  <c r="H35" i="9"/>
  <c r="G35" i="9"/>
  <c r="F35" i="9"/>
  <c r="D28" i="11"/>
  <c r="I28" i="11"/>
  <c r="H28" i="11"/>
  <c r="G28" i="11"/>
  <c r="F28" i="11"/>
  <c r="E28" i="11"/>
  <c r="D28" i="12"/>
  <c r="I28" i="12"/>
  <c r="H28" i="12"/>
  <c r="G28" i="12"/>
  <c r="F28" i="12"/>
  <c r="E28" i="12"/>
  <c r="E40" i="13"/>
  <c r="F40" i="13"/>
  <c r="G40" i="13"/>
  <c r="H40" i="13"/>
  <c r="I40" i="13"/>
  <c r="D40" i="13"/>
  <c r="E39" i="13"/>
  <c r="F39" i="13"/>
  <c r="G39" i="13"/>
  <c r="H39" i="13"/>
  <c r="I39" i="13"/>
  <c r="D39" i="13"/>
  <c r="E38" i="13"/>
  <c r="F38" i="13"/>
  <c r="G38" i="13"/>
  <c r="H38" i="13"/>
  <c r="I38" i="13"/>
  <c r="D38" i="13"/>
  <c r="F28" i="14"/>
  <c r="F28" i="15"/>
  <c r="F35" i="17"/>
  <c r="F28" i="18"/>
  <c r="K9" i="19" l="1"/>
  <c r="L9" i="19" s="1"/>
  <c r="M9" i="19" s="1"/>
  <c r="N9" i="19" s="1"/>
  <c r="O9" i="19" s="1"/>
  <c r="P9" i="19" s="1"/>
  <c r="P13" i="28"/>
  <c r="P36" i="28" s="1"/>
  <c r="O36" i="28"/>
  <c r="I36" i="27"/>
  <c r="J14" i="27"/>
  <c r="L13" i="27"/>
  <c r="E35" i="26"/>
  <c r="D35" i="26"/>
  <c r="I35" i="26"/>
  <c r="H16" i="25"/>
  <c r="G28" i="25"/>
  <c r="E28" i="24"/>
  <c r="G28" i="24"/>
  <c r="H28" i="24"/>
  <c r="I28" i="24"/>
  <c r="D28" i="23"/>
  <c r="I28" i="23"/>
  <c r="E28" i="23"/>
  <c r="E23" i="19"/>
  <c r="D23" i="19" s="1"/>
  <c r="E24" i="19"/>
  <c r="D24" i="19" s="1"/>
  <c r="F28" i="21"/>
  <c r="F35" i="19"/>
  <c r="G16" i="22"/>
  <c r="H16" i="22" s="1"/>
  <c r="I16" i="22" s="1"/>
  <c r="G17" i="22"/>
  <c r="H17" i="22" s="1"/>
  <c r="I17" i="22" s="1"/>
  <c r="E28" i="22"/>
  <c r="F28" i="22"/>
  <c r="D16" i="22"/>
  <c r="D28" i="22" s="1"/>
  <c r="F28" i="20"/>
  <c r="H35" i="19"/>
  <c r="G35" i="19"/>
  <c r="I35" i="19"/>
  <c r="E30" i="13"/>
  <c r="G20" i="6"/>
  <c r="E12" i="2"/>
  <c r="D12" i="2" s="1"/>
  <c r="G12" i="2"/>
  <c r="H12" i="2" s="1"/>
  <c r="I12" i="2" s="1"/>
  <c r="E13" i="2"/>
  <c r="D13" i="2" s="1"/>
  <c r="G13" i="2"/>
  <c r="H13" i="2" s="1"/>
  <c r="I13" i="2" s="1"/>
  <c r="K14" i="27" l="1"/>
  <c r="K36" i="27" s="1"/>
  <c r="J36" i="27"/>
  <c r="J13" i="2"/>
  <c r="K13" i="2" s="1"/>
  <c r="L13" i="2" s="1"/>
  <c r="M13" i="2" s="1"/>
  <c r="J12" i="2"/>
  <c r="K12" i="2" s="1"/>
  <c r="L12" i="2" s="1"/>
  <c r="M12" i="2" s="1"/>
  <c r="M13" i="27"/>
  <c r="I16" i="25"/>
  <c r="H28" i="25"/>
  <c r="D35" i="19"/>
  <c r="E35" i="19"/>
  <c r="G28" i="22"/>
  <c r="H28" i="22"/>
  <c r="I28" i="22"/>
  <c r="G26" i="21"/>
  <c r="H26" i="21" s="1"/>
  <c r="I26" i="21" s="1"/>
  <c r="E26" i="21"/>
  <c r="D26" i="21" s="1"/>
  <c r="G24" i="21"/>
  <c r="H24" i="21" s="1"/>
  <c r="I24" i="21" s="1"/>
  <c r="E24" i="21"/>
  <c r="D24" i="21" s="1"/>
  <c r="G22" i="21"/>
  <c r="H22" i="21" s="1"/>
  <c r="I22" i="21" s="1"/>
  <c r="E22" i="21"/>
  <c r="D22" i="21" s="1"/>
  <c r="G20" i="21"/>
  <c r="H20" i="21" s="1"/>
  <c r="I20" i="21" s="1"/>
  <c r="E20" i="21"/>
  <c r="D20" i="21" s="1"/>
  <c r="G19" i="21"/>
  <c r="H19" i="21" s="1"/>
  <c r="I19" i="21" s="1"/>
  <c r="E19" i="21"/>
  <c r="D19" i="21" s="1"/>
  <c r="G17" i="21"/>
  <c r="H17" i="21" s="1"/>
  <c r="I17" i="21" s="1"/>
  <c r="E17" i="21"/>
  <c r="D17" i="21" s="1"/>
  <c r="G16" i="21"/>
  <c r="E16" i="21"/>
  <c r="H14" i="21"/>
  <c r="I14" i="21" s="1"/>
  <c r="G14" i="21"/>
  <c r="E14" i="21"/>
  <c r="D14" i="21" s="1"/>
  <c r="G12" i="21"/>
  <c r="H12" i="21" s="1"/>
  <c r="I12" i="21" s="1"/>
  <c r="E12" i="21"/>
  <c r="D12" i="21" s="1"/>
  <c r="G11" i="21"/>
  <c r="H11" i="21" s="1"/>
  <c r="I11" i="21" s="1"/>
  <c r="E11" i="21"/>
  <c r="D11" i="21" s="1"/>
  <c r="G9" i="21"/>
  <c r="H9" i="21" s="1"/>
  <c r="I9" i="21" s="1"/>
  <c r="E9" i="21"/>
  <c r="D9" i="21" s="1"/>
  <c r="G7" i="21"/>
  <c r="H7" i="21" s="1"/>
  <c r="I7" i="21" s="1"/>
  <c r="E7" i="21"/>
  <c r="D7" i="21" s="1"/>
  <c r="G6" i="21"/>
  <c r="H6" i="21" s="1"/>
  <c r="I6" i="21" s="1"/>
  <c r="E6" i="21"/>
  <c r="D6" i="21"/>
  <c r="G5" i="21"/>
  <c r="H5" i="21" s="1"/>
  <c r="I5" i="21" s="1"/>
  <c r="E5" i="21"/>
  <c r="D5" i="21" s="1"/>
  <c r="G4" i="21"/>
  <c r="H4" i="21" s="1"/>
  <c r="I4" i="21" s="1"/>
  <c r="E4" i="21"/>
  <c r="D4" i="21" s="1"/>
  <c r="G3" i="21"/>
  <c r="H3" i="21" s="1"/>
  <c r="I3" i="21" s="1"/>
  <c r="E3" i="21"/>
  <c r="D3" i="21" s="1"/>
  <c r="G16" i="20"/>
  <c r="E16" i="20"/>
  <c r="G26" i="20"/>
  <c r="H26" i="20" s="1"/>
  <c r="I26" i="20" s="1"/>
  <c r="E26" i="20"/>
  <c r="D26" i="20" s="1"/>
  <c r="G24" i="20"/>
  <c r="H24" i="20" s="1"/>
  <c r="I24" i="20" s="1"/>
  <c r="E24" i="20"/>
  <c r="D24" i="20"/>
  <c r="G22" i="20"/>
  <c r="H22" i="20" s="1"/>
  <c r="E22" i="20"/>
  <c r="D22" i="20" s="1"/>
  <c r="H20" i="20"/>
  <c r="I20" i="20" s="1"/>
  <c r="G20" i="20"/>
  <c r="E20" i="20"/>
  <c r="D20" i="20" s="1"/>
  <c r="G19" i="20"/>
  <c r="H19" i="20" s="1"/>
  <c r="I19" i="20" s="1"/>
  <c r="E19" i="20"/>
  <c r="D19" i="20" s="1"/>
  <c r="G17" i="20"/>
  <c r="H17" i="20" s="1"/>
  <c r="E17" i="20"/>
  <c r="D17" i="20" s="1"/>
  <c r="G14" i="20"/>
  <c r="H14" i="20" s="1"/>
  <c r="I14" i="20" s="1"/>
  <c r="E14" i="20"/>
  <c r="D14" i="20" s="1"/>
  <c r="G12" i="20"/>
  <c r="H12" i="20" s="1"/>
  <c r="I12" i="20" s="1"/>
  <c r="E12" i="20"/>
  <c r="D12" i="20"/>
  <c r="G11" i="20"/>
  <c r="H11" i="20" s="1"/>
  <c r="I11" i="20" s="1"/>
  <c r="E11" i="20"/>
  <c r="D11" i="20" s="1"/>
  <c r="G9" i="20"/>
  <c r="H9" i="20" s="1"/>
  <c r="I9" i="20" s="1"/>
  <c r="E9" i="20"/>
  <c r="D9" i="20" s="1"/>
  <c r="G7" i="20"/>
  <c r="H7" i="20" s="1"/>
  <c r="I7" i="20" s="1"/>
  <c r="E7" i="20"/>
  <c r="D7" i="20" s="1"/>
  <c r="G6" i="20"/>
  <c r="H6" i="20" s="1"/>
  <c r="I6" i="20" s="1"/>
  <c r="E6" i="20"/>
  <c r="D6" i="20" s="1"/>
  <c r="G5" i="20"/>
  <c r="H5" i="20" s="1"/>
  <c r="I5" i="20" s="1"/>
  <c r="E5" i="20"/>
  <c r="D5" i="20" s="1"/>
  <c r="G4" i="20"/>
  <c r="H4" i="20" s="1"/>
  <c r="I4" i="20" s="1"/>
  <c r="E4" i="20"/>
  <c r="D4" i="20" s="1"/>
  <c r="G3" i="20"/>
  <c r="H3" i="20" s="1"/>
  <c r="I3" i="20" s="1"/>
  <c r="E3" i="20"/>
  <c r="D3" i="20" s="1"/>
  <c r="G16" i="18"/>
  <c r="H16" i="18" s="1"/>
  <c r="I16" i="18" s="1"/>
  <c r="E16" i="18"/>
  <c r="D16" i="18" s="1"/>
  <c r="G26" i="18"/>
  <c r="H26" i="18" s="1"/>
  <c r="I26" i="18" s="1"/>
  <c r="E26" i="18"/>
  <c r="D26" i="18" s="1"/>
  <c r="G24" i="18"/>
  <c r="H24" i="18" s="1"/>
  <c r="I24" i="18" s="1"/>
  <c r="E24" i="18"/>
  <c r="D24" i="18" s="1"/>
  <c r="G22" i="18"/>
  <c r="H22" i="18" s="1"/>
  <c r="I22" i="18" s="1"/>
  <c r="E22" i="18"/>
  <c r="D22" i="18" s="1"/>
  <c r="G20" i="18"/>
  <c r="H20" i="18" s="1"/>
  <c r="I20" i="18" s="1"/>
  <c r="E20" i="18"/>
  <c r="D20" i="18" s="1"/>
  <c r="G19" i="18"/>
  <c r="H19" i="18" s="1"/>
  <c r="I19" i="18" s="1"/>
  <c r="E19" i="18"/>
  <c r="D19" i="18" s="1"/>
  <c r="G17" i="18"/>
  <c r="E17" i="18"/>
  <c r="G14" i="18"/>
  <c r="H14" i="18" s="1"/>
  <c r="I14" i="18" s="1"/>
  <c r="E14" i="18"/>
  <c r="D14" i="18" s="1"/>
  <c r="G12" i="18"/>
  <c r="H12" i="18" s="1"/>
  <c r="I12" i="18" s="1"/>
  <c r="E12" i="18"/>
  <c r="D12" i="18" s="1"/>
  <c r="G11" i="18"/>
  <c r="H11" i="18" s="1"/>
  <c r="I11" i="18" s="1"/>
  <c r="E11" i="18"/>
  <c r="D11" i="18" s="1"/>
  <c r="G9" i="18"/>
  <c r="H9" i="18" s="1"/>
  <c r="I9" i="18" s="1"/>
  <c r="E9" i="18"/>
  <c r="D9" i="18" s="1"/>
  <c r="G7" i="18"/>
  <c r="H7" i="18" s="1"/>
  <c r="I7" i="18" s="1"/>
  <c r="E7" i="18"/>
  <c r="D7" i="18" s="1"/>
  <c r="G6" i="18"/>
  <c r="H6" i="18" s="1"/>
  <c r="I6" i="18" s="1"/>
  <c r="E6" i="18"/>
  <c r="D6" i="18" s="1"/>
  <c r="G5" i="18"/>
  <c r="H5" i="18" s="1"/>
  <c r="I5" i="18" s="1"/>
  <c r="E5" i="18"/>
  <c r="D5" i="18" s="1"/>
  <c r="G4" i="18"/>
  <c r="H4" i="18" s="1"/>
  <c r="I4" i="18" s="1"/>
  <c r="E4" i="18"/>
  <c r="D4" i="18" s="1"/>
  <c r="G3" i="18"/>
  <c r="H3" i="18" s="1"/>
  <c r="I3" i="18" s="1"/>
  <c r="E3" i="18"/>
  <c r="D3" i="18" s="1"/>
  <c r="E17" i="17"/>
  <c r="D17" i="17" s="1"/>
  <c r="G33" i="17"/>
  <c r="H33" i="17" s="1"/>
  <c r="I33" i="17" s="1"/>
  <c r="E33" i="17"/>
  <c r="D33" i="17" s="1"/>
  <c r="G31" i="17"/>
  <c r="H31" i="17" s="1"/>
  <c r="I31" i="17" s="1"/>
  <c r="J31" i="17" s="1"/>
  <c r="K31" i="17" s="1"/>
  <c r="L31" i="17" s="1"/>
  <c r="M31" i="17" s="1"/>
  <c r="N31" i="17" s="1"/>
  <c r="O31" i="17" s="1"/>
  <c r="P31" i="17" s="1"/>
  <c r="E31" i="17"/>
  <c r="D31" i="17" s="1"/>
  <c r="G29" i="17"/>
  <c r="H29" i="17" s="1"/>
  <c r="I29" i="17" s="1"/>
  <c r="E29" i="17"/>
  <c r="D29" i="17" s="1"/>
  <c r="G27" i="17"/>
  <c r="H27" i="17" s="1"/>
  <c r="I27" i="17" s="1"/>
  <c r="E27" i="17"/>
  <c r="D27" i="17" s="1"/>
  <c r="G26" i="17"/>
  <c r="H26" i="17" s="1"/>
  <c r="I26" i="17" s="1"/>
  <c r="E26" i="17"/>
  <c r="D26" i="17" s="1"/>
  <c r="G24" i="17"/>
  <c r="H24" i="17" s="1"/>
  <c r="I24" i="17" s="1"/>
  <c r="J24" i="17" s="1"/>
  <c r="K24" i="17" s="1"/>
  <c r="L24" i="17" s="1"/>
  <c r="M24" i="17" s="1"/>
  <c r="N24" i="17" s="1"/>
  <c r="O24" i="17" s="1"/>
  <c r="P24" i="17" s="1"/>
  <c r="E24" i="17"/>
  <c r="D24" i="17" s="1"/>
  <c r="G23" i="17"/>
  <c r="E23" i="17"/>
  <c r="G21" i="17"/>
  <c r="H21" i="17" s="1"/>
  <c r="I21" i="17" s="1"/>
  <c r="E21" i="17"/>
  <c r="D21" i="17" s="1"/>
  <c r="G20" i="17"/>
  <c r="H20" i="17" s="1"/>
  <c r="I20" i="17" s="1"/>
  <c r="E20" i="17"/>
  <c r="D20" i="17" s="1"/>
  <c r="G16" i="17"/>
  <c r="H16" i="17" s="1"/>
  <c r="I16" i="17" s="1"/>
  <c r="E16" i="17"/>
  <c r="D16" i="17"/>
  <c r="G14" i="17"/>
  <c r="H14" i="17" s="1"/>
  <c r="I14" i="17" s="1"/>
  <c r="E14" i="17"/>
  <c r="D14" i="17" s="1"/>
  <c r="G12" i="17"/>
  <c r="H12" i="17" s="1"/>
  <c r="I12" i="17" s="1"/>
  <c r="E12" i="17"/>
  <c r="D12" i="17" s="1"/>
  <c r="G11" i="17"/>
  <c r="H11" i="17" s="1"/>
  <c r="I11" i="17" s="1"/>
  <c r="E11" i="17"/>
  <c r="D11" i="17" s="1"/>
  <c r="G9" i="17"/>
  <c r="H9" i="17" s="1"/>
  <c r="I9" i="17" s="1"/>
  <c r="J9" i="17" s="1"/>
  <c r="L9" i="17" s="1"/>
  <c r="M9" i="17" s="1"/>
  <c r="N9" i="17" s="1"/>
  <c r="P9" i="17" s="1"/>
  <c r="E9" i="17"/>
  <c r="D9" i="17" s="1"/>
  <c r="G7" i="17"/>
  <c r="H7" i="17" s="1"/>
  <c r="I7" i="17" s="1"/>
  <c r="E7" i="17"/>
  <c r="D7" i="17" s="1"/>
  <c r="G6" i="17"/>
  <c r="H6" i="17" s="1"/>
  <c r="I6" i="17" s="1"/>
  <c r="J6" i="17" s="1"/>
  <c r="K6" i="17" s="1"/>
  <c r="L6" i="17" s="1"/>
  <c r="M6" i="17" s="1"/>
  <c r="N6" i="17" s="1"/>
  <c r="O6" i="17" s="1"/>
  <c r="P6" i="17" s="1"/>
  <c r="D6" i="17"/>
  <c r="G5" i="17"/>
  <c r="H5" i="17" s="1"/>
  <c r="I5" i="17" s="1"/>
  <c r="E5" i="17"/>
  <c r="D5" i="17" s="1"/>
  <c r="G4" i="17"/>
  <c r="H4" i="17" s="1"/>
  <c r="I4" i="17" s="1"/>
  <c r="E4" i="17"/>
  <c r="D4" i="17" s="1"/>
  <c r="G3" i="17"/>
  <c r="H3" i="17" s="1"/>
  <c r="I3" i="17" s="1"/>
  <c r="E3" i="17"/>
  <c r="D3" i="17"/>
  <c r="G26" i="15"/>
  <c r="E26" i="15"/>
  <c r="H24" i="15"/>
  <c r="I24" i="15" s="1"/>
  <c r="J24" i="15" s="1"/>
  <c r="K24" i="15" s="1"/>
  <c r="L24" i="15" s="1"/>
  <c r="M24" i="15" s="1"/>
  <c r="N24" i="15" s="1"/>
  <c r="O24" i="15" s="1"/>
  <c r="P24" i="15" s="1"/>
  <c r="E24" i="15"/>
  <c r="D24" i="15" s="1"/>
  <c r="G22" i="15"/>
  <c r="H22" i="15" s="1"/>
  <c r="I22" i="15" s="1"/>
  <c r="E22" i="15"/>
  <c r="D22" i="15" s="1"/>
  <c r="G20" i="15"/>
  <c r="H20" i="15" s="1"/>
  <c r="I20" i="15" s="1"/>
  <c r="E20" i="15"/>
  <c r="D20" i="15" s="1"/>
  <c r="G19" i="15"/>
  <c r="H19" i="15" s="1"/>
  <c r="I19" i="15" s="1"/>
  <c r="E19" i="15"/>
  <c r="D19" i="15"/>
  <c r="G17" i="15"/>
  <c r="H17" i="15" s="1"/>
  <c r="I17" i="15" s="1"/>
  <c r="J17" i="15" s="1"/>
  <c r="K17" i="15" s="1"/>
  <c r="L17" i="15" s="1"/>
  <c r="M17" i="15" s="1"/>
  <c r="N17" i="15" s="1"/>
  <c r="O17" i="15" s="1"/>
  <c r="P17" i="15" s="1"/>
  <c r="E17" i="15"/>
  <c r="D17" i="15" s="1"/>
  <c r="G16" i="15"/>
  <c r="H16" i="15" s="1"/>
  <c r="I16" i="15" s="1"/>
  <c r="J16" i="15" s="1"/>
  <c r="K16" i="15" s="1"/>
  <c r="L16" i="15" s="1"/>
  <c r="M16" i="15" s="1"/>
  <c r="N16" i="15" s="1"/>
  <c r="O16" i="15" s="1"/>
  <c r="P16" i="15" s="1"/>
  <c r="E16" i="15"/>
  <c r="D16" i="15" s="1"/>
  <c r="G14" i="15"/>
  <c r="H14" i="15" s="1"/>
  <c r="I14" i="15" s="1"/>
  <c r="E14" i="15"/>
  <c r="D14" i="15"/>
  <c r="G12" i="15"/>
  <c r="H12" i="15" s="1"/>
  <c r="I12" i="15" s="1"/>
  <c r="E12" i="15"/>
  <c r="D12" i="15"/>
  <c r="G11" i="15"/>
  <c r="H11" i="15" s="1"/>
  <c r="I11" i="15" s="1"/>
  <c r="E11" i="15"/>
  <c r="D11" i="15" s="1"/>
  <c r="G9" i="15"/>
  <c r="H9" i="15" s="1"/>
  <c r="I9" i="15" s="1"/>
  <c r="J9" i="15" s="1"/>
  <c r="E9" i="15"/>
  <c r="D9" i="15" s="1"/>
  <c r="G7" i="15"/>
  <c r="H7" i="15" s="1"/>
  <c r="I7" i="15" s="1"/>
  <c r="J7" i="15" s="1"/>
  <c r="K7" i="15" s="1"/>
  <c r="L7" i="15" s="1"/>
  <c r="M7" i="15" s="1"/>
  <c r="N7" i="15" s="1"/>
  <c r="O7" i="15" s="1"/>
  <c r="P7" i="15" s="1"/>
  <c r="E7" i="15"/>
  <c r="D7" i="15" s="1"/>
  <c r="G6" i="15"/>
  <c r="H6" i="15" s="1"/>
  <c r="I6" i="15" s="1"/>
  <c r="J6" i="15" s="1"/>
  <c r="K6" i="15" s="1"/>
  <c r="L6" i="15" s="1"/>
  <c r="M6" i="15" s="1"/>
  <c r="N6" i="15" s="1"/>
  <c r="O6" i="15" s="1"/>
  <c r="P6" i="15" s="1"/>
  <c r="E6" i="15"/>
  <c r="D6" i="15" s="1"/>
  <c r="G5" i="15"/>
  <c r="H5" i="15" s="1"/>
  <c r="I5" i="15" s="1"/>
  <c r="E5" i="15"/>
  <c r="D5" i="15"/>
  <c r="G4" i="15"/>
  <c r="H4" i="15" s="1"/>
  <c r="I4" i="15" s="1"/>
  <c r="E4" i="15"/>
  <c r="D4" i="15" s="1"/>
  <c r="G3" i="15"/>
  <c r="H3" i="15" s="1"/>
  <c r="I3" i="15" s="1"/>
  <c r="E3" i="15"/>
  <c r="D3" i="15" s="1"/>
  <c r="G26" i="14"/>
  <c r="E26" i="14"/>
  <c r="H24" i="14"/>
  <c r="I24" i="14" s="1"/>
  <c r="J24" i="14" s="1"/>
  <c r="K24" i="14" s="1"/>
  <c r="L24" i="14" s="1"/>
  <c r="M24" i="14" s="1"/>
  <c r="N24" i="14" s="1"/>
  <c r="O24" i="14" s="1"/>
  <c r="P24" i="14" s="1"/>
  <c r="E24" i="14"/>
  <c r="D24" i="14" s="1"/>
  <c r="G22" i="14"/>
  <c r="H22" i="14" s="1"/>
  <c r="I22" i="14" s="1"/>
  <c r="E22" i="14"/>
  <c r="D22" i="14" s="1"/>
  <c r="G20" i="14"/>
  <c r="H20" i="14" s="1"/>
  <c r="I20" i="14" s="1"/>
  <c r="E20" i="14"/>
  <c r="D20" i="14" s="1"/>
  <c r="G19" i="14"/>
  <c r="H19" i="14" s="1"/>
  <c r="I19" i="14" s="1"/>
  <c r="E19" i="14"/>
  <c r="D19" i="14" s="1"/>
  <c r="G17" i="14"/>
  <c r="H17" i="14" s="1"/>
  <c r="I17" i="14" s="1"/>
  <c r="J17" i="14" s="1"/>
  <c r="K17" i="14" s="1"/>
  <c r="L17" i="14" s="1"/>
  <c r="M17" i="14" s="1"/>
  <c r="N17" i="14" s="1"/>
  <c r="O17" i="14" s="1"/>
  <c r="P17" i="14" s="1"/>
  <c r="E17" i="14"/>
  <c r="D17" i="14" s="1"/>
  <c r="H16" i="14"/>
  <c r="I16" i="14" s="1"/>
  <c r="J16" i="14" s="1"/>
  <c r="K16" i="14" s="1"/>
  <c r="L16" i="14" s="1"/>
  <c r="M16" i="14" s="1"/>
  <c r="N16" i="14" s="1"/>
  <c r="O16" i="14" s="1"/>
  <c r="P16" i="14" s="1"/>
  <c r="E16" i="14"/>
  <c r="D16" i="14" s="1"/>
  <c r="G14" i="14"/>
  <c r="H14" i="14" s="1"/>
  <c r="I14" i="14" s="1"/>
  <c r="E14" i="14"/>
  <c r="D14" i="14" s="1"/>
  <c r="G12" i="14"/>
  <c r="H12" i="14" s="1"/>
  <c r="I12" i="14" s="1"/>
  <c r="E12" i="14"/>
  <c r="D12" i="14" s="1"/>
  <c r="G11" i="14"/>
  <c r="H11" i="14" s="1"/>
  <c r="I11" i="14" s="1"/>
  <c r="E11" i="14"/>
  <c r="D11" i="14" s="1"/>
  <c r="G9" i="14"/>
  <c r="H9" i="14" s="1"/>
  <c r="I9" i="14" s="1"/>
  <c r="J9" i="14" s="1"/>
  <c r="L9" i="14" s="1"/>
  <c r="M9" i="14" s="1"/>
  <c r="N9" i="14" s="1"/>
  <c r="E9" i="14"/>
  <c r="D9" i="14" s="1"/>
  <c r="G7" i="14"/>
  <c r="H7" i="14" s="1"/>
  <c r="I7" i="14" s="1"/>
  <c r="J7" i="14" s="1"/>
  <c r="K7" i="14" s="1"/>
  <c r="L7" i="14" s="1"/>
  <c r="M7" i="14" s="1"/>
  <c r="N7" i="14" s="1"/>
  <c r="O7" i="14" s="1"/>
  <c r="P7" i="14" s="1"/>
  <c r="E7" i="14"/>
  <c r="D7" i="14" s="1"/>
  <c r="G6" i="14"/>
  <c r="H6" i="14" s="1"/>
  <c r="I6" i="14" s="1"/>
  <c r="J6" i="14" s="1"/>
  <c r="K6" i="14" s="1"/>
  <c r="L6" i="14" s="1"/>
  <c r="M6" i="14" s="1"/>
  <c r="N6" i="14" s="1"/>
  <c r="O6" i="14" s="1"/>
  <c r="P6" i="14" s="1"/>
  <c r="E6" i="14"/>
  <c r="D6" i="14" s="1"/>
  <c r="G5" i="14"/>
  <c r="H5" i="14" s="1"/>
  <c r="I5" i="14" s="1"/>
  <c r="E5" i="14"/>
  <c r="D5" i="14" s="1"/>
  <c r="G4" i="14"/>
  <c r="H4" i="14" s="1"/>
  <c r="I4" i="14" s="1"/>
  <c r="E4" i="14"/>
  <c r="D4" i="14" s="1"/>
  <c r="G3" i="14"/>
  <c r="H3" i="14" s="1"/>
  <c r="I3" i="14" s="1"/>
  <c r="E3" i="14"/>
  <c r="D3" i="14" s="1"/>
  <c r="N13" i="2" l="1"/>
  <c r="O13" i="2" s="1"/>
  <c r="P13" i="2" s="1"/>
  <c r="N12" i="2"/>
  <c r="O12" i="2" s="1"/>
  <c r="P12" i="2" s="1"/>
  <c r="P9" i="14"/>
  <c r="L9" i="15"/>
  <c r="M9" i="15" s="1"/>
  <c r="N9" i="15" s="1"/>
  <c r="D26" i="14"/>
  <c r="D28" i="14" s="1"/>
  <c r="E28" i="14"/>
  <c r="H26" i="14"/>
  <c r="G28" i="14"/>
  <c r="D26" i="15"/>
  <c r="D28" i="15" s="1"/>
  <c r="E28" i="15"/>
  <c r="H26" i="15"/>
  <c r="G28" i="15"/>
  <c r="D23" i="17"/>
  <c r="D35" i="17" s="1"/>
  <c r="E35" i="17"/>
  <c r="H23" i="17"/>
  <c r="G35" i="17"/>
  <c r="H17" i="18"/>
  <c r="G28" i="18"/>
  <c r="D17" i="18"/>
  <c r="D28" i="18" s="1"/>
  <c r="E28" i="18"/>
  <c r="L14" i="27"/>
  <c r="L36" i="27" s="1"/>
  <c r="I28" i="25"/>
  <c r="D16" i="21"/>
  <c r="D28" i="21" s="1"/>
  <c r="E28" i="21"/>
  <c r="H16" i="21"/>
  <c r="G28" i="21"/>
  <c r="I22" i="20"/>
  <c r="I17" i="20"/>
  <c r="D16" i="20"/>
  <c r="D28" i="20" s="1"/>
  <c r="E28" i="20"/>
  <c r="H16" i="20"/>
  <c r="G28" i="20"/>
  <c r="G36" i="13"/>
  <c r="H36" i="13" s="1"/>
  <c r="I36" i="13" s="1"/>
  <c r="E36" i="13"/>
  <c r="D36" i="13" s="1"/>
  <c r="H34" i="13"/>
  <c r="I34" i="13" s="1"/>
  <c r="G34" i="13"/>
  <c r="E34" i="13"/>
  <c r="D34" i="13" s="1"/>
  <c r="G33" i="13"/>
  <c r="H33" i="13" s="1"/>
  <c r="I33" i="13" s="1"/>
  <c r="E33" i="13"/>
  <c r="D33" i="13" s="1"/>
  <c r="G32" i="13"/>
  <c r="H32" i="13" s="1"/>
  <c r="I32" i="13" s="1"/>
  <c r="E32" i="13"/>
  <c r="D32" i="13" s="1"/>
  <c r="G30" i="13"/>
  <c r="H30" i="13" s="1"/>
  <c r="I30" i="13" s="1"/>
  <c r="D30" i="13"/>
  <c r="G28" i="13"/>
  <c r="H28" i="13" s="1"/>
  <c r="I28" i="13" s="1"/>
  <c r="E28" i="13"/>
  <c r="D28" i="13" s="1"/>
  <c r="G27" i="13"/>
  <c r="H27" i="13" s="1"/>
  <c r="I27" i="13" s="1"/>
  <c r="E27" i="13"/>
  <c r="D27" i="13" s="1"/>
  <c r="F23" i="13"/>
  <c r="G23" i="13" s="1"/>
  <c r="H23" i="13" s="1"/>
  <c r="I23" i="13" s="1"/>
  <c r="F22" i="13"/>
  <c r="E22" i="13" s="1"/>
  <c r="D22" i="13" s="1"/>
  <c r="G21" i="13"/>
  <c r="H21" i="13" s="1"/>
  <c r="I21" i="13" s="1"/>
  <c r="E21" i="13"/>
  <c r="D21" i="13" s="1"/>
  <c r="G20" i="13"/>
  <c r="H20" i="13" s="1"/>
  <c r="I20" i="13" s="1"/>
  <c r="E20" i="13"/>
  <c r="D20" i="13" s="1"/>
  <c r="F17" i="13"/>
  <c r="G17" i="13" s="1"/>
  <c r="H17" i="13" s="1"/>
  <c r="I17" i="13" s="1"/>
  <c r="G16" i="13"/>
  <c r="H16" i="13" s="1"/>
  <c r="I16" i="13" s="1"/>
  <c r="E16" i="13"/>
  <c r="D16" i="13" s="1"/>
  <c r="G14" i="13"/>
  <c r="H14" i="13" s="1"/>
  <c r="I14" i="13" s="1"/>
  <c r="E14" i="13"/>
  <c r="D14" i="13" s="1"/>
  <c r="G13" i="13"/>
  <c r="H13" i="13" s="1"/>
  <c r="I13" i="13" s="1"/>
  <c r="E13" i="13"/>
  <c r="D13" i="13" s="1"/>
  <c r="G11" i="13"/>
  <c r="H11" i="13" s="1"/>
  <c r="I11" i="13" s="1"/>
  <c r="E11" i="13"/>
  <c r="D11" i="13" s="1"/>
  <c r="G10" i="13"/>
  <c r="H10" i="13" s="1"/>
  <c r="I10" i="13" s="1"/>
  <c r="E10" i="13"/>
  <c r="D10" i="13" s="1"/>
  <c r="G9" i="13"/>
  <c r="H9" i="13" s="1"/>
  <c r="I9" i="13" s="1"/>
  <c r="E9" i="13"/>
  <c r="D9" i="13" s="1"/>
  <c r="G7" i="13"/>
  <c r="H7" i="13" s="1"/>
  <c r="I7" i="13" s="1"/>
  <c r="E7" i="13"/>
  <c r="D7" i="13" s="1"/>
  <c r="G6" i="13"/>
  <c r="H6" i="13" s="1"/>
  <c r="I6" i="13" s="1"/>
  <c r="E6" i="13"/>
  <c r="D6" i="13" s="1"/>
  <c r="G5" i="13"/>
  <c r="H5" i="13" s="1"/>
  <c r="I5" i="13" s="1"/>
  <c r="E5" i="13"/>
  <c r="D5" i="13" s="1"/>
  <c r="G4" i="13"/>
  <c r="H4" i="13" s="1"/>
  <c r="I4" i="13" s="1"/>
  <c r="E4" i="13"/>
  <c r="D4" i="13" s="1"/>
  <c r="G3" i="13"/>
  <c r="H3" i="13" s="1"/>
  <c r="I3" i="13" s="1"/>
  <c r="E3" i="13"/>
  <c r="D3" i="13" s="1"/>
  <c r="G26" i="12"/>
  <c r="H26" i="12" s="1"/>
  <c r="I26" i="12" s="1"/>
  <c r="E26" i="12"/>
  <c r="D26" i="12" s="1"/>
  <c r="G24" i="12"/>
  <c r="H24" i="12" s="1"/>
  <c r="I24" i="12" s="1"/>
  <c r="E24" i="12"/>
  <c r="D24" i="12" s="1"/>
  <c r="G22" i="12"/>
  <c r="H22" i="12" s="1"/>
  <c r="I22" i="12" s="1"/>
  <c r="E22" i="12"/>
  <c r="D22" i="12" s="1"/>
  <c r="G20" i="12"/>
  <c r="H20" i="12" s="1"/>
  <c r="I20" i="12" s="1"/>
  <c r="E20" i="12"/>
  <c r="D20" i="12" s="1"/>
  <c r="G19" i="12"/>
  <c r="H19" i="12" s="1"/>
  <c r="I19" i="12" s="1"/>
  <c r="E19" i="12"/>
  <c r="D19" i="12" s="1"/>
  <c r="G12" i="12"/>
  <c r="H12" i="12" s="1"/>
  <c r="I12" i="12" s="1"/>
  <c r="E12" i="12"/>
  <c r="D12" i="12" s="1"/>
  <c r="G11" i="12"/>
  <c r="H11" i="12" s="1"/>
  <c r="I11" i="12" s="1"/>
  <c r="E11" i="12"/>
  <c r="D11" i="12" s="1"/>
  <c r="G9" i="12"/>
  <c r="H9" i="12" s="1"/>
  <c r="I9" i="12" s="1"/>
  <c r="E9" i="12"/>
  <c r="D9" i="12" s="1"/>
  <c r="G7" i="12"/>
  <c r="H7" i="12" s="1"/>
  <c r="I7" i="12" s="1"/>
  <c r="E7" i="12"/>
  <c r="D7" i="12" s="1"/>
  <c r="G6" i="12"/>
  <c r="H6" i="12" s="1"/>
  <c r="I6" i="12" s="1"/>
  <c r="E6" i="12"/>
  <c r="D6" i="12" s="1"/>
  <c r="G5" i="12"/>
  <c r="H5" i="12" s="1"/>
  <c r="I5" i="12" s="1"/>
  <c r="E5" i="12"/>
  <c r="D5" i="12" s="1"/>
  <c r="G4" i="12"/>
  <c r="H4" i="12" s="1"/>
  <c r="I4" i="12" s="1"/>
  <c r="E4" i="12"/>
  <c r="D4" i="12" s="1"/>
  <c r="G3" i="12"/>
  <c r="H3" i="12" s="1"/>
  <c r="I3" i="12" s="1"/>
  <c r="E3" i="12"/>
  <c r="D3" i="12" s="1"/>
  <c r="G26" i="11"/>
  <c r="H26" i="11" s="1"/>
  <c r="I26" i="11" s="1"/>
  <c r="E26" i="11"/>
  <c r="D26" i="11" s="1"/>
  <c r="G24" i="11"/>
  <c r="H24" i="11" s="1"/>
  <c r="I24" i="11" s="1"/>
  <c r="E24" i="11"/>
  <c r="D24" i="11" s="1"/>
  <c r="G22" i="11"/>
  <c r="H22" i="11" s="1"/>
  <c r="I22" i="11" s="1"/>
  <c r="E22" i="11"/>
  <c r="D22" i="11" s="1"/>
  <c r="G20" i="11"/>
  <c r="H20" i="11" s="1"/>
  <c r="I20" i="11" s="1"/>
  <c r="E20" i="11"/>
  <c r="D20" i="11" s="1"/>
  <c r="G19" i="11"/>
  <c r="H19" i="11" s="1"/>
  <c r="I19" i="11" s="1"/>
  <c r="E19" i="11"/>
  <c r="D19" i="11" s="1"/>
  <c r="G17" i="11"/>
  <c r="H17" i="11" s="1"/>
  <c r="I17" i="11" s="1"/>
  <c r="E17" i="11"/>
  <c r="D17" i="11" s="1"/>
  <c r="G16" i="11"/>
  <c r="H16" i="11" s="1"/>
  <c r="I16" i="11" s="1"/>
  <c r="E16" i="11"/>
  <c r="D16" i="11" s="1"/>
  <c r="G14" i="11"/>
  <c r="H14" i="11" s="1"/>
  <c r="I14" i="11" s="1"/>
  <c r="E14" i="11"/>
  <c r="D14" i="11" s="1"/>
  <c r="G12" i="11"/>
  <c r="H12" i="11" s="1"/>
  <c r="I12" i="11" s="1"/>
  <c r="E12" i="11"/>
  <c r="D12" i="11" s="1"/>
  <c r="G11" i="11"/>
  <c r="H11" i="11" s="1"/>
  <c r="I11" i="11" s="1"/>
  <c r="E11" i="11"/>
  <c r="D11" i="11" s="1"/>
  <c r="G9" i="11"/>
  <c r="H9" i="11" s="1"/>
  <c r="I9" i="11" s="1"/>
  <c r="E9" i="11"/>
  <c r="D9" i="11" s="1"/>
  <c r="G7" i="11"/>
  <c r="H7" i="11" s="1"/>
  <c r="I7" i="11" s="1"/>
  <c r="E7" i="11"/>
  <c r="D7" i="11" s="1"/>
  <c r="G6" i="11"/>
  <c r="H6" i="11" s="1"/>
  <c r="I6" i="11" s="1"/>
  <c r="E6" i="11"/>
  <c r="D6" i="11" s="1"/>
  <c r="G5" i="11"/>
  <c r="H5" i="11" s="1"/>
  <c r="I5" i="11" s="1"/>
  <c r="E5" i="11"/>
  <c r="D5" i="11" s="1"/>
  <c r="G4" i="11"/>
  <c r="H4" i="11" s="1"/>
  <c r="I4" i="11" s="1"/>
  <c r="E4" i="11"/>
  <c r="D4" i="11" s="1"/>
  <c r="G3" i="11"/>
  <c r="H3" i="11" s="1"/>
  <c r="I3" i="11" s="1"/>
  <c r="E3" i="11"/>
  <c r="D3" i="11" s="1"/>
  <c r="G33" i="10"/>
  <c r="H33" i="10" s="1"/>
  <c r="I33" i="10" s="1"/>
  <c r="J33" i="10" s="1"/>
  <c r="K33" i="10" s="1"/>
  <c r="L33" i="10" s="1"/>
  <c r="M33" i="10" s="1"/>
  <c r="N33" i="10" s="1"/>
  <c r="E33" i="10"/>
  <c r="D33" i="10"/>
  <c r="G31" i="10"/>
  <c r="H31" i="10" s="1"/>
  <c r="I31" i="10" s="1"/>
  <c r="J31" i="10" s="1"/>
  <c r="K31" i="10" s="1"/>
  <c r="L31" i="10" s="1"/>
  <c r="M31" i="10" s="1"/>
  <c r="N31" i="10" s="1"/>
  <c r="E31" i="10"/>
  <c r="D31" i="10" s="1"/>
  <c r="I29" i="10"/>
  <c r="J29" i="10" s="1"/>
  <c r="K29" i="10" s="1"/>
  <c r="L29" i="10" s="1"/>
  <c r="M29" i="10" s="1"/>
  <c r="N29" i="10" s="1"/>
  <c r="H29" i="10"/>
  <c r="G29" i="10"/>
  <c r="E29" i="10"/>
  <c r="D29" i="10"/>
  <c r="G27" i="10"/>
  <c r="H27" i="10" s="1"/>
  <c r="I27" i="10" s="1"/>
  <c r="J27" i="10" s="1"/>
  <c r="K27" i="10" s="1"/>
  <c r="L27" i="10" s="1"/>
  <c r="M27" i="10" s="1"/>
  <c r="N27" i="10" s="1"/>
  <c r="E27" i="10"/>
  <c r="D27" i="10"/>
  <c r="G26" i="10"/>
  <c r="H26" i="10" s="1"/>
  <c r="I26" i="10" s="1"/>
  <c r="J26" i="10" s="1"/>
  <c r="K26" i="10" s="1"/>
  <c r="L26" i="10" s="1"/>
  <c r="M26" i="10" s="1"/>
  <c r="N26" i="10" s="1"/>
  <c r="E26" i="10"/>
  <c r="D26" i="10"/>
  <c r="G24" i="10"/>
  <c r="H24" i="10" s="1"/>
  <c r="I24" i="10" s="1"/>
  <c r="J24" i="10" s="1"/>
  <c r="K24" i="10" s="1"/>
  <c r="L24" i="10" s="1"/>
  <c r="M24" i="10" s="1"/>
  <c r="N24" i="10" s="1"/>
  <c r="E24" i="10"/>
  <c r="D24" i="10" s="1"/>
  <c r="G23" i="10"/>
  <c r="H23" i="10" s="1"/>
  <c r="I23" i="10" s="1"/>
  <c r="J23" i="10" s="1"/>
  <c r="K23" i="10" s="1"/>
  <c r="L23" i="10" s="1"/>
  <c r="M23" i="10" s="1"/>
  <c r="N23" i="10" s="1"/>
  <c r="E23" i="10"/>
  <c r="D23" i="10"/>
  <c r="G21" i="10"/>
  <c r="H21" i="10" s="1"/>
  <c r="I21" i="10" s="1"/>
  <c r="J21" i="10" s="1"/>
  <c r="K21" i="10" s="1"/>
  <c r="L21" i="10" s="1"/>
  <c r="M21" i="10" s="1"/>
  <c r="N21" i="10" s="1"/>
  <c r="E21" i="10"/>
  <c r="D21" i="10"/>
  <c r="G20" i="10"/>
  <c r="H20" i="10" s="1"/>
  <c r="I20" i="10" s="1"/>
  <c r="J20" i="10" s="1"/>
  <c r="K20" i="10" s="1"/>
  <c r="L20" i="10" s="1"/>
  <c r="M20" i="10" s="1"/>
  <c r="N20" i="10" s="1"/>
  <c r="E20" i="10"/>
  <c r="D20" i="10"/>
  <c r="G17" i="10"/>
  <c r="H17" i="10" s="1"/>
  <c r="I17" i="10" s="1"/>
  <c r="J17" i="10" s="1"/>
  <c r="K17" i="10" s="1"/>
  <c r="L17" i="10" s="1"/>
  <c r="M17" i="10" s="1"/>
  <c r="N17" i="10" s="1"/>
  <c r="E17" i="10"/>
  <c r="D17" i="10"/>
  <c r="G16" i="10"/>
  <c r="H16" i="10" s="1"/>
  <c r="I16" i="10" s="1"/>
  <c r="J16" i="10" s="1"/>
  <c r="K16" i="10" s="1"/>
  <c r="L16" i="10" s="1"/>
  <c r="M16" i="10" s="1"/>
  <c r="N16" i="10" s="1"/>
  <c r="E16" i="10"/>
  <c r="D16" i="10"/>
  <c r="G14" i="10"/>
  <c r="H14" i="10" s="1"/>
  <c r="I14" i="10" s="1"/>
  <c r="J14" i="10" s="1"/>
  <c r="K14" i="10" s="1"/>
  <c r="L14" i="10" s="1"/>
  <c r="M14" i="10" s="1"/>
  <c r="N14" i="10" s="1"/>
  <c r="E14" i="10"/>
  <c r="D14" i="10"/>
  <c r="G12" i="10"/>
  <c r="H12" i="10" s="1"/>
  <c r="I12" i="10" s="1"/>
  <c r="J12" i="10" s="1"/>
  <c r="K12" i="10" s="1"/>
  <c r="L12" i="10" s="1"/>
  <c r="M12" i="10" s="1"/>
  <c r="N12" i="10" s="1"/>
  <c r="E12" i="10"/>
  <c r="D12" i="10"/>
  <c r="G11" i="10"/>
  <c r="H11" i="10" s="1"/>
  <c r="I11" i="10" s="1"/>
  <c r="J11" i="10" s="1"/>
  <c r="K11" i="10" s="1"/>
  <c r="L11" i="10" s="1"/>
  <c r="M11" i="10" s="1"/>
  <c r="N11" i="10" s="1"/>
  <c r="E11" i="10"/>
  <c r="D11" i="10"/>
  <c r="G9" i="10"/>
  <c r="H9" i="10" s="1"/>
  <c r="I9" i="10" s="1"/>
  <c r="J9" i="10" s="1"/>
  <c r="K9" i="10" s="1"/>
  <c r="L9" i="10" s="1"/>
  <c r="M9" i="10" s="1"/>
  <c r="N9" i="10" s="1"/>
  <c r="E9" i="10"/>
  <c r="D9" i="10"/>
  <c r="G7" i="10"/>
  <c r="H7" i="10" s="1"/>
  <c r="I7" i="10" s="1"/>
  <c r="J7" i="10" s="1"/>
  <c r="K7" i="10" s="1"/>
  <c r="L7" i="10" s="1"/>
  <c r="M7" i="10" s="1"/>
  <c r="N7" i="10" s="1"/>
  <c r="E7" i="10"/>
  <c r="D7" i="10"/>
  <c r="G6" i="10"/>
  <c r="H6" i="10" s="1"/>
  <c r="I6" i="10" s="1"/>
  <c r="J6" i="10" s="1"/>
  <c r="K6" i="10" s="1"/>
  <c r="L6" i="10" s="1"/>
  <c r="M6" i="10" s="1"/>
  <c r="N6" i="10" s="1"/>
  <c r="E6" i="10"/>
  <c r="D6" i="10"/>
  <c r="G5" i="10"/>
  <c r="H5" i="10" s="1"/>
  <c r="I5" i="10" s="1"/>
  <c r="J5" i="10" s="1"/>
  <c r="K5" i="10" s="1"/>
  <c r="L5" i="10" s="1"/>
  <c r="M5" i="10" s="1"/>
  <c r="N5" i="10" s="1"/>
  <c r="E5" i="10"/>
  <c r="D5" i="10"/>
  <c r="G4" i="10"/>
  <c r="H4" i="10" s="1"/>
  <c r="I4" i="10" s="1"/>
  <c r="J4" i="10" s="1"/>
  <c r="K4" i="10" s="1"/>
  <c r="L4" i="10" s="1"/>
  <c r="M4" i="10" s="1"/>
  <c r="N4" i="10" s="1"/>
  <c r="E4" i="10"/>
  <c r="D4" i="10"/>
  <c r="G3" i="10"/>
  <c r="H3" i="10" s="1"/>
  <c r="I3" i="10" s="1"/>
  <c r="J3" i="10" s="1"/>
  <c r="K3" i="10" s="1"/>
  <c r="L3" i="10" s="1"/>
  <c r="M3" i="10" s="1"/>
  <c r="N3" i="10" s="1"/>
  <c r="E3" i="10"/>
  <c r="D3" i="10"/>
  <c r="G33" i="9"/>
  <c r="H33" i="9" s="1"/>
  <c r="I33" i="9" s="1"/>
  <c r="E33" i="9"/>
  <c r="D33" i="9"/>
  <c r="G31" i="9"/>
  <c r="H31" i="9" s="1"/>
  <c r="I31" i="9" s="1"/>
  <c r="E31" i="9"/>
  <c r="D31" i="9" s="1"/>
  <c r="G29" i="9"/>
  <c r="H29" i="9" s="1"/>
  <c r="I29" i="9" s="1"/>
  <c r="E29" i="9"/>
  <c r="D29" i="9"/>
  <c r="G27" i="9"/>
  <c r="H27" i="9" s="1"/>
  <c r="I27" i="9" s="1"/>
  <c r="E27" i="9"/>
  <c r="D27" i="9"/>
  <c r="G26" i="9"/>
  <c r="H26" i="9" s="1"/>
  <c r="I26" i="9" s="1"/>
  <c r="E26" i="9"/>
  <c r="D26" i="9" s="1"/>
  <c r="G24" i="9"/>
  <c r="H24" i="9" s="1"/>
  <c r="I24" i="9" s="1"/>
  <c r="E24" i="9"/>
  <c r="D24" i="9" s="1"/>
  <c r="G23" i="9"/>
  <c r="H23" i="9" s="1"/>
  <c r="I23" i="9" s="1"/>
  <c r="E23" i="9"/>
  <c r="D23" i="9"/>
  <c r="G21" i="9"/>
  <c r="H21" i="9" s="1"/>
  <c r="I21" i="9" s="1"/>
  <c r="E21" i="9"/>
  <c r="D21" i="9"/>
  <c r="G20" i="9"/>
  <c r="H20" i="9" s="1"/>
  <c r="I20" i="9" s="1"/>
  <c r="J20" i="9" s="1"/>
  <c r="K20" i="9" s="1"/>
  <c r="L20" i="9" s="1"/>
  <c r="M20" i="9" s="1"/>
  <c r="N20" i="9" s="1"/>
  <c r="O20" i="9" s="1"/>
  <c r="P20" i="9" s="1"/>
  <c r="E20" i="9"/>
  <c r="D20" i="9" s="1"/>
  <c r="E17" i="9"/>
  <c r="D17" i="9" s="1"/>
  <c r="G16" i="9"/>
  <c r="H16" i="9" s="1"/>
  <c r="I16" i="9" s="1"/>
  <c r="E16" i="9"/>
  <c r="D16" i="9"/>
  <c r="G14" i="9"/>
  <c r="H14" i="9" s="1"/>
  <c r="I14" i="9" s="1"/>
  <c r="E14" i="9"/>
  <c r="D14" i="9"/>
  <c r="G12" i="9"/>
  <c r="H12" i="9" s="1"/>
  <c r="I12" i="9" s="1"/>
  <c r="E12" i="9"/>
  <c r="D12" i="9"/>
  <c r="G11" i="9"/>
  <c r="H11" i="9" s="1"/>
  <c r="I11" i="9" s="1"/>
  <c r="E11" i="9"/>
  <c r="D11" i="9" s="1"/>
  <c r="G9" i="9"/>
  <c r="H9" i="9" s="1"/>
  <c r="I9" i="9" s="1"/>
  <c r="J9" i="9" s="1"/>
  <c r="L9" i="9" s="1"/>
  <c r="M9" i="9" s="1"/>
  <c r="N9" i="9" s="1"/>
  <c r="P9" i="9" s="1"/>
  <c r="E9" i="9"/>
  <c r="D9" i="9" s="1"/>
  <c r="G7" i="9"/>
  <c r="H7" i="9" s="1"/>
  <c r="I7" i="9" s="1"/>
  <c r="E7" i="9"/>
  <c r="D7" i="9"/>
  <c r="G6" i="9"/>
  <c r="H6" i="9" s="1"/>
  <c r="I6" i="9" s="1"/>
  <c r="E6" i="9"/>
  <c r="D6" i="9"/>
  <c r="G5" i="9"/>
  <c r="H5" i="9" s="1"/>
  <c r="I5" i="9" s="1"/>
  <c r="E5" i="9"/>
  <c r="D5" i="9" s="1"/>
  <c r="G4" i="9"/>
  <c r="H4" i="9" s="1"/>
  <c r="I4" i="9" s="1"/>
  <c r="E4" i="9"/>
  <c r="D4" i="9" s="1"/>
  <c r="G3" i="9"/>
  <c r="H3" i="9" s="1"/>
  <c r="I3" i="9" s="1"/>
  <c r="E3" i="9"/>
  <c r="D3" i="9" s="1"/>
  <c r="G33" i="8"/>
  <c r="H33" i="8" s="1"/>
  <c r="I33" i="8" s="1"/>
  <c r="E33" i="8"/>
  <c r="D33" i="8" s="1"/>
  <c r="G31" i="8"/>
  <c r="H31" i="8" s="1"/>
  <c r="I31" i="8" s="1"/>
  <c r="E31" i="8"/>
  <c r="D31" i="8" s="1"/>
  <c r="G29" i="8"/>
  <c r="H29" i="8" s="1"/>
  <c r="I29" i="8" s="1"/>
  <c r="E29" i="8"/>
  <c r="D29" i="8"/>
  <c r="G27" i="8"/>
  <c r="H27" i="8" s="1"/>
  <c r="I27" i="8" s="1"/>
  <c r="E27" i="8"/>
  <c r="D27" i="8" s="1"/>
  <c r="G26" i="8"/>
  <c r="H26" i="8" s="1"/>
  <c r="I26" i="8" s="1"/>
  <c r="E26" i="8"/>
  <c r="D26" i="8" s="1"/>
  <c r="H24" i="8"/>
  <c r="I24" i="8" s="1"/>
  <c r="G24" i="8"/>
  <c r="E24" i="8"/>
  <c r="D24" i="8" s="1"/>
  <c r="G23" i="8"/>
  <c r="H23" i="8" s="1"/>
  <c r="I23" i="8" s="1"/>
  <c r="E23" i="8"/>
  <c r="D23" i="8"/>
  <c r="G21" i="8"/>
  <c r="H21" i="8" s="1"/>
  <c r="I21" i="8" s="1"/>
  <c r="E21" i="8"/>
  <c r="D21" i="8"/>
  <c r="G20" i="8"/>
  <c r="H20" i="8" s="1"/>
  <c r="I20" i="8" s="1"/>
  <c r="J20" i="8" s="1"/>
  <c r="K20" i="8" s="1"/>
  <c r="L20" i="8" s="1"/>
  <c r="M20" i="8" s="1"/>
  <c r="N20" i="8" s="1"/>
  <c r="O20" i="8" s="1"/>
  <c r="P20" i="8" s="1"/>
  <c r="E20" i="8"/>
  <c r="D20" i="8" s="1"/>
  <c r="D17" i="8"/>
  <c r="G16" i="8"/>
  <c r="H16" i="8" s="1"/>
  <c r="I16" i="8" s="1"/>
  <c r="E16" i="8"/>
  <c r="D16" i="8" s="1"/>
  <c r="G14" i="8"/>
  <c r="H14" i="8" s="1"/>
  <c r="I14" i="8" s="1"/>
  <c r="E14" i="8"/>
  <c r="D14" i="8" s="1"/>
  <c r="G12" i="8"/>
  <c r="H12" i="8" s="1"/>
  <c r="I12" i="8" s="1"/>
  <c r="E12" i="8"/>
  <c r="D12" i="8" s="1"/>
  <c r="I11" i="8"/>
  <c r="H11" i="8"/>
  <c r="G11" i="8"/>
  <c r="E11" i="8"/>
  <c r="D11" i="8"/>
  <c r="G9" i="8"/>
  <c r="H9" i="8" s="1"/>
  <c r="I9" i="8" s="1"/>
  <c r="J9" i="8" s="1"/>
  <c r="L9" i="8" s="1"/>
  <c r="M9" i="8" s="1"/>
  <c r="N9" i="8" s="1"/>
  <c r="P9" i="8" s="1"/>
  <c r="E9" i="8"/>
  <c r="D9" i="8" s="1"/>
  <c r="G7" i="8"/>
  <c r="H7" i="8" s="1"/>
  <c r="I7" i="8" s="1"/>
  <c r="E7" i="8"/>
  <c r="D7" i="8"/>
  <c r="G6" i="8"/>
  <c r="H6" i="8" s="1"/>
  <c r="I6" i="8" s="1"/>
  <c r="E6" i="8"/>
  <c r="D6" i="8" s="1"/>
  <c r="H5" i="8"/>
  <c r="I5" i="8" s="1"/>
  <c r="G5" i="8"/>
  <c r="E5" i="8"/>
  <c r="D5" i="8"/>
  <c r="G4" i="8"/>
  <c r="H4" i="8" s="1"/>
  <c r="I4" i="8" s="1"/>
  <c r="E4" i="8"/>
  <c r="D4" i="8"/>
  <c r="G3" i="8"/>
  <c r="H3" i="8" s="1"/>
  <c r="I3" i="8" s="1"/>
  <c r="E3" i="8"/>
  <c r="D3" i="8" s="1"/>
  <c r="E24" i="7"/>
  <c r="E23" i="7"/>
  <c r="G33" i="7"/>
  <c r="H33" i="7" s="1"/>
  <c r="I33" i="7" s="1"/>
  <c r="E33" i="7"/>
  <c r="D33" i="7" s="1"/>
  <c r="G31" i="7"/>
  <c r="H31" i="7" s="1"/>
  <c r="I31" i="7" s="1"/>
  <c r="E31" i="7"/>
  <c r="D31" i="7" s="1"/>
  <c r="G29" i="7"/>
  <c r="H29" i="7" s="1"/>
  <c r="I29" i="7" s="1"/>
  <c r="E29" i="7"/>
  <c r="D29" i="7" s="1"/>
  <c r="G27" i="7"/>
  <c r="H27" i="7" s="1"/>
  <c r="I27" i="7" s="1"/>
  <c r="E27" i="7"/>
  <c r="D27" i="7" s="1"/>
  <c r="G26" i="7"/>
  <c r="H26" i="7" s="1"/>
  <c r="I26" i="7" s="1"/>
  <c r="E26" i="7"/>
  <c r="D26" i="7" s="1"/>
  <c r="G24" i="7"/>
  <c r="H24" i="7" s="1"/>
  <c r="I24" i="7" s="1"/>
  <c r="G21" i="7"/>
  <c r="H21" i="7" s="1"/>
  <c r="I21" i="7" s="1"/>
  <c r="E21" i="7"/>
  <c r="D21" i="7" s="1"/>
  <c r="G20" i="7"/>
  <c r="H20" i="7" s="1"/>
  <c r="I20" i="7" s="1"/>
  <c r="E20" i="7"/>
  <c r="D20" i="7" s="1"/>
  <c r="G16" i="7"/>
  <c r="H16" i="7" s="1"/>
  <c r="I16" i="7" s="1"/>
  <c r="E16" i="7"/>
  <c r="D16" i="7" s="1"/>
  <c r="G14" i="7"/>
  <c r="H14" i="7" s="1"/>
  <c r="I14" i="7" s="1"/>
  <c r="G12" i="7"/>
  <c r="H12" i="7" s="1"/>
  <c r="I12" i="7" s="1"/>
  <c r="E12" i="7"/>
  <c r="D12" i="7" s="1"/>
  <c r="G11" i="7"/>
  <c r="H11" i="7" s="1"/>
  <c r="I11" i="7" s="1"/>
  <c r="E11" i="7"/>
  <c r="D11" i="7" s="1"/>
  <c r="G9" i="7"/>
  <c r="H9" i="7" s="1"/>
  <c r="I9" i="7" s="1"/>
  <c r="E9" i="7"/>
  <c r="D9" i="7" s="1"/>
  <c r="G7" i="7"/>
  <c r="H7" i="7" s="1"/>
  <c r="I7" i="7" s="1"/>
  <c r="E7" i="7"/>
  <c r="D7" i="7" s="1"/>
  <c r="G6" i="7"/>
  <c r="H6" i="7" s="1"/>
  <c r="I6" i="7" s="1"/>
  <c r="E6" i="7"/>
  <c r="D6" i="7" s="1"/>
  <c r="G5" i="7"/>
  <c r="H5" i="7" s="1"/>
  <c r="I5" i="7" s="1"/>
  <c r="E5" i="7"/>
  <c r="D5" i="7" s="1"/>
  <c r="G4" i="7"/>
  <c r="H4" i="7" s="1"/>
  <c r="I4" i="7" s="1"/>
  <c r="E4" i="7"/>
  <c r="D4" i="7" s="1"/>
  <c r="G3" i="7"/>
  <c r="H3" i="7" s="1"/>
  <c r="I3" i="7" s="1"/>
  <c r="E3" i="7"/>
  <c r="D3" i="7" s="1"/>
  <c r="G36" i="6"/>
  <c r="H36" i="6" s="1"/>
  <c r="I36" i="6" s="1"/>
  <c r="E36" i="6"/>
  <c r="D36" i="6" s="1"/>
  <c r="G34" i="6"/>
  <c r="H34" i="6" s="1"/>
  <c r="I34" i="6" s="1"/>
  <c r="J34" i="6" s="1"/>
  <c r="K34" i="6" s="1"/>
  <c r="L34" i="6" s="1"/>
  <c r="M34" i="6" s="1"/>
  <c r="N34" i="6" s="1"/>
  <c r="O34" i="6" s="1"/>
  <c r="P34" i="6" s="1"/>
  <c r="E34" i="6"/>
  <c r="D34" i="6" s="1"/>
  <c r="G33" i="6"/>
  <c r="H33" i="6" s="1"/>
  <c r="I33" i="6" s="1"/>
  <c r="J33" i="6" s="1"/>
  <c r="K33" i="6" s="1"/>
  <c r="L33" i="6" s="1"/>
  <c r="M33" i="6" s="1"/>
  <c r="N33" i="6" s="1"/>
  <c r="O33" i="6" s="1"/>
  <c r="P33" i="6" s="1"/>
  <c r="E33" i="6"/>
  <c r="D33" i="6" s="1"/>
  <c r="G32" i="6"/>
  <c r="H32" i="6" s="1"/>
  <c r="I32" i="6" s="1"/>
  <c r="J32" i="6" s="1"/>
  <c r="K32" i="6" s="1"/>
  <c r="L32" i="6" s="1"/>
  <c r="M32" i="6" s="1"/>
  <c r="N32" i="6" s="1"/>
  <c r="O32" i="6" s="1"/>
  <c r="P32" i="6" s="1"/>
  <c r="E32" i="6"/>
  <c r="D32" i="6" s="1"/>
  <c r="G30" i="6"/>
  <c r="E30" i="6"/>
  <c r="G28" i="6"/>
  <c r="H28" i="6" s="1"/>
  <c r="I28" i="6" s="1"/>
  <c r="E28" i="6"/>
  <c r="D28" i="6" s="1"/>
  <c r="G27" i="6"/>
  <c r="H27" i="6" s="1"/>
  <c r="I27" i="6" s="1"/>
  <c r="E27" i="6"/>
  <c r="D27" i="6" s="1"/>
  <c r="F23" i="6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G21" i="6"/>
  <c r="H21" i="6" s="1"/>
  <c r="I21" i="6" s="1"/>
  <c r="J21" i="6" s="1"/>
  <c r="K21" i="6" s="1"/>
  <c r="L21" i="6" s="1"/>
  <c r="M21" i="6" s="1"/>
  <c r="N21" i="6" s="1"/>
  <c r="O21" i="6" s="1"/>
  <c r="P21" i="6" s="1"/>
  <c r="E21" i="6"/>
  <c r="D21" i="6" s="1"/>
  <c r="H20" i="6"/>
  <c r="I20" i="6" s="1"/>
  <c r="J20" i="6" s="1"/>
  <c r="K20" i="6" s="1"/>
  <c r="L20" i="6" s="1"/>
  <c r="M20" i="6" s="1"/>
  <c r="N20" i="6" s="1"/>
  <c r="O20" i="6" s="1"/>
  <c r="P20" i="6" s="1"/>
  <c r="E20" i="6"/>
  <c r="D20" i="6" s="1"/>
  <c r="F17" i="6"/>
  <c r="G17" i="6" s="1"/>
  <c r="H17" i="6" s="1"/>
  <c r="I17" i="6" s="1"/>
  <c r="G16" i="6"/>
  <c r="H16" i="6" s="1"/>
  <c r="I16" i="6" s="1"/>
  <c r="E16" i="6"/>
  <c r="D16" i="6" s="1"/>
  <c r="G14" i="6"/>
  <c r="H14" i="6" s="1"/>
  <c r="I14" i="6" s="1"/>
  <c r="E14" i="6"/>
  <c r="D14" i="6" s="1"/>
  <c r="G13" i="6"/>
  <c r="H13" i="6" s="1"/>
  <c r="I13" i="6" s="1"/>
  <c r="E13" i="6"/>
  <c r="D13" i="6" s="1"/>
  <c r="G11" i="6"/>
  <c r="H11" i="6" s="1"/>
  <c r="I11" i="6" s="1"/>
  <c r="E11" i="6"/>
  <c r="D11" i="6"/>
  <c r="G10" i="6"/>
  <c r="H10" i="6" s="1"/>
  <c r="I10" i="6" s="1"/>
  <c r="J10" i="6" s="1"/>
  <c r="K10" i="6" s="1"/>
  <c r="L10" i="6" s="1"/>
  <c r="M10" i="6" s="1"/>
  <c r="N10" i="6" s="1"/>
  <c r="O10" i="6" s="1"/>
  <c r="P10" i="6" s="1"/>
  <c r="E10" i="6"/>
  <c r="D10" i="6" s="1"/>
  <c r="G9" i="6"/>
  <c r="H9" i="6" s="1"/>
  <c r="I9" i="6" s="1"/>
  <c r="J9" i="6" s="1"/>
  <c r="K9" i="6" s="1"/>
  <c r="L9" i="6" s="1"/>
  <c r="M9" i="6" s="1"/>
  <c r="N9" i="6" s="1"/>
  <c r="O9" i="6" s="1"/>
  <c r="P9" i="6" s="1"/>
  <c r="E9" i="6"/>
  <c r="D9" i="6" s="1"/>
  <c r="G7" i="6"/>
  <c r="H7" i="6" s="1"/>
  <c r="I7" i="6" s="1"/>
  <c r="E7" i="6"/>
  <c r="D7" i="6" s="1"/>
  <c r="G6" i="6"/>
  <c r="H6" i="6" s="1"/>
  <c r="I6" i="6" s="1"/>
  <c r="E6" i="6"/>
  <c r="D6" i="6" s="1"/>
  <c r="G5" i="6"/>
  <c r="H5" i="6" s="1"/>
  <c r="I5" i="6" s="1"/>
  <c r="E5" i="6"/>
  <c r="D5" i="6" s="1"/>
  <c r="G4" i="6"/>
  <c r="H4" i="6" s="1"/>
  <c r="I4" i="6" s="1"/>
  <c r="E4" i="6"/>
  <c r="D4" i="6" s="1"/>
  <c r="G3" i="6"/>
  <c r="H3" i="6" s="1"/>
  <c r="I3" i="6" s="1"/>
  <c r="E3" i="6"/>
  <c r="D3" i="6" s="1"/>
  <c r="F18" i="1"/>
  <c r="F17" i="1"/>
  <c r="G26" i="5"/>
  <c r="H26" i="5" s="1"/>
  <c r="I26" i="5" s="1"/>
  <c r="E26" i="5"/>
  <c r="D26" i="5" s="1"/>
  <c r="G24" i="5"/>
  <c r="H24" i="5" s="1"/>
  <c r="I24" i="5" s="1"/>
  <c r="J24" i="5" s="1"/>
  <c r="K24" i="5" s="1"/>
  <c r="E24" i="5"/>
  <c r="D24" i="5" s="1"/>
  <c r="G22" i="5"/>
  <c r="H22" i="5" s="1"/>
  <c r="I22" i="5" s="1"/>
  <c r="E22" i="5"/>
  <c r="D22" i="5" s="1"/>
  <c r="G20" i="5"/>
  <c r="H20" i="5" s="1"/>
  <c r="I20" i="5" s="1"/>
  <c r="E20" i="5"/>
  <c r="D20" i="5" s="1"/>
  <c r="G19" i="5"/>
  <c r="H19" i="5" s="1"/>
  <c r="I19" i="5" s="1"/>
  <c r="E19" i="5"/>
  <c r="D19" i="5" s="1"/>
  <c r="G12" i="5"/>
  <c r="H12" i="5" s="1"/>
  <c r="I12" i="5" s="1"/>
  <c r="E12" i="5"/>
  <c r="D12" i="5" s="1"/>
  <c r="G11" i="5"/>
  <c r="H11" i="5" s="1"/>
  <c r="I11" i="5" s="1"/>
  <c r="E11" i="5"/>
  <c r="D11" i="5" s="1"/>
  <c r="G9" i="5"/>
  <c r="H9" i="5" s="1"/>
  <c r="I9" i="5" s="1"/>
  <c r="E9" i="5"/>
  <c r="D9" i="5" s="1"/>
  <c r="G7" i="5"/>
  <c r="H7" i="5" s="1"/>
  <c r="I7" i="5" s="1"/>
  <c r="J7" i="5" s="1"/>
  <c r="K7" i="5" s="1"/>
  <c r="E7" i="5"/>
  <c r="D7" i="5" s="1"/>
  <c r="G6" i="5"/>
  <c r="H6" i="5" s="1"/>
  <c r="I6" i="5" s="1"/>
  <c r="J6" i="5" s="1"/>
  <c r="K6" i="5" s="1"/>
  <c r="E6" i="5"/>
  <c r="D6" i="5" s="1"/>
  <c r="G5" i="5"/>
  <c r="H5" i="5" s="1"/>
  <c r="I5" i="5" s="1"/>
  <c r="E5" i="5"/>
  <c r="D5" i="5" s="1"/>
  <c r="G4" i="5"/>
  <c r="H4" i="5" s="1"/>
  <c r="I4" i="5" s="1"/>
  <c r="E4" i="5"/>
  <c r="D4" i="5" s="1"/>
  <c r="G3" i="5"/>
  <c r="H3" i="5" s="1"/>
  <c r="I3" i="5" s="1"/>
  <c r="J3" i="5" s="1"/>
  <c r="K3" i="5" s="1"/>
  <c r="E3" i="5"/>
  <c r="D3" i="5" s="1"/>
  <c r="F32" i="1"/>
  <c r="F31" i="1"/>
  <c r="F16" i="2"/>
  <c r="E16" i="2" s="1"/>
  <c r="D16" i="2" s="1"/>
  <c r="F17" i="3"/>
  <c r="G17" i="3" s="1"/>
  <c r="H17" i="3" s="1"/>
  <c r="I17" i="3" s="1"/>
  <c r="G36" i="3"/>
  <c r="H36" i="3" s="1"/>
  <c r="I36" i="3" s="1"/>
  <c r="E36" i="3"/>
  <c r="D36" i="3" s="1"/>
  <c r="G34" i="3"/>
  <c r="H34" i="3" s="1"/>
  <c r="I34" i="3" s="1"/>
  <c r="J34" i="3" s="1"/>
  <c r="K34" i="3" s="1"/>
  <c r="E34" i="3"/>
  <c r="D34" i="3" s="1"/>
  <c r="G33" i="3"/>
  <c r="H33" i="3" s="1"/>
  <c r="I33" i="3" s="1"/>
  <c r="J33" i="3" s="1"/>
  <c r="K33" i="3" s="1"/>
  <c r="E33" i="3"/>
  <c r="D33" i="3"/>
  <c r="G32" i="3"/>
  <c r="H32" i="3" s="1"/>
  <c r="I32" i="3" s="1"/>
  <c r="J32" i="3" s="1"/>
  <c r="K32" i="3" s="1"/>
  <c r="E32" i="3"/>
  <c r="D32" i="3" s="1"/>
  <c r="G30" i="3"/>
  <c r="H30" i="3" s="1"/>
  <c r="I30" i="3" s="1"/>
  <c r="E30" i="3"/>
  <c r="D30" i="3" s="1"/>
  <c r="G28" i="3"/>
  <c r="H28" i="3" s="1"/>
  <c r="I28" i="3" s="1"/>
  <c r="E28" i="3"/>
  <c r="D28" i="3" s="1"/>
  <c r="G27" i="3"/>
  <c r="H27" i="3" s="1"/>
  <c r="I27" i="3" s="1"/>
  <c r="E27" i="3"/>
  <c r="D27" i="3" s="1"/>
  <c r="F23" i="3"/>
  <c r="G23" i="3" s="1"/>
  <c r="H23" i="3" s="1"/>
  <c r="I23" i="3" s="1"/>
  <c r="F22" i="3"/>
  <c r="G21" i="3"/>
  <c r="H21" i="3" s="1"/>
  <c r="I21" i="3" s="1"/>
  <c r="E21" i="3"/>
  <c r="D21" i="3" s="1"/>
  <c r="G20" i="3"/>
  <c r="E20" i="3"/>
  <c r="G16" i="3"/>
  <c r="H16" i="3" s="1"/>
  <c r="I16" i="3" s="1"/>
  <c r="E16" i="3"/>
  <c r="D16" i="3" s="1"/>
  <c r="G14" i="3"/>
  <c r="H14" i="3" s="1"/>
  <c r="I14" i="3" s="1"/>
  <c r="E14" i="3"/>
  <c r="D14" i="3" s="1"/>
  <c r="G13" i="3"/>
  <c r="H13" i="3" s="1"/>
  <c r="I13" i="3" s="1"/>
  <c r="E13" i="3"/>
  <c r="D13" i="3" s="1"/>
  <c r="G11" i="3"/>
  <c r="H11" i="3" s="1"/>
  <c r="I11" i="3" s="1"/>
  <c r="J11" i="3" s="1"/>
  <c r="K11" i="3" s="1"/>
  <c r="E11" i="3"/>
  <c r="D11" i="3" s="1"/>
  <c r="G10" i="3"/>
  <c r="H10" i="3" s="1"/>
  <c r="I10" i="3" s="1"/>
  <c r="J10" i="3" s="1"/>
  <c r="K10" i="3" s="1"/>
  <c r="E10" i="3"/>
  <c r="D10" i="3" s="1"/>
  <c r="G9" i="3"/>
  <c r="H9" i="3" s="1"/>
  <c r="I9" i="3" s="1"/>
  <c r="J9" i="3" s="1"/>
  <c r="K9" i="3" s="1"/>
  <c r="E9" i="3"/>
  <c r="D9" i="3" s="1"/>
  <c r="G7" i="3"/>
  <c r="H7" i="3" s="1"/>
  <c r="I7" i="3" s="1"/>
  <c r="J7" i="3" s="1"/>
  <c r="K7" i="3" s="1"/>
  <c r="E7" i="3"/>
  <c r="D7" i="3" s="1"/>
  <c r="G6" i="3"/>
  <c r="H6" i="3" s="1"/>
  <c r="I6" i="3" s="1"/>
  <c r="J6" i="3" s="1"/>
  <c r="K6" i="3" s="1"/>
  <c r="E6" i="3"/>
  <c r="D6" i="3" s="1"/>
  <c r="G5" i="3"/>
  <c r="H5" i="3" s="1"/>
  <c r="I5" i="3" s="1"/>
  <c r="E5" i="3"/>
  <c r="D5" i="3" s="1"/>
  <c r="G4" i="3"/>
  <c r="H4" i="3" s="1"/>
  <c r="I4" i="3" s="1"/>
  <c r="E4" i="3"/>
  <c r="D4" i="3" s="1"/>
  <c r="G3" i="3"/>
  <c r="H3" i="3" s="1"/>
  <c r="I3" i="3" s="1"/>
  <c r="J3" i="3" s="1"/>
  <c r="K3" i="3" s="1"/>
  <c r="E3" i="3"/>
  <c r="D3" i="3" s="1"/>
  <c r="G7" i="2"/>
  <c r="H7" i="2" s="1"/>
  <c r="I7" i="2" s="1"/>
  <c r="E7" i="2"/>
  <c r="D7" i="2" s="1"/>
  <c r="G6" i="2"/>
  <c r="H6" i="2" s="1"/>
  <c r="I6" i="2" s="1"/>
  <c r="E6" i="2"/>
  <c r="D6" i="2" s="1"/>
  <c r="G5" i="2"/>
  <c r="H5" i="2" s="1"/>
  <c r="I5" i="2" s="1"/>
  <c r="E5" i="2"/>
  <c r="D5" i="2" s="1"/>
  <c r="G4" i="2"/>
  <c r="H4" i="2" s="1"/>
  <c r="I4" i="2" s="1"/>
  <c r="E4" i="2"/>
  <c r="D4" i="2" s="1"/>
  <c r="G3" i="2"/>
  <c r="H3" i="2" s="1"/>
  <c r="I3" i="2" s="1"/>
  <c r="J3" i="2" s="1"/>
  <c r="K3" i="2" s="1"/>
  <c r="E3" i="2"/>
  <c r="D3" i="2" s="1"/>
  <c r="E4" i="1"/>
  <c r="D4" i="1" s="1"/>
  <c r="G4" i="1"/>
  <c r="H4" i="1" s="1"/>
  <c r="I4" i="1" s="1"/>
  <c r="J4" i="1" s="1"/>
  <c r="K4" i="1" s="1"/>
  <c r="L4" i="1" s="1"/>
  <c r="M4" i="1" s="1"/>
  <c r="N4" i="1" s="1"/>
  <c r="E5" i="1"/>
  <c r="D5" i="1" s="1"/>
  <c r="G5" i="1"/>
  <c r="H5" i="1"/>
  <c r="I5" i="1" s="1"/>
  <c r="J5" i="1" s="1"/>
  <c r="K5" i="1" s="1"/>
  <c r="L5" i="1" s="1"/>
  <c r="M5" i="1" s="1"/>
  <c r="N5" i="1" s="1"/>
  <c r="E6" i="1"/>
  <c r="D6" i="1" s="1"/>
  <c r="G6" i="1"/>
  <c r="H6" i="1"/>
  <c r="I6" i="1" s="1"/>
  <c r="J6" i="1" s="1"/>
  <c r="K6" i="1" s="1"/>
  <c r="L6" i="1" s="1"/>
  <c r="M6" i="1" s="1"/>
  <c r="N6" i="1" s="1"/>
  <c r="E7" i="1"/>
  <c r="D7" i="1" s="1"/>
  <c r="G7" i="1"/>
  <c r="H7" i="1"/>
  <c r="I7" i="1" s="1"/>
  <c r="J7" i="1" s="1"/>
  <c r="K7" i="1" s="1"/>
  <c r="L7" i="1" s="1"/>
  <c r="M7" i="1" s="1"/>
  <c r="N7" i="1" s="1"/>
  <c r="G3" i="1"/>
  <c r="H3" i="1" s="1"/>
  <c r="I3" i="1" s="1"/>
  <c r="J3" i="1" s="1"/>
  <c r="K3" i="1" s="1"/>
  <c r="L3" i="1" s="1"/>
  <c r="M3" i="1" s="1"/>
  <c r="N3" i="1" s="1"/>
  <c r="E3" i="1"/>
  <c r="D3" i="1" s="1"/>
  <c r="G29" i="2"/>
  <c r="H29" i="2" s="1"/>
  <c r="I29" i="2" s="1"/>
  <c r="J29" i="2" s="1"/>
  <c r="K29" i="2" s="1"/>
  <c r="E29" i="2"/>
  <c r="D29" i="2" s="1"/>
  <c r="G28" i="2"/>
  <c r="H28" i="2" s="1"/>
  <c r="I28" i="2" s="1"/>
  <c r="J28" i="2" s="1"/>
  <c r="K28" i="2" s="1"/>
  <c r="E28" i="2"/>
  <c r="D28" i="2" s="1"/>
  <c r="G31" i="2"/>
  <c r="H31" i="2" s="1"/>
  <c r="I31" i="2" s="1"/>
  <c r="E31" i="2"/>
  <c r="D31" i="2" s="1"/>
  <c r="G26" i="2"/>
  <c r="H26" i="2" s="1"/>
  <c r="I26" i="2" s="1"/>
  <c r="E26" i="2"/>
  <c r="D26" i="2" s="1"/>
  <c r="G24" i="2"/>
  <c r="H24" i="2" s="1"/>
  <c r="I24" i="2" s="1"/>
  <c r="E24" i="2"/>
  <c r="D24" i="2" s="1"/>
  <c r="G23" i="2"/>
  <c r="H23" i="2" s="1"/>
  <c r="I23" i="2" s="1"/>
  <c r="E23" i="2"/>
  <c r="D23" i="2" s="1"/>
  <c r="G25" i="1"/>
  <c r="H25" i="1" s="1"/>
  <c r="I25" i="1" s="1"/>
  <c r="J25" i="1" s="1"/>
  <c r="K25" i="1" s="1"/>
  <c r="L25" i="1" s="1"/>
  <c r="M25" i="1" s="1"/>
  <c r="N25" i="1" s="1"/>
  <c r="E25" i="1"/>
  <c r="D25" i="1" s="1"/>
  <c r="G20" i="1"/>
  <c r="H20" i="1" s="1"/>
  <c r="I20" i="1" s="1"/>
  <c r="J20" i="1" s="1"/>
  <c r="K20" i="1" s="1"/>
  <c r="L20" i="1" s="1"/>
  <c r="M20" i="1" s="1"/>
  <c r="N20" i="1" s="1"/>
  <c r="E20" i="1"/>
  <c r="D20" i="1" s="1"/>
  <c r="G43" i="1"/>
  <c r="H43" i="1" s="1"/>
  <c r="I43" i="1" s="1"/>
  <c r="J43" i="1" s="1"/>
  <c r="K43" i="1" s="1"/>
  <c r="L43" i="1" s="1"/>
  <c r="M43" i="1" s="1"/>
  <c r="N43" i="1" s="1"/>
  <c r="E43" i="1"/>
  <c r="D43" i="1"/>
  <c r="G37" i="1"/>
  <c r="H37" i="1" s="1"/>
  <c r="I37" i="1" s="1"/>
  <c r="J37" i="1" s="1"/>
  <c r="K37" i="1" s="1"/>
  <c r="L37" i="1" s="1"/>
  <c r="M37" i="1" s="1"/>
  <c r="N37" i="1" s="1"/>
  <c r="E37" i="1"/>
  <c r="D37" i="1" s="1"/>
  <c r="G14" i="1"/>
  <c r="H14" i="1" s="1"/>
  <c r="I14" i="1" s="1"/>
  <c r="J14" i="1" s="1"/>
  <c r="K14" i="1" s="1"/>
  <c r="L14" i="1" s="1"/>
  <c r="M14" i="1" s="1"/>
  <c r="N14" i="1" s="1"/>
  <c r="E14" i="1"/>
  <c r="D14" i="1"/>
  <c r="G13" i="1"/>
  <c r="H13" i="1" s="1"/>
  <c r="I13" i="1" s="1"/>
  <c r="J13" i="1" s="1"/>
  <c r="K13" i="1" s="1"/>
  <c r="L13" i="1" s="1"/>
  <c r="M13" i="1" s="1"/>
  <c r="N13" i="1" s="1"/>
  <c r="E13" i="1"/>
  <c r="D13" i="1" s="1"/>
  <c r="G34" i="1"/>
  <c r="H34" i="1" s="1"/>
  <c r="I34" i="1" s="1"/>
  <c r="J34" i="1" s="1"/>
  <c r="K34" i="1" s="1"/>
  <c r="L34" i="1" s="1"/>
  <c r="M34" i="1" s="1"/>
  <c r="N34" i="1" s="1"/>
  <c r="E34" i="1"/>
  <c r="D34" i="1" s="1"/>
  <c r="G35" i="1"/>
  <c r="H35" i="1" s="1"/>
  <c r="I35" i="1" s="1"/>
  <c r="J35" i="1" s="1"/>
  <c r="K35" i="1" s="1"/>
  <c r="L35" i="1" s="1"/>
  <c r="M35" i="1" s="1"/>
  <c r="N35" i="1" s="1"/>
  <c r="E35" i="1"/>
  <c r="D35" i="1" s="1"/>
  <c r="G41" i="1"/>
  <c r="H41" i="1" s="1"/>
  <c r="I41" i="1" s="1"/>
  <c r="J41" i="1" s="1"/>
  <c r="K41" i="1" s="1"/>
  <c r="L41" i="1" s="1"/>
  <c r="M41" i="1" s="1"/>
  <c r="N41" i="1" s="1"/>
  <c r="E41" i="1"/>
  <c r="D41" i="1" s="1"/>
  <c r="G40" i="1"/>
  <c r="H40" i="1" s="1"/>
  <c r="I40" i="1" s="1"/>
  <c r="J40" i="1" s="1"/>
  <c r="K40" i="1" s="1"/>
  <c r="L40" i="1" s="1"/>
  <c r="M40" i="1" s="1"/>
  <c r="N40" i="1" s="1"/>
  <c r="E40" i="1"/>
  <c r="D40" i="1" s="1"/>
  <c r="G39" i="1"/>
  <c r="H39" i="1" s="1"/>
  <c r="I39" i="1" s="1"/>
  <c r="J39" i="1" s="1"/>
  <c r="K39" i="1" s="1"/>
  <c r="L39" i="1" s="1"/>
  <c r="M39" i="1" s="1"/>
  <c r="N39" i="1" s="1"/>
  <c r="E39" i="1"/>
  <c r="D39" i="1"/>
  <c r="G11" i="1"/>
  <c r="H11" i="1" s="1"/>
  <c r="I11" i="1" s="1"/>
  <c r="J11" i="1" s="1"/>
  <c r="K11" i="1" s="1"/>
  <c r="L11" i="1" s="1"/>
  <c r="M11" i="1" s="1"/>
  <c r="N11" i="1" s="1"/>
  <c r="E11" i="1"/>
  <c r="D11" i="1"/>
  <c r="G10" i="1"/>
  <c r="H10" i="1" s="1"/>
  <c r="I10" i="1" s="1"/>
  <c r="J10" i="1" s="1"/>
  <c r="K10" i="1" s="1"/>
  <c r="L10" i="1" s="1"/>
  <c r="M10" i="1" s="1"/>
  <c r="N10" i="1" s="1"/>
  <c r="E10" i="1"/>
  <c r="D10" i="1" s="1"/>
  <c r="G9" i="1"/>
  <c r="H9" i="1" s="1"/>
  <c r="I9" i="1" s="1"/>
  <c r="J9" i="1" s="1"/>
  <c r="K9" i="1" s="1"/>
  <c r="L9" i="1" s="1"/>
  <c r="M9" i="1" s="1"/>
  <c r="N9" i="1" s="1"/>
  <c r="E9" i="1"/>
  <c r="D9" i="1" s="1"/>
  <c r="F30" i="1"/>
  <c r="F29" i="1"/>
  <c r="F21" i="2"/>
  <c r="G10" i="2"/>
  <c r="H10" i="2" s="1"/>
  <c r="I10" i="2" s="1"/>
  <c r="J10" i="2" s="1"/>
  <c r="K10" i="2" s="1"/>
  <c r="E10" i="2"/>
  <c r="D10" i="2" s="1"/>
  <c r="E9" i="2"/>
  <c r="D9" i="2" s="1"/>
  <c r="G9" i="2"/>
  <c r="H9" i="2" s="1"/>
  <c r="I9" i="2" s="1"/>
  <c r="J9" i="2" s="1"/>
  <c r="K9" i="2" s="1"/>
  <c r="G19" i="2"/>
  <c r="E19" i="2"/>
  <c r="G15" i="2"/>
  <c r="H15" i="2" s="1"/>
  <c r="I15" i="2" s="1"/>
  <c r="E15" i="2"/>
  <c r="D15" i="2" s="1"/>
  <c r="P9" i="15" l="1"/>
  <c r="I26" i="14"/>
  <c r="H28" i="14"/>
  <c r="I26" i="15"/>
  <c r="H28" i="15"/>
  <c r="I23" i="17"/>
  <c r="H35" i="17"/>
  <c r="I17" i="18"/>
  <c r="H28" i="18"/>
  <c r="E22" i="6"/>
  <c r="D22" i="6" s="1"/>
  <c r="F39" i="6"/>
  <c r="D30" i="6"/>
  <c r="E38" i="6"/>
  <c r="H30" i="6"/>
  <c r="G38" i="6"/>
  <c r="M14" i="27"/>
  <c r="M36" i="27" s="1"/>
  <c r="L3" i="7"/>
  <c r="M3" i="7" s="1"/>
  <c r="J3" i="7"/>
  <c r="K3" i="7" s="1"/>
  <c r="L7" i="7"/>
  <c r="M7" i="7" s="1"/>
  <c r="P7" i="7" s="1"/>
  <c r="J7" i="7"/>
  <c r="K7" i="7" s="1"/>
  <c r="J4" i="7"/>
  <c r="K4" i="7" s="1"/>
  <c r="L4" i="7" s="1"/>
  <c r="M4" i="7" s="1"/>
  <c r="P4" i="7" s="1"/>
  <c r="J9" i="7"/>
  <c r="L9" i="7" s="1"/>
  <c r="M9" i="7" s="1"/>
  <c r="N9" i="7" s="1"/>
  <c r="E35" i="7"/>
  <c r="J16" i="7"/>
  <c r="K16" i="7" s="1"/>
  <c r="L16" i="7" s="1"/>
  <c r="M16" i="7" s="1"/>
  <c r="P16" i="7" s="1"/>
  <c r="J27" i="7"/>
  <c r="K27" i="7" s="1"/>
  <c r="L27" i="7" s="1"/>
  <c r="M27" i="7" s="1"/>
  <c r="P27" i="7" s="1"/>
  <c r="J5" i="7"/>
  <c r="K5" i="7" s="1"/>
  <c r="L5" i="7" s="1"/>
  <c r="M5" i="7" s="1"/>
  <c r="P5" i="7" s="1"/>
  <c r="K11" i="7"/>
  <c r="L11" i="7" s="1"/>
  <c r="M11" i="7" s="1"/>
  <c r="P11" i="7" s="1"/>
  <c r="J11" i="7"/>
  <c r="J20" i="7"/>
  <c r="K20" i="7" s="1"/>
  <c r="L20" i="7" s="1"/>
  <c r="M20" i="7" s="1"/>
  <c r="P20" i="7" s="1"/>
  <c r="J33" i="7"/>
  <c r="K33" i="7" s="1"/>
  <c r="L33" i="7" s="1"/>
  <c r="M33" i="7" s="1"/>
  <c r="P33" i="7" s="1"/>
  <c r="J29" i="7"/>
  <c r="K29" i="7" s="1"/>
  <c r="L29" i="7" s="1"/>
  <c r="M29" i="7" s="1"/>
  <c r="P29" i="7" s="1"/>
  <c r="J26" i="7"/>
  <c r="K26" i="7" s="1"/>
  <c r="L26" i="7" s="1"/>
  <c r="M26" i="7" s="1"/>
  <c r="P26" i="7" s="1"/>
  <c r="J6" i="7"/>
  <c r="K6" i="7" s="1"/>
  <c r="L6" i="7" s="1"/>
  <c r="M6" i="7" s="1"/>
  <c r="P6" i="7" s="1"/>
  <c r="K12" i="7"/>
  <c r="L12" i="7" s="1"/>
  <c r="M12" i="7" s="1"/>
  <c r="P12" i="7" s="1"/>
  <c r="J12" i="7"/>
  <c r="J21" i="7"/>
  <c r="K21" i="7" s="1"/>
  <c r="L21" i="7" s="1"/>
  <c r="M21" i="7" s="1"/>
  <c r="P21" i="7" s="1"/>
  <c r="J14" i="7"/>
  <c r="K14" i="7" s="1"/>
  <c r="L14" i="7" s="1"/>
  <c r="M14" i="7" s="1"/>
  <c r="P14" i="7" s="1"/>
  <c r="J24" i="7"/>
  <c r="K24" i="7" s="1"/>
  <c r="L24" i="7" s="1"/>
  <c r="M24" i="7" s="1"/>
  <c r="P24" i="7" s="1"/>
  <c r="J31" i="7"/>
  <c r="K31" i="7" s="1"/>
  <c r="L31" i="7" s="1"/>
  <c r="M31" i="7" s="1"/>
  <c r="P31" i="7" s="1"/>
  <c r="J5" i="5"/>
  <c r="K5" i="5" s="1"/>
  <c r="L5" i="5" s="1"/>
  <c r="M5" i="5" s="1"/>
  <c r="P5" i="5" s="1"/>
  <c r="J11" i="5"/>
  <c r="K11" i="5" s="1"/>
  <c r="L11" i="5" s="1"/>
  <c r="M11" i="5" s="1"/>
  <c r="P11" i="5" s="1"/>
  <c r="J22" i="5"/>
  <c r="K22" i="5" s="1"/>
  <c r="L22" i="5" s="1"/>
  <c r="M22" i="5" s="1"/>
  <c r="P22" i="5" s="1"/>
  <c r="J12" i="5"/>
  <c r="K12" i="5" s="1"/>
  <c r="L12" i="5" s="1"/>
  <c r="M12" i="5" s="1"/>
  <c r="P12" i="5" s="1"/>
  <c r="J19" i="5"/>
  <c r="K19" i="5" s="1"/>
  <c r="L19" i="5" s="1"/>
  <c r="M19" i="5" s="1"/>
  <c r="P19" i="5" s="1"/>
  <c r="J26" i="5"/>
  <c r="K26" i="5" s="1"/>
  <c r="L26" i="5" s="1"/>
  <c r="M26" i="5" s="1"/>
  <c r="P26" i="5" s="1"/>
  <c r="J4" i="5"/>
  <c r="K4" i="5" s="1"/>
  <c r="L4" i="5" s="1"/>
  <c r="M4" i="5" s="1"/>
  <c r="P4" i="5" s="1"/>
  <c r="J9" i="5"/>
  <c r="K9" i="5" s="1"/>
  <c r="L9" i="5" s="1"/>
  <c r="M9" i="5" s="1"/>
  <c r="J20" i="5"/>
  <c r="K20" i="5" s="1"/>
  <c r="L20" i="5" s="1"/>
  <c r="M20" i="5" s="1"/>
  <c r="P20" i="5" s="1"/>
  <c r="J4" i="3"/>
  <c r="K4" i="3" s="1"/>
  <c r="L4" i="3" s="1"/>
  <c r="M4" i="3" s="1"/>
  <c r="P4" i="3" s="1"/>
  <c r="J14" i="3"/>
  <c r="K14" i="3" s="1"/>
  <c r="L14" i="3" s="1"/>
  <c r="M14" i="3" s="1"/>
  <c r="P14" i="3" s="1"/>
  <c r="J23" i="3"/>
  <c r="K23" i="3" s="1"/>
  <c r="L23" i="3" s="1"/>
  <c r="M23" i="3" s="1"/>
  <c r="P23" i="3" s="1"/>
  <c r="L17" i="3"/>
  <c r="M17" i="3" s="1"/>
  <c r="P17" i="3" s="1"/>
  <c r="J17" i="3"/>
  <c r="K17" i="3" s="1"/>
  <c r="J5" i="3"/>
  <c r="K5" i="3" s="1"/>
  <c r="L5" i="3" s="1"/>
  <c r="M5" i="3" s="1"/>
  <c r="P5" i="3" s="1"/>
  <c r="J27" i="3"/>
  <c r="J28" i="3"/>
  <c r="K28" i="3" s="1"/>
  <c r="L28" i="3" s="1"/>
  <c r="M28" i="3" s="1"/>
  <c r="P28" i="3" s="1"/>
  <c r="L13" i="3"/>
  <c r="M13" i="3" s="1"/>
  <c r="P13" i="3" s="1"/>
  <c r="J13" i="3"/>
  <c r="K13" i="3" s="1"/>
  <c r="J21" i="3"/>
  <c r="K21" i="3" s="1"/>
  <c r="L21" i="3" s="1"/>
  <c r="M21" i="3" s="1"/>
  <c r="P21" i="3" s="1"/>
  <c r="J30" i="3"/>
  <c r="K30" i="3" s="1"/>
  <c r="L30" i="3" s="1"/>
  <c r="M30" i="3" s="1"/>
  <c r="P30" i="3" s="1"/>
  <c r="J16" i="3"/>
  <c r="K16" i="3" s="1"/>
  <c r="L16" i="3" s="1"/>
  <c r="M16" i="3" s="1"/>
  <c r="P16" i="3" s="1"/>
  <c r="L36" i="3"/>
  <c r="M36" i="3" s="1"/>
  <c r="P36" i="3" s="1"/>
  <c r="J36" i="3"/>
  <c r="K36" i="3" s="1"/>
  <c r="L5" i="2"/>
  <c r="M5" i="2" s="1"/>
  <c r="P5" i="2" s="1"/>
  <c r="J5" i="2"/>
  <c r="K5" i="2" s="1"/>
  <c r="J15" i="2"/>
  <c r="K15" i="2" s="1"/>
  <c r="L15" i="2" s="1"/>
  <c r="M15" i="2" s="1"/>
  <c r="P15" i="2" s="1"/>
  <c r="L6" i="2"/>
  <c r="M6" i="2" s="1"/>
  <c r="P6" i="2" s="1"/>
  <c r="J6" i="2"/>
  <c r="K6" i="2" s="1"/>
  <c r="J31" i="2"/>
  <c r="K31" i="2" s="1"/>
  <c r="L31" i="2" s="1"/>
  <c r="M31" i="2" s="1"/>
  <c r="P31" i="2" s="1"/>
  <c r="L7" i="2"/>
  <c r="M7" i="2" s="1"/>
  <c r="P7" i="2" s="1"/>
  <c r="J7" i="2"/>
  <c r="K7" i="2" s="1"/>
  <c r="J24" i="2"/>
  <c r="K24" i="2" s="1"/>
  <c r="L24" i="2" s="1"/>
  <c r="M24" i="2" s="1"/>
  <c r="P24" i="2" s="1"/>
  <c r="L23" i="2"/>
  <c r="M23" i="2" s="1"/>
  <c r="P23" i="2" s="1"/>
  <c r="J23" i="2"/>
  <c r="K23" i="2" s="1"/>
  <c r="J4" i="2"/>
  <c r="K4" i="2" s="1"/>
  <c r="L4" i="2" s="1"/>
  <c r="M4" i="2" s="1"/>
  <c r="P4" i="2" s="1"/>
  <c r="L26" i="2"/>
  <c r="M26" i="2" s="1"/>
  <c r="P26" i="2" s="1"/>
  <c r="J26" i="2"/>
  <c r="K26" i="2" s="1"/>
  <c r="L7" i="5"/>
  <c r="M7" i="5" s="1"/>
  <c r="P7" i="5" s="1"/>
  <c r="L6" i="5"/>
  <c r="M6" i="5" s="1"/>
  <c r="P6" i="5" s="1"/>
  <c r="L24" i="5"/>
  <c r="M24" i="5" s="1"/>
  <c r="P24" i="5" s="1"/>
  <c r="L3" i="5"/>
  <c r="M3" i="5" s="1"/>
  <c r="P3" i="5" s="1"/>
  <c r="E22" i="3"/>
  <c r="F39" i="3"/>
  <c r="L10" i="3"/>
  <c r="M10" i="3" s="1"/>
  <c r="P10" i="3" s="1"/>
  <c r="L9" i="3"/>
  <c r="M9" i="3" s="1"/>
  <c r="P9" i="3" s="1"/>
  <c r="D20" i="3"/>
  <c r="D38" i="3" s="1"/>
  <c r="E38" i="3"/>
  <c r="L33" i="3"/>
  <c r="M33" i="3" s="1"/>
  <c r="L32" i="3"/>
  <c r="M32" i="3" s="1"/>
  <c r="L6" i="3"/>
  <c r="M6" i="3" s="1"/>
  <c r="L11" i="3"/>
  <c r="M11" i="3" s="1"/>
  <c r="P11" i="3" s="1"/>
  <c r="H20" i="3"/>
  <c r="G38" i="3"/>
  <c r="L34" i="3"/>
  <c r="M34" i="3" s="1"/>
  <c r="L3" i="3"/>
  <c r="M3" i="3" s="1"/>
  <c r="L7" i="3"/>
  <c r="M7" i="3" s="1"/>
  <c r="P7" i="3" s="1"/>
  <c r="D19" i="2"/>
  <c r="D33" i="2" s="1"/>
  <c r="E33" i="2"/>
  <c r="H19" i="2"/>
  <c r="G33" i="2"/>
  <c r="L28" i="2"/>
  <c r="M28" i="2" s="1"/>
  <c r="L9" i="2"/>
  <c r="M9" i="2" s="1"/>
  <c r="P9" i="2" s="1"/>
  <c r="L3" i="2"/>
  <c r="M3" i="2" s="1"/>
  <c r="P3" i="2" s="1"/>
  <c r="L10" i="2"/>
  <c r="M10" i="2" s="1"/>
  <c r="P10" i="2" s="1"/>
  <c r="L29" i="2"/>
  <c r="M29" i="2" s="1"/>
  <c r="E21" i="2"/>
  <c r="F34" i="2"/>
  <c r="P13" i="27"/>
  <c r="I16" i="21"/>
  <c r="H28" i="21"/>
  <c r="H28" i="20"/>
  <c r="I16" i="20"/>
  <c r="E17" i="13"/>
  <c r="D17" i="13" s="1"/>
  <c r="E23" i="13"/>
  <c r="D23" i="13" s="1"/>
  <c r="F25" i="13"/>
  <c r="G25" i="13" s="1"/>
  <c r="H25" i="13" s="1"/>
  <c r="I25" i="13" s="1"/>
  <c r="G22" i="13"/>
  <c r="H22" i="13" s="1"/>
  <c r="I22" i="13" s="1"/>
  <c r="F18" i="13"/>
  <c r="G18" i="13" s="1"/>
  <c r="H18" i="13" s="1"/>
  <c r="I18" i="13" s="1"/>
  <c r="E18" i="13"/>
  <c r="D18" i="13" s="1"/>
  <c r="E25" i="13"/>
  <c r="D25" i="13" s="1"/>
  <c r="F24" i="13"/>
  <c r="D23" i="7"/>
  <c r="D24" i="7"/>
  <c r="G23" i="7"/>
  <c r="E14" i="7"/>
  <c r="D14" i="7" s="1"/>
  <c r="E23" i="6"/>
  <c r="D23" i="6" s="1"/>
  <c r="F18" i="6"/>
  <c r="G22" i="6"/>
  <c r="H22" i="6" s="1"/>
  <c r="I22" i="6" s="1"/>
  <c r="J22" i="6" s="1"/>
  <c r="K22" i="6" s="1"/>
  <c r="L22" i="6" s="1"/>
  <c r="M22" i="6" s="1"/>
  <c r="N22" i="6" s="1"/>
  <c r="O22" i="6" s="1"/>
  <c r="P22" i="6" s="1"/>
  <c r="F25" i="6"/>
  <c r="E17" i="6"/>
  <c r="D17" i="6" s="1"/>
  <c r="G17" i="5"/>
  <c r="H17" i="5" s="1"/>
  <c r="I17" i="5" s="1"/>
  <c r="G14" i="5"/>
  <c r="H14" i="5" s="1"/>
  <c r="I14" i="5" s="1"/>
  <c r="E14" i="5"/>
  <c r="D14" i="5" s="1"/>
  <c r="E17" i="5"/>
  <c r="D17" i="5" s="1"/>
  <c r="F25" i="3"/>
  <c r="F24" i="3"/>
  <c r="F40" i="3" s="1"/>
  <c r="E23" i="3"/>
  <c r="D23" i="3" s="1"/>
  <c r="F18" i="3"/>
  <c r="G22" i="3"/>
  <c r="E17" i="3"/>
  <c r="D17" i="3" s="1"/>
  <c r="G16" i="2"/>
  <c r="H16" i="2" s="1"/>
  <c r="I16" i="2" s="1"/>
  <c r="G21" i="2"/>
  <c r="G32" i="1"/>
  <c r="H32" i="1" s="1"/>
  <c r="I32" i="1" s="1"/>
  <c r="J32" i="1" s="1"/>
  <c r="K32" i="1" s="1"/>
  <c r="L32" i="1" s="1"/>
  <c r="M32" i="1" s="1"/>
  <c r="N32" i="1" s="1"/>
  <c r="E32" i="1"/>
  <c r="D32" i="1" s="1"/>
  <c r="G31" i="1"/>
  <c r="H31" i="1" s="1"/>
  <c r="I31" i="1" s="1"/>
  <c r="J31" i="1" s="1"/>
  <c r="K31" i="1" s="1"/>
  <c r="L31" i="1" s="1"/>
  <c r="M31" i="1" s="1"/>
  <c r="N31" i="1" s="1"/>
  <c r="E31" i="1"/>
  <c r="D31" i="1" s="1"/>
  <c r="G30" i="1"/>
  <c r="H30" i="1" s="1"/>
  <c r="I30" i="1" s="1"/>
  <c r="J30" i="1" s="1"/>
  <c r="K30" i="1" s="1"/>
  <c r="L30" i="1" s="1"/>
  <c r="M30" i="1" s="1"/>
  <c r="N30" i="1" s="1"/>
  <c r="E30" i="1"/>
  <c r="D30" i="1"/>
  <c r="G29" i="1"/>
  <c r="H29" i="1" s="1"/>
  <c r="I29" i="1" s="1"/>
  <c r="J29" i="1" s="1"/>
  <c r="K29" i="1" s="1"/>
  <c r="L29" i="1" s="1"/>
  <c r="M29" i="1" s="1"/>
  <c r="N29" i="1" s="1"/>
  <c r="E29" i="1"/>
  <c r="D29" i="1" s="1"/>
  <c r="G18" i="1"/>
  <c r="H18" i="1" s="1"/>
  <c r="I18" i="1" s="1"/>
  <c r="J18" i="1" s="1"/>
  <c r="K18" i="1" s="1"/>
  <c r="L18" i="1" s="1"/>
  <c r="M18" i="1" s="1"/>
  <c r="N18" i="1" s="1"/>
  <c r="E18" i="1"/>
  <c r="D18" i="1" s="1"/>
  <c r="G17" i="1"/>
  <c r="H17" i="1" s="1"/>
  <c r="I17" i="1" s="1"/>
  <c r="J17" i="1" s="1"/>
  <c r="K17" i="1" s="1"/>
  <c r="L17" i="1" s="1"/>
  <c r="M17" i="1" s="1"/>
  <c r="N17" i="1" s="1"/>
  <c r="E17" i="1"/>
  <c r="D17" i="1" s="1"/>
  <c r="G24" i="1"/>
  <c r="H24" i="1" s="1"/>
  <c r="I24" i="1" s="1"/>
  <c r="J24" i="1" s="1"/>
  <c r="K24" i="1" s="1"/>
  <c r="L24" i="1" s="1"/>
  <c r="M24" i="1" s="1"/>
  <c r="N24" i="1" s="1"/>
  <c r="E24" i="1"/>
  <c r="D24" i="1" s="1"/>
  <c r="G21" i="1"/>
  <c r="H21" i="1" s="1"/>
  <c r="I21" i="1" s="1"/>
  <c r="J21" i="1" s="1"/>
  <c r="K21" i="1" s="1"/>
  <c r="L21" i="1" s="1"/>
  <c r="M21" i="1" s="1"/>
  <c r="N21" i="1" s="1"/>
  <c r="E21" i="1"/>
  <c r="D21" i="1" s="1"/>
  <c r="G28" i="1"/>
  <c r="H28" i="1" s="1"/>
  <c r="I28" i="1" s="1"/>
  <c r="J28" i="1" s="1"/>
  <c r="K28" i="1" s="1"/>
  <c r="L28" i="1" s="1"/>
  <c r="M28" i="1" s="1"/>
  <c r="N28" i="1" s="1"/>
  <c r="G27" i="1"/>
  <c r="H27" i="1" s="1"/>
  <c r="I27" i="1" s="1"/>
  <c r="J27" i="1" s="1"/>
  <c r="K27" i="1" s="1"/>
  <c r="L27" i="1" s="1"/>
  <c r="M27" i="1" s="1"/>
  <c r="N27" i="1" s="1"/>
  <c r="G16" i="1"/>
  <c r="E28" i="1"/>
  <c r="D28" i="1" s="1"/>
  <c r="E27" i="1"/>
  <c r="D27" i="1" s="1"/>
  <c r="J26" i="14" l="1"/>
  <c r="I28" i="14"/>
  <c r="J26" i="15"/>
  <c r="K26" i="15" s="1"/>
  <c r="I28" i="15"/>
  <c r="J23" i="17"/>
  <c r="I35" i="17"/>
  <c r="P9" i="7"/>
  <c r="J17" i="18"/>
  <c r="I28" i="18"/>
  <c r="N29" i="2"/>
  <c r="O29" i="2" s="1"/>
  <c r="P29" i="2" s="1"/>
  <c r="N28" i="2"/>
  <c r="O28" i="2" s="1"/>
  <c r="P28" i="2" s="1"/>
  <c r="F40" i="6"/>
  <c r="E39" i="6"/>
  <c r="G39" i="6"/>
  <c r="I30" i="6"/>
  <c r="H38" i="6"/>
  <c r="H39" i="6"/>
  <c r="D39" i="6"/>
  <c r="D38" i="6"/>
  <c r="O36" i="27"/>
  <c r="H23" i="7"/>
  <c r="G35" i="7"/>
  <c r="D35" i="7"/>
  <c r="P9" i="5"/>
  <c r="J14" i="5"/>
  <c r="K14" i="5" s="1"/>
  <c r="L14" i="5" s="1"/>
  <c r="M14" i="5" s="1"/>
  <c r="P14" i="5" s="1"/>
  <c r="J17" i="5"/>
  <c r="K17" i="5" s="1"/>
  <c r="L17" i="5" s="1"/>
  <c r="M17" i="5" s="1"/>
  <c r="P17" i="5" s="1"/>
  <c r="K27" i="3"/>
  <c r="L27" i="3" s="1"/>
  <c r="M27" i="3" s="1"/>
  <c r="P27" i="3" s="1"/>
  <c r="J16" i="2"/>
  <c r="K16" i="2" s="1"/>
  <c r="L16" i="2" s="1"/>
  <c r="M16" i="2" s="1"/>
  <c r="P16" i="2" s="1"/>
  <c r="P33" i="3"/>
  <c r="P6" i="3"/>
  <c r="P3" i="3"/>
  <c r="H22" i="3"/>
  <c r="G39" i="3"/>
  <c r="P34" i="3"/>
  <c r="P32" i="3"/>
  <c r="I20" i="3"/>
  <c r="J20" i="3" s="1"/>
  <c r="H38" i="3"/>
  <c r="D22" i="3"/>
  <c r="D39" i="3" s="1"/>
  <c r="E39" i="3"/>
  <c r="I19" i="2"/>
  <c r="J19" i="2" s="1"/>
  <c r="H33" i="2"/>
  <c r="D21" i="2"/>
  <c r="D34" i="2" s="1"/>
  <c r="E34" i="2"/>
  <c r="H21" i="2"/>
  <c r="G34" i="2"/>
  <c r="I28" i="21"/>
  <c r="I28" i="20"/>
  <c r="G24" i="13"/>
  <c r="H24" i="13" s="1"/>
  <c r="I24" i="13" s="1"/>
  <c r="E24" i="13"/>
  <c r="D24" i="13" s="1"/>
  <c r="G14" i="12"/>
  <c r="H14" i="12" s="1"/>
  <c r="I14" i="12" s="1"/>
  <c r="E14" i="12"/>
  <c r="D14" i="12" s="1"/>
  <c r="G17" i="12"/>
  <c r="H17" i="12" s="1"/>
  <c r="I17" i="12" s="1"/>
  <c r="E17" i="12"/>
  <c r="D17" i="12" s="1"/>
  <c r="G16" i="12"/>
  <c r="H16" i="12" s="1"/>
  <c r="I16" i="12" s="1"/>
  <c r="E16" i="12"/>
  <c r="D16" i="12" s="1"/>
  <c r="E18" i="6"/>
  <c r="D18" i="6" s="1"/>
  <c r="G18" i="6"/>
  <c r="H18" i="6" s="1"/>
  <c r="I18" i="6" s="1"/>
  <c r="G24" i="6"/>
  <c r="E24" i="6"/>
  <c r="E25" i="6"/>
  <c r="D25" i="6" s="1"/>
  <c r="G25" i="6"/>
  <c r="H25" i="6" s="1"/>
  <c r="I25" i="6" s="1"/>
  <c r="J25" i="6" s="1"/>
  <c r="K25" i="6" s="1"/>
  <c r="L25" i="6" s="1"/>
  <c r="M25" i="6" s="1"/>
  <c r="N25" i="6" s="1"/>
  <c r="O25" i="6" s="1"/>
  <c r="P25" i="6" s="1"/>
  <c r="G16" i="5"/>
  <c r="E16" i="5"/>
  <c r="G24" i="3"/>
  <c r="E24" i="3"/>
  <c r="G25" i="3"/>
  <c r="H25" i="3" s="1"/>
  <c r="I25" i="3" s="1"/>
  <c r="E25" i="3"/>
  <c r="D25" i="3" s="1"/>
  <c r="G18" i="3"/>
  <c r="H18" i="3" s="1"/>
  <c r="I18" i="3" s="1"/>
  <c r="E18" i="3"/>
  <c r="D18" i="3" s="1"/>
  <c r="E16" i="1"/>
  <c r="D16" i="1" s="1"/>
  <c r="K26" i="14" l="1"/>
  <c r="J28" i="14"/>
  <c r="J28" i="15"/>
  <c r="J35" i="17"/>
  <c r="K23" i="17"/>
  <c r="K17" i="18"/>
  <c r="J28" i="18"/>
  <c r="D24" i="6"/>
  <c r="D40" i="6" s="1"/>
  <c r="E40" i="6"/>
  <c r="H24" i="6"/>
  <c r="G40" i="6"/>
  <c r="J30" i="6"/>
  <c r="I38" i="6"/>
  <c r="I39" i="6"/>
  <c r="P14" i="27"/>
  <c r="P36" i="27" s="1"/>
  <c r="I23" i="7"/>
  <c r="H35" i="7"/>
  <c r="L25" i="3"/>
  <c r="M25" i="3" s="1"/>
  <c r="P25" i="3" s="1"/>
  <c r="J25" i="3"/>
  <c r="K25" i="3" s="1"/>
  <c r="J38" i="3"/>
  <c r="K20" i="3"/>
  <c r="J18" i="3"/>
  <c r="K18" i="3" s="1"/>
  <c r="L18" i="3" s="1"/>
  <c r="M18" i="3" s="1"/>
  <c r="P18" i="3" s="1"/>
  <c r="J33" i="2"/>
  <c r="K19" i="2"/>
  <c r="D16" i="5"/>
  <c r="D28" i="5" s="1"/>
  <c r="E28" i="5"/>
  <c r="G28" i="5"/>
  <c r="H16" i="5"/>
  <c r="H28" i="5" s="1"/>
  <c r="H24" i="3"/>
  <c r="G40" i="3"/>
  <c r="I22" i="3"/>
  <c r="J22" i="3" s="1"/>
  <c r="H39" i="3"/>
  <c r="D24" i="3"/>
  <c r="D40" i="3" s="1"/>
  <c r="E40" i="3"/>
  <c r="I38" i="3"/>
  <c r="I21" i="2"/>
  <c r="J21" i="2" s="1"/>
  <c r="H34" i="2"/>
  <c r="I33" i="2"/>
  <c r="H16" i="1"/>
  <c r="I16" i="1" s="1"/>
  <c r="J16" i="1" s="1"/>
  <c r="K16" i="1" s="1"/>
  <c r="L16" i="1" s="1"/>
  <c r="M16" i="1" s="1"/>
  <c r="N16" i="1" s="1"/>
  <c r="L26" i="14" l="1"/>
  <c r="K28" i="14"/>
  <c r="L26" i="15"/>
  <c r="K28" i="15"/>
  <c r="L23" i="17"/>
  <c r="K35" i="17"/>
  <c r="L17" i="18"/>
  <c r="K28" i="18"/>
  <c r="I24" i="6"/>
  <c r="H40" i="6"/>
  <c r="K30" i="6"/>
  <c r="J38" i="6"/>
  <c r="J39" i="6"/>
  <c r="J23" i="7"/>
  <c r="I35" i="7"/>
  <c r="K22" i="3"/>
  <c r="J39" i="3"/>
  <c r="J34" i="2"/>
  <c r="K21" i="2"/>
  <c r="I16" i="5"/>
  <c r="J16" i="5" s="1"/>
  <c r="L20" i="3"/>
  <c r="K38" i="3"/>
  <c r="I39" i="3"/>
  <c r="I24" i="3"/>
  <c r="J24" i="3" s="1"/>
  <c r="H40" i="3"/>
  <c r="L19" i="2"/>
  <c r="K33" i="2"/>
  <c r="I34" i="2"/>
  <c r="M26" i="14" l="1"/>
  <c r="L28" i="14"/>
  <c r="M26" i="15"/>
  <c r="L28" i="15"/>
  <c r="M23" i="17"/>
  <c r="L35" i="17"/>
  <c r="M17" i="18"/>
  <c r="L28" i="18"/>
  <c r="J24" i="6"/>
  <c r="I40" i="6"/>
  <c r="L30" i="6"/>
  <c r="K39" i="6"/>
  <c r="K38" i="6"/>
  <c r="J35" i="7"/>
  <c r="K23" i="7"/>
  <c r="J28" i="5"/>
  <c r="K16" i="5"/>
  <c r="J40" i="3"/>
  <c r="K24" i="3"/>
  <c r="I28" i="5"/>
  <c r="I40" i="3"/>
  <c r="L22" i="3"/>
  <c r="K39" i="3"/>
  <c r="M20" i="3"/>
  <c r="L38" i="3"/>
  <c r="M19" i="2"/>
  <c r="N19" i="2" s="1"/>
  <c r="L33" i="2"/>
  <c r="L21" i="2"/>
  <c r="K34" i="2"/>
  <c r="N26" i="14" l="1"/>
  <c r="M28" i="14"/>
  <c r="N26" i="15"/>
  <c r="O26" i="15" s="1"/>
  <c r="M28" i="15"/>
  <c r="N23" i="17"/>
  <c r="M35" i="17"/>
  <c r="N17" i="18"/>
  <c r="M28" i="18"/>
  <c r="N33" i="2"/>
  <c r="O19" i="2"/>
  <c r="K24" i="6"/>
  <c r="J40" i="6"/>
  <c r="M30" i="6"/>
  <c r="L39" i="6"/>
  <c r="L38" i="6"/>
  <c r="L23" i="7"/>
  <c r="K35" i="7"/>
  <c r="L16" i="5"/>
  <c r="K28" i="5"/>
  <c r="M38" i="3"/>
  <c r="M22" i="3"/>
  <c r="L39" i="3"/>
  <c r="L24" i="3"/>
  <c r="K40" i="3"/>
  <c r="M21" i="2"/>
  <c r="N21" i="2" s="1"/>
  <c r="L34" i="2"/>
  <c r="M33" i="2"/>
  <c r="O26" i="14" l="1"/>
  <c r="N28" i="14"/>
  <c r="N28" i="15"/>
  <c r="N35" i="17"/>
  <c r="O23" i="17"/>
  <c r="O17" i="18"/>
  <c r="N28" i="18"/>
  <c r="N34" i="2"/>
  <c r="O21" i="2"/>
  <c r="L24" i="6"/>
  <c r="K40" i="6"/>
  <c r="N30" i="6"/>
  <c r="M39" i="6"/>
  <c r="M38" i="6"/>
  <c r="L35" i="7"/>
  <c r="M23" i="7"/>
  <c r="L28" i="5"/>
  <c r="M16" i="5"/>
  <c r="M24" i="3"/>
  <c r="L40" i="3"/>
  <c r="M39" i="3"/>
  <c r="P20" i="3"/>
  <c r="P38" i="3" s="1"/>
  <c r="O38" i="3"/>
  <c r="P19" i="2"/>
  <c r="P33" i="2" s="1"/>
  <c r="O33" i="2"/>
  <c r="M34" i="2"/>
  <c r="P26" i="14" l="1"/>
  <c r="P28" i="14" s="1"/>
  <c r="O28" i="14"/>
  <c r="P26" i="15"/>
  <c r="P28" i="15" s="1"/>
  <c r="O28" i="15"/>
  <c r="O35" i="17"/>
  <c r="P23" i="17"/>
  <c r="P35" i="17" s="1"/>
  <c r="P17" i="18"/>
  <c r="P28" i="18" s="1"/>
  <c r="O28" i="18"/>
  <c r="M24" i="6"/>
  <c r="L40" i="6"/>
  <c r="O30" i="6"/>
  <c r="N38" i="6"/>
  <c r="N39" i="6"/>
  <c r="M35" i="7"/>
  <c r="M28" i="5"/>
  <c r="P22" i="3"/>
  <c r="P39" i="3" s="1"/>
  <c r="O39" i="3"/>
  <c r="M40" i="3"/>
  <c r="P21" i="2"/>
  <c r="P34" i="2" s="1"/>
  <c r="O34" i="2"/>
  <c r="N24" i="6" l="1"/>
  <c r="M40" i="6"/>
  <c r="P30" i="6"/>
  <c r="O39" i="6"/>
  <c r="O38" i="6"/>
  <c r="O35" i="7"/>
  <c r="P23" i="7"/>
  <c r="P35" i="7" s="1"/>
  <c r="P16" i="5"/>
  <c r="P28" i="5" s="1"/>
  <c r="O28" i="5"/>
  <c r="P24" i="3"/>
  <c r="P40" i="3" s="1"/>
  <c r="O40" i="3"/>
  <c r="O24" i="6" l="1"/>
  <c r="N40" i="6"/>
  <c r="P39" i="6"/>
  <c r="P38" i="6"/>
  <c r="P24" i="6" l="1"/>
  <c r="P40" i="6" s="1"/>
  <c r="O40" i="6"/>
  <c r="O3" i="17"/>
  <c r="P3" i="17"/>
  <c r="AH32" i="33"/>
  <c r="AG32" i="33"/>
  <c r="AF32" i="33"/>
  <c r="P3" i="7"/>
  <c r="O3" i="7"/>
  <c r="N3" i="7"/>
  <c r="P3" i="30"/>
  <c r="O3" i="30"/>
  <c r="N3" i="30"/>
  <c r="N3" i="9"/>
  <c r="O3" i="9"/>
  <c r="P3" i="9"/>
  <c r="P3" i="19"/>
  <c r="O3" i="19"/>
  <c r="N3" i="19"/>
  <c r="P3" i="26"/>
  <c r="O3" i="26"/>
  <c r="N3" i="26"/>
  <c r="P32" i="33"/>
  <c r="O32" i="33"/>
  <c r="N32" i="33"/>
  <c r="P3" i="8"/>
  <c r="O3" i="8"/>
  <c r="N3" i="8"/>
  <c r="AW32" i="33"/>
  <c r="AX32" i="33"/>
  <c r="AY32" i="33"/>
</calcChain>
</file>

<file path=xl/sharedStrings.xml><?xml version="1.0" encoding="utf-8"?>
<sst xmlns="http://schemas.openxmlformats.org/spreadsheetml/2006/main" count="2698" uniqueCount="112">
  <si>
    <t>Tier</t>
  </si>
  <si>
    <t>0B</t>
  </si>
  <si>
    <t>0A</t>
  </si>
  <si>
    <t>Windup Min</t>
  </si>
  <si>
    <t>Windup Max</t>
  </si>
  <si>
    <t>Missile Speed</t>
  </si>
  <si>
    <t>Missile Evasion</t>
  </si>
  <si>
    <t>Missile Health</t>
  </si>
  <si>
    <t>Missile Retarget Range</t>
  </si>
  <si>
    <t>Hull Damage</t>
  </si>
  <si>
    <t>Armor Penetration</t>
  </si>
  <si>
    <t>Shield Penetration</t>
  </si>
  <si>
    <t>Armor Damage</t>
  </si>
  <si>
    <t>Shield Damage</t>
  </si>
  <si>
    <t xml:space="preserve">Firing Arc </t>
  </si>
  <si>
    <t>Min Range</t>
  </si>
  <si>
    <t>Total Fire Time</t>
  </si>
  <si>
    <t>Accuracy</t>
  </si>
  <si>
    <t>Stat</t>
  </si>
  <si>
    <t>DISRUPTORS</t>
  </si>
  <si>
    <t>TEMPLATE</t>
  </si>
  <si>
    <t>NEVER</t>
  </si>
  <si>
    <t>SIZE</t>
  </si>
  <si>
    <t>SIZE | TIER</t>
  </si>
  <si>
    <t>TIER</t>
  </si>
  <si>
    <t>Missile Shield</t>
  </si>
  <si>
    <t>Missile Armor</t>
  </si>
  <si>
    <t>NUL</t>
  </si>
  <si>
    <t>IN VANILLA</t>
  </si>
  <si>
    <t>IN MOD</t>
  </si>
  <si>
    <t>SIZE | MILESTONE</t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</si>
  <si>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S</t>
    </r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</si>
  <si>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M</t>
    </r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</si>
  <si>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L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</si>
  <si>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S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</si>
  <si>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M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</si>
  <si>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L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</si>
  <si>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S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</si>
  <si>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S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</si>
  <si>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M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</si>
  <si>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M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</si>
  <si>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L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</si>
  <si>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L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</si>
  <si>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S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</si>
  <si>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M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</si>
  <si>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L</t>
    </r>
  </si>
  <si>
    <t>LASERS</t>
  </si>
  <si>
    <t>ENERGY TORPEDOES</t>
  </si>
  <si>
    <t>PLASMA</t>
  </si>
  <si>
    <t>MISSILES</t>
  </si>
  <si>
    <t>SWARMER MISSILES</t>
  </si>
  <si>
    <t>TORPEDOES</t>
  </si>
  <si>
    <t>MISSILE TEMP</t>
  </si>
  <si>
    <t>AUTOCANNONS</t>
  </si>
  <si>
    <t>KINETIC ARILLERY</t>
  </si>
  <si>
    <t>MASS DRIVERS</t>
  </si>
  <si>
    <t>LASER PD</t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</si>
  <si>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P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</si>
  <si>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P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</si>
  <si>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P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</si>
  <si>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P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</si>
  <si>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P</t>
    </r>
  </si>
  <si>
    <t>FLAK PD</t>
  </si>
  <si>
    <t>ARC EMITTERS</t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</si>
  <si>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XL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</si>
  <si>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XL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</si>
  <si>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XL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</si>
  <si>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XL</t>
    </r>
  </si>
  <si>
    <r>
      <t>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XL</t>
    </r>
  </si>
  <si>
    <t>STELLAR MISSILES</t>
  </si>
  <si>
    <t>ENERGY LANCES</t>
  </si>
  <si>
    <t>KINETIC SUPERATRILLERY</t>
  </si>
  <si>
    <t>[0.5*(minD+maxD)]/[0.5*(minW+maxW)+CD)]*(BAcc)</t>
  </si>
  <si>
    <t>Average Damage</t>
  </si>
  <si>
    <t>CALCULATION</t>
  </si>
  <si>
    <t>PLASMA LANCES</t>
  </si>
  <si>
    <t>TERABEAM PROJECTORS</t>
  </si>
  <si>
    <t>PLASMA TITAN-LANCES</t>
  </si>
  <si>
    <t>TITAN-BATTERIES</t>
  </si>
  <si>
    <t>TITAN-TORPEDOES</t>
  </si>
  <si>
    <t>Engagement Range</t>
  </si>
  <si>
    <t>Count</t>
  </si>
  <si>
    <t>Regeneration Per Day</t>
  </si>
  <si>
    <t>Launch Time</t>
  </si>
  <si>
    <t>Health</t>
  </si>
  <si>
    <t>Armor</t>
  </si>
  <si>
    <t>Shield</t>
  </si>
  <si>
    <t>Evasion</t>
  </si>
  <si>
    <t>Speed</t>
  </si>
  <si>
    <t>Rotation Speed</t>
  </si>
  <si>
    <t>Acceleration</t>
  </si>
  <si>
    <r>
      <t>Attack Range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SC</t>
    </r>
  </si>
  <si>
    <r>
      <t xml:space="preserve">DMG Max </t>
    </r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SC</t>
    </r>
  </si>
  <si>
    <r>
      <t>DMG Min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theme="1"/>
        <rFont val="Calibri"/>
        <family val="2"/>
        <scheme val="minor"/>
      </rPr>
      <t>SC</t>
    </r>
  </si>
  <si>
    <r>
      <t>Power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SC</t>
    </r>
  </si>
  <si>
    <r>
      <t>Tracking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SC</t>
    </r>
  </si>
  <si>
    <t>FIGHTERS</t>
  </si>
  <si>
    <t>BOMBERS</t>
  </si>
  <si>
    <t>EXA-LANCES</t>
  </si>
  <si>
    <t>CLUSTER MISSILE LAUNCHERS</t>
  </si>
  <si>
    <t>SHATTERBOLT CANNONS</t>
  </si>
  <si>
    <t>MACRA-LANCES</t>
  </si>
  <si>
    <t>LUNAR CLUSTER MISSILE LAUNCHERS</t>
  </si>
  <si>
    <t>LUNAR SHATTERBOLT CANNONS</t>
  </si>
  <si>
    <t>ZETTA-LANCES</t>
  </si>
  <si>
    <t>PLANETARY CLUSTER MISSILE LAUNCHERS</t>
  </si>
  <si>
    <t>PLANETARY SHATTERBOLT CANNONS</t>
  </si>
  <si>
    <t>YOTTA-LANCES</t>
  </si>
  <si>
    <t>Compound</t>
  </si>
  <si>
    <t>PLASMA CANDLES</t>
  </si>
  <si>
    <t>POTENTIAL DISLOCATORS</t>
  </si>
  <si>
    <t>MACRODISRUPTORS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</si>
</sst>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[$-409]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FEF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88B"/>
        <bgColor indexed="64"/>
      </patternFill>
    </fill>
    <fill>
      <patternFill patternType="solid">
        <fgColor rgb="FF93A2FF"/>
        <bgColor indexed="64"/>
      </patternFill>
    </fill>
    <fill>
      <patternFill patternType="solid">
        <fgColor rgb="FFFFA23B"/>
        <bgColor indexed="64"/>
      </patternFill>
    </fill>
  </fills>
  <borders count="9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51">
    <xf numFmtId="0" fontId="0" fillId="0" borderId="0" xfId="0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/>
    <xf numFmtId="2" fontId="0" fillId="0" borderId="6" xfId="0" applyNumberFormat="1" applyFill="1" applyBorder="1"/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/>
    <xf numFmtId="164" fontId="0" fillId="0" borderId="2" xfId="0" applyNumberFormat="1" applyFill="1" applyBorder="1"/>
    <xf numFmtId="164" fontId="0" fillId="0" borderId="6" xfId="0" applyNumberFormat="1" applyFill="1" applyBorder="1"/>
    <xf numFmtId="164" fontId="0" fillId="0" borderId="5" xfId="0" applyNumberFormat="1" applyFill="1" applyBorder="1"/>
    <xf numFmtId="164" fontId="0" fillId="0" borderId="1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Alignment="1">
      <alignment horizontal="right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/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2" xfId="0" applyNumberFormat="1" applyFill="1" applyBorder="1"/>
    <xf numFmtId="165" fontId="0" fillId="0" borderId="2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Fill="1"/>
    <xf numFmtId="164" fontId="0" fillId="0" borderId="16" xfId="0" applyNumberFormat="1" applyFill="1" applyBorder="1"/>
    <xf numFmtId="2" fontId="0" fillId="0" borderId="16" xfId="0" applyNumberFormat="1" applyFill="1" applyBorder="1"/>
    <xf numFmtId="165" fontId="0" fillId="0" borderId="16" xfId="0" applyNumberFormat="1" applyFill="1" applyBorder="1"/>
    <xf numFmtId="165" fontId="0" fillId="0" borderId="0" xfId="0" applyNumberFormat="1" applyFill="1" applyBorder="1" applyAlignment="1">
      <alignment horizontal="right"/>
    </xf>
    <xf numFmtId="2" fontId="0" fillId="0" borderId="9" xfId="0" applyNumberFormat="1" applyFill="1" applyBorder="1"/>
    <xf numFmtId="165" fontId="0" fillId="0" borderId="9" xfId="0" applyNumberFormat="1" applyFill="1" applyBorder="1"/>
    <xf numFmtId="164" fontId="0" fillId="0" borderId="4" xfId="0" applyNumberFormat="1" applyFill="1" applyBorder="1"/>
    <xf numFmtId="164" fontId="0" fillId="0" borderId="17" xfId="0" applyNumberFormat="1" applyFill="1" applyBorder="1"/>
    <xf numFmtId="2" fontId="0" fillId="2" borderId="8" xfId="0" applyNumberFormat="1" applyFill="1" applyBorder="1"/>
    <xf numFmtId="2" fontId="0" fillId="5" borderId="8" xfId="0" applyNumberFormat="1" applyFill="1" applyBorder="1"/>
    <xf numFmtId="1" fontId="0" fillId="4" borderId="8" xfId="0" applyNumberFormat="1" applyFill="1" applyBorder="1"/>
    <xf numFmtId="1" fontId="0" fillId="6" borderId="8" xfId="0" applyNumberFormat="1" applyFill="1" applyBorder="1"/>
    <xf numFmtId="2" fontId="0" fillId="6" borderId="8" xfId="0" applyNumberFormat="1" applyFill="1" applyBorder="1"/>
    <xf numFmtId="1" fontId="0" fillId="2" borderId="8" xfId="0" applyNumberFormat="1" applyFill="1" applyBorder="1"/>
    <xf numFmtId="164" fontId="0" fillId="0" borderId="0" xfId="0" applyNumberFormat="1" applyFont="1" applyFill="1" applyAlignment="1">
      <alignment horizontal="center"/>
    </xf>
    <xf numFmtId="164" fontId="0" fillId="5" borderId="8" xfId="0" applyNumberFormat="1" applyFon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5" borderId="8" xfId="0" applyNumberFormat="1" applyFont="1" applyFill="1" applyBorder="1" applyAlignment="1">
      <alignment horizontal="center"/>
    </xf>
    <xf numFmtId="2" fontId="0" fillId="6" borderId="8" xfId="0" applyNumberFormat="1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5" fontId="0" fillId="4" borderId="8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4" fontId="0" fillId="0" borderId="0" xfId="0" quotePrefix="1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2" fontId="0" fillId="0" borderId="0" xfId="0" quotePrefix="1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quotePrefix="1" applyNumberFormat="1" applyFont="1" applyFill="1" applyBorder="1" applyAlignment="1">
      <alignment horizontal="center"/>
    </xf>
    <xf numFmtId="1" fontId="1" fillId="0" borderId="10" xfId="0" applyNumberFormat="1" applyFont="1" applyFill="1" applyBorder="1" applyAlignment="1">
      <alignment horizontal="center"/>
    </xf>
    <xf numFmtId="2" fontId="2" fillId="5" borderId="10" xfId="0" applyNumberFormat="1" applyFont="1" applyFill="1" applyBorder="1"/>
    <xf numFmtId="2" fontId="2" fillId="2" borderId="10" xfId="0" applyNumberFormat="1" applyFont="1" applyFill="1" applyBorder="1"/>
    <xf numFmtId="164" fontId="2" fillId="6" borderId="10" xfId="0" applyNumberFormat="1" applyFont="1" applyFill="1" applyBorder="1"/>
    <xf numFmtId="2" fontId="2" fillId="4" borderId="10" xfId="0" applyNumberFormat="1" applyFont="1" applyFill="1" applyBorder="1"/>
    <xf numFmtId="164" fontId="2" fillId="2" borderId="10" xfId="0" applyNumberFormat="1" applyFont="1" applyFill="1" applyBorder="1"/>
    <xf numFmtId="2" fontId="0" fillId="2" borderId="11" xfId="0" applyNumberFormat="1" applyFill="1" applyBorder="1"/>
    <xf numFmtId="2" fontId="0" fillId="5" borderId="11" xfId="0" applyNumberFormat="1" applyFill="1" applyBorder="1"/>
    <xf numFmtId="2" fontId="0" fillId="6" borderId="11" xfId="0" applyNumberFormat="1" applyFill="1" applyBorder="1"/>
    <xf numFmtId="1" fontId="0" fillId="4" borderId="11" xfId="0" applyNumberFormat="1" applyFill="1" applyBorder="1" applyAlignment="1">
      <alignment horizontal="right"/>
    </xf>
    <xf numFmtId="1" fontId="0" fillId="6" borderId="11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2" fontId="0" fillId="6" borderId="11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5" borderId="23" xfId="0" applyNumberFormat="1" applyFill="1" applyBorder="1"/>
    <xf numFmtId="2" fontId="0" fillId="5" borderId="24" xfId="0" applyNumberFormat="1" applyFill="1" applyBorder="1"/>
    <xf numFmtId="2" fontId="0" fillId="6" borderId="23" xfId="0" applyNumberFormat="1" applyFill="1" applyBorder="1"/>
    <xf numFmtId="2" fontId="0" fillId="6" borderId="24" xfId="0" applyNumberFormat="1" applyFill="1" applyBorder="1"/>
    <xf numFmtId="1" fontId="0" fillId="4" borderId="23" xfId="0" applyNumberFormat="1" applyFill="1" applyBorder="1"/>
    <xf numFmtId="1" fontId="0" fillId="4" borderId="24" xfId="0" applyNumberFormat="1" applyFill="1" applyBorder="1"/>
    <xf numFmtId="1" fontId="0" fillId="6" borderId="23" xfId="0" applyNumberFormat="1" applyFill="1" applyBorder="1"/>
    <xf numFmtId="1" fontId="0" fillId="6" borderId="24" xfId="0" applyNumberFormat="1" applyFill="1" applyBorder="1"/>
    <xf numFmtId="1" fontId="0" fillId="2" borderId="23" xfId="0" applyNumberFormat="1" applyFill="1" applyBorder="1"/>
    <xf numFmtId="1" fontId="0" fillId="2" borderId="24" xfId="0" applyNumberFormat="1" applyFill="1" applyBorder="1"/>
    <xf numFmtId="1" fontId="0" fillId="4" borderId="11" xfId="0" applyNumberFormat="1" applyFill="1" applyBorder="1"/>
    <xf numFmtId="1" fontId="0" fillId="6" borderId="11" xfId="0" applyNumberFormat="1" applyFill="1" applyBorder="1"/>
    <xf numFmtId="1" fontId="0" fillId="2" borderId="11" xfId="0" applyNumberFormat="1" applyFill="1" applyBorder="1"/>
    <xf numFmtId="1" fontId="1" fillId="0" borderId="27" xfId="0" applyNumberFormat="1" applyFont="1" applyFill="1" applyBorder="1" applyAlignment="1">
      <alignment horizontal="center"/>
    </xf>
    <xf numFmtId="1" fontId="1" fillId="0" borderId="28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17" xfId="0" applyNumberFormat="1" applyFont="1" applyFill="1" applyBorder="1"/>
    <xf numFmtId="164" fontId="0" fillId="0" borderId="30" xfId="0" applyNumberFormat="1" applyFill="1" applyBorder="1"/>
    <xf numFmtId="164" fontId="0" fillId="0" borderId="31" xfId="0" applyNumberFormat="1" applyFill="1" applyBorder="1"/>
    <xf numFmtId="164" fontId="2" fillId="6" borderId="21" xfId="0" applyNumberFormat="1" applyFont="1" applyFill="1" applyBorder="1"/>
    <xf numFmtId="164" fontId="0" fillId="3" borderId="34" xfId="0" applyNumberFormat="1" applyFont="1" applyFill="1" applyBorder="1" applyAlignment="1">
      <alignment horizontal="center"/>
    </xf>
    <xf numFmtId="164" fontId="0" fillId="3" borderId="12" xfId="0" applyNumberFormat="1" applyFont="1" applyFill="1" applyBorder="1" applyAlignment="1">
      <alignment horizontal="center"/>
    </xf>
    <xf numFmtId="164" fontId="2" fillId="3" borderId="13" xfId="0" applyNumberFormat="1" applyFont="1" applyFill="1" applyBorder="1"/>
    <xf numFmtId="164" fontId="0" fillId="5" borderId="23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5" borderId="23" xfId="0" applyNumberFormat="1" applyFont="1" applyFill="1" applyBorder="1" applyAlignment="1">
      <alignment horizontal="center"/>
    </xf>
    <xf numFmtId="2" fontId="0" fillId="2" borderId="25" xfId="0" applyNumberFormat="1" applyFont="1" applyFill="1" applyBorder="1" applyAlignment="1">
      <alignment horizontal="center"/>
    </xf>
    <xf numFmtId="2" fontId="0" fillId="2" borderId="29" xfId="0" applyNumberFormat="1" applyFont="1" applyFill="1" applyBorder="1" applyAlignment="1">
      <alignment horizontal="center"/>
    </xf>
    <xf numFmtId="2" fontId="2" fillId="2" borderId="36" xfId="0" applyNumberFormat="1" applyFont="1" applyFill="1" applyBorder="1"/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9" xfId="0" applyNumberFormat="1" applyFill="1" applyBorder="1"/>
    <xf numFmtId="2" fontId="0" fillId="6" borderId="34" xfId="0" applyNumberFormat="1" applyFont="1" applyFill="1" applyBorder="1" applyAlignment="1">
      <alignment horizontal="center"/>
    </xf>
    <xf numFmtId="2" fontId="0" fillId="6" borderId="12" xfId="0" applyNumberFormat="1" applyFont="1" applyFill="1" applyBorder="1" applyAlignment="1">
      <alignment horizontal="center"/>
    </xf>
    <xf numFmtId="164" fontId="2" fillId="6" borderId="13" xfId="0" applyNumberFormat="1" applyFont="1" applyFill="1" applyBorder="1"/>
    <xf numFmtId="2" fontId="0" fillId="6" borderId="34" xfId="0" applyNumberFormat="1" applyFill="1" applyBorder="1"/>
    <xf numFmtId="2" fontId="0" fillId="6" borderId="35" xfId="0" applyNumberFormat="1" applyFill="1" applyBorder="1"/>
    <xf numFmtId="2" fontId="0" fillId="6" borderId="12" xfId="0" applyNumberFormat="1" applyFill="1" applyBorder="1"/>
    <xf numFmtId="164" fontId="2" fillId="6" borderId="18" xfId="0" applyNumberFormat="1" applyFont="1" applyFill="1" applyBorder="1"/>
    <xf numFmtId="165" fontId="0" fillId="4" borderId="34" xfId="0" applyNumberFormat="1" applyFont="1" applyFill="1" applyBorder="1" applyAlignment="1">
      <alignment horizontal="center"/>
    </xf>
    <xf numFmtId="165" fontId="0" fillId="4" borderId="12" xfId="0" applyNumberFormat="1" applyFont="1" applyFill="1" applyBorder="1" applyAlignment="1">
      <alignment horizontal="center"/>
    </xf>
    <xf numFmtId="2" fontId="2" fillId="4" borderId="13" xfId="0" applyNumberFormat="1" applyFont="1" applyFill="1" applyBorder="1"/>
    <xf numFmtId="1" fontId="0" fillId="4" borderId="34" xfId="0" applyNumberFormat="1" applyFill="1" applyBorder="1"/>
    <xf numFmtId="1" fontId="0" fillId="4" borderId="35" xfId="0" applyNumberFormat="1" applyFill="1" applyBorder="1"/>
    <xf numFmtId="1" fontId="0" fillId="4" borderId="12" xfId="0" applyNumberFormat="1" applyFill="1" applyBorder="1"/>
    <xf numFmtId="165" fontId="0" fillId="4" borderId="23" xfId="0" applyNumberFormat="1" applyFont="1" applyFill="1" applyBorder="1" applyAlignment="1">
      <alignment horizontal="center"/>
    </xf>
    <xf numFmtId="165" fontId="0" fillId="4" borderId="25" xfId="0" applyNumberFormat="1" applyFont="1" applyFill="1" applyBorder="1" applyAlignment="1">
      <alignment horizontal="center"/>
    </xf>
    <xf numFmtId="165" fontId="0" fillId="4" borderId="29" xfId="0" applyNumberFormat="1" applyFont="1" applyFill="1" applyBorder="1" applyAlignment="1">
      <alignment horizontal="center"/>
    </xf>
    <xf numFmtId="2" fontId="2" fillId="4" borderId="36" xfId="0" applyNumberFormat="1" applyFont="1" applyFill="1" applyBorder="1"/>
    <xf numFmtId="1" fontId="0" fillId="4" borderId="25" xfId="0" applyNumberFormat="1" applyFill="1" applyBorder="1"/>
    <xf numFmtId="1" fontId="0" fillId="4" borderId="26" xfId="0" applyNumberFormat="1" applyFill="1" applyBorder="1"/>
    <xf numFmtId="1" fontId="0" fillId="4" borderId="29" xfId="0" applyNumberFormat="1" applyFill="1" applyBorder="1"/>
    <xf numFmtId="164" fontId="0" fillId="6" borderId="34" xfId="0" applyNumberFormat="1" applyFont="1" applyFill="1" applyBorder="1" applyAlignment="1">
      <alignment horizontal="center"/>
    </xf>
    <xf numFmtId="164" fontId="0" fillId="6" borderId="12" xfId="0" applyNumberFormat="1" applyFont="1" applyFill="1" applyBorder="1" applyAlignment="1">
      <alignment horizontal="center"/>
    </xf>
    <xf numFmtId="2" fontId="2" fillId="6" borderId="13" xfId="0" applyNumberFormat="1" applyFont="1" applyFill="1" applyBorder="1"/>
    <xf numFmtId="1" fontId="0" fillId="6" borderId="34" xfId="0" applyNumberFormat="1" applyFill="1" applyBorder="1"/>
    <xf numFmtId="1" fontId="0" fillId="6" borderId="35" xfId="0" applyNumberFormat="1" applyFill="1" applyBorder="1"/>
    <xf numFmtId="1" fontId="0" fillId="6" borderId="12" xfId="0" applyNumberFormat="1" applyFill="1" applyBorder="1"/>
    <xf numFmtId="164" fontId="0" fillId="2" borderId="23" xfId="0" applyNumberFormat="1" applyFont="1" applyFill="1" applyBorder="1" applyAlignment="1">
      <alignment horizontal="center"/>
    </xf>
    <xf numFmtId="164" fontId="0" fillId="2" borderId="25" xfId="0" applyNumberFormat="1" applyFont="1" applyFill="1" applyBorder="1" applyAlignment="1">
      <alignment horizontal="center"/>
    </xf>
    <xf numFmtId="164" fontId="0" fillId="2" borderId="29" xfId="0" applyNumberFormat="1" applyFont="1" applyFill="1" applyBorder="1" applyAlignment="1">
      <alignment horizontal="center"/>
    </xf>
    <xf numFmtId="164" fontId="2" fillId="2" borderId="36" xfId="0" quotePrefix="1" applyNumberFormat="1" applyFont="1" applyFill="1" applyBorder="1"/>
    <xf numFmtId="1" fontId="0" fillId="2" borderId="25" xfId="0" applyNumberFormat="1" applyFill="1" applyBorder="1"/>
    <xf numFmtId="1" fontId="0" fillId="2" borderId="26" xfId="0" applyNumberFormat="1" applyFill="1" applyBorder="1"/>
    <xf numFmtId="1" fontId="0" fillId="2" borderId="29" xfId="0" applyNumberFormat="1" applyFill="1" applyBorder="1"/>
    <xf numFmtId="164" fontId="0" fillId="0" borderId="9" xfId="0" applyNumberFormat="1" applyFont="1" applyFill="1" applyBorder="1" applyAlignment="1">
      <alignment horizontal="center"/>
    </xf>
    <xf numFmtId="164" fontId="2" fillId="0" borderId="16" xfId="0" quotePrefix="1" applyNumberFormat="1" applyFont="1" applyFill="1" applyBorder="1"/>
    <xf numFmtId="164" fontId="0" fillId="0" borderId="37" xfId="0" applyNumberFormat="1" applyFill="1" applyBorder="1"/>
    <xf numFmtId="164" fontId="0" fillId="0" borderId="38" xfId="0" applyNumberFormat="1" applyFill="1" applyBorder="1"/>
    <xf numFmtId="164" fontId="2" fillId="6" borderId="13" xfId="0" quotePrefix="1" applyNumberFormat="1" applyFont="1" applyFill="1" applyBorder="1"/>
    <xf numFmtId="165" fontId="0" fillId="2" borderId="25" xfId="0" applyNumberFormat="1" applyFont="1" applyFill="1" applyBorder="1" applyAlignment="1">
      <alignment horizontal="center"/>
    </xf>
    <xf numFmtId="165" fontId="0" fillId="2" borderId="29" xfId="0" applyNumberFormat="1" applyFont="1" applyFill="1" applyBorder="1" applyAlignment="1">
      <alignment horizontal="center"/>
    </xf>
    <xf numFmtId="2" fontId="2" fillId="0" borderId="16" xfId="0" applyNumberFormat="1" applyFont="1" applyFill="1" applyBorder="1"/>
    <xf numFmtId="165" fontId="0" fillId="0" borderId="37" xfId="0" applyNumberFormat="1" applyFill="1" applyBorder="1"/>
    <xf numFmtId="165" fontId="0" fillId="0" borderId="38" xfId="0" applyNumberFormat="1" applyFill="1" applyBorder="1"/>
    <xf numFmtId="2" fontId="0" fillId="0" borderId="9" xfId="0" applyNumberFormat="1" applyFont="1" applyFill="1" applyBorder="1" applyAlignment="1">
      <alignment horizontal="center"/>
    </xf>
    <xf numFmtId="2" fontId="0" fillId="0" borderId="37" xfId="0" applyNumberFormat="1" applyFill="1" applyBorder="1"/>
    <xf numFmtId="2" fontId="0" fillId="0" borderId="38" xfId="0" applyNumberFormat="1" applyFill="1" applyBorder="1"/>
    <xf numFmtId="2" fontId="0" fillId="6" borderId="23" xfId="0" applyNumberFormat="1" applyFont="1" applyFill="1" applyBorder="1" applyAlignment="1">
      <alignment horizontal="center"/>
    </xf>
    <xf numFmtId="164" fontId="2" fillId="2" borderId="36" xfId="0" applyNumberFormat="1" applyFont="1" applyFill="1" applyBorder="1"/>
    <xf numFmtId="165" fontId="2" fillId="0" borderId="16" xfId="0" applyNumberFormat="1" applyFont="1" applyFill="1" applyBorder="1"/>
    <xf numFmtId="164" fontId="0" fillId="6" borderId="39" xfId="0" applyNumberFormat="1" applyFont="1" applyFill="1" applyBorder="1" applyAlignment="1">
      <alignment horizontal="center"/>
    </xf>
    <xf numFmtId="164" fontId="0" fillId="6" borderId="40" xfId="0" applyNumberFormat="1" applyFont="1" applyFill="1" applyBorder="1" applyAlignment="1">
      <alignment horizontal="center"/>
    </xf>
    <xf numFmtId="164" fontId="2" fillId="6" borderId="41" xfId="0" applyNumberFormat="1" applyFont="1" applyFill="1" applyBorder="1"/>
    <xf numFmtId="164" fontId="0" fillId="2" borderId="34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/>
    <xf numFmtId="164" fontId="2" fillId="2" borderId="41" xfId="0" applyNumberFormat="1" applyFont="1" applyFill="1" applyBorder="1"/>
    <xf numFmtId="2" fontId="0" fillId="2" borderId="43" xfId="0" applyNumberFormat="1" applyFill="1" applyBorder="1"/>
    <xf numFmtId="2" fontId="0" fillId="6" borderId="15" xfId="0" applyNumberFormat="1" applyFill="1" applyBorder="1"/>
    <xf numFmtId="1" fontId="0" fillId="4" borderId="15" xfId="0" applyNumberFormat="1" applyFill="1" applyBorder="1"/>
    <xf numFmtId="1" fontId="0" fillId="4" borderId="43" xfId="0" applyNumberFormat="1" applyFill="1" applyBorder="1"/>
    <xf numFmtId="1" fontId="0" fillId="6" borderId="15" xfId="0" applyNumberFormat="1" applyFill="1" applyBorder="1"/>
    <xf numFmtId="1" fontId="0" fillId="2" borderId="43" xfId="0" applyNumberFormat="1" applyFill="1" applyBorder="1"/>
    <xf numFmtId="2" fontId="0" fillId="6" borderId="39" xfId="0" applyNumberFormat="1" applyFont="1" applyFill="1" applyBorder="1" applyAlignment="1">
      <alignment horizontal="center"/>
    </xf>
    <xf numFmtId="2" fontId="0" fillId="6" borderId="40" xfId="0" applyNumberFormat="1" applyFont="1" applyFill="1" applyBorder="1" applyAlignment="1">
      <alignment horizontal="center"/>
    </xf>
    <xf numFmtId="2" fontId="0" fillId="6" borderId="29" xfId="0" applyNumberFormat="1" applyFill="1" applyBorder="1"/>
    <xf numFmtId="165" fontId="0" fillId="4" borderId="39" xfId="0" applyNumberFormat="1" applyFont="1" applyFill="1" applyBorder="1" applyAlignment="1">
      <alignment horizontal="center"/>
    </xf>
    <xf numFmtId="165" fontId="0" fillId="4" borderId="40" xfId="0" applyNumberFormat="1" applyFont="1" applyFill="1" applyBorder="1" applyAlignment="1">
      <alignment horizontal="center"/>
    </xf>
    <xf numFmtId="2" fontId="0" fillId="2" borderId="10" xfId="0" applyNumberFormat="1" applyFill="1" applyBorder="1"/>
    <xf numFmtId="2" fontId="0" fillId="5" borderId="10" xfId="0" applyNumberFormat="1" applyFill="1" applyBorder="1"/>
    <xf numFmtId="2" fontId="0" fillId="2" borderId="36" xfId="0" applyNumberFormat="1" applyFill="1" applyBorder="1"/>
    <xf numFmtId="2" fontId="0" fillId="6" borderId="13" xfId="0" applyNumberFormat="1" applyFill="1" applyBorder="1"/>
    <xf numFmtId="1" fontId="0" fillId="4" borderId="13" xfId="0" applyNumberFormat="1" applyFill="1" applyBorder="1"/>
    <xf numFmtId="1" fontId="0" fillId="4" borderId="10" xfId="0" applyNumberFormat="1" applyFill="1" applyBorder="1"/>
    <xf numFmtId="1" fontId="0" fillId="4" borderId="36" xfId="0" applyNumberFormat="1" applyFill="1" applyBorder="1"/>
    <xf numFmtId="1" fontId="0" fillId="6" borderId="13" xfId="0" applyNumberFormat="1" applyFill="1" applyBorder="1"/>
    <xf numFmtId="1" fontId="0" fillId="2" borderId="10" xfId="0" applyNumberFormat="1" applyFill="1" applyBorder="1"/>
    <xf numFmtId="2" fontId="0" fillId="6" borderId="10" xfId="0" applyNumberFormat="1" applyFill="1" applyBorder="1"/>
    <xf numFmtId="1" fontId="0" fillId="6" borderId="10" xfId="0" applyNumberFormat="1" applyFill="1" applyBorder="1"/>
    <xf numFmtId="1" fontId="0" fillId="2" borderId="36" xfId="0" applyNumberFormat="1" applyFill="1" applyBorder="1"/>
    <xf numFmtId="2" fontId="0" fillId="6" borderId="26" xfId="0" applyNumberFormat="1" applyFill="1" applyBorder="1"/>
    <xf numFmtId="2" fontId="0" fillId="2" borderId="46" xfId="0" applyNumberFormat="1" applyFill="1" applyBorder="1"/>
    <xf numFmtId="1" fontId="0" fillId="4" borderId="45" xfId="0" applyNumberFormat="1" applyFill="1" applyBorder="1"/>
    <xf numFmtId="1" fontId="0" fillId="4" borderId="46" xfId="0" applyNumberFormat="1" applyFill="1" applyBorder="1"/>
    <xf numFmtId="1" fontId="0" fillId="4" borderId="47" xfId="0" applyNumberFormat="1" applyFill="1" applyBorder="1"/>
    <xf numFmtId="165" fontId="0" fillId="0" borderId="6" xfId="0" applyNumberFormat="1" applyFill="1" applyBorder="1"/>
    <xf numFmtId="1" fontId="0" fillId="6" borderId="45" xfId="0" applyNumberFormat="1" applyFill="1" applyBorder="1"/>
    <xf numFmtId="1" fontId="0" fillId="2" borderId="46" xfId="0" applyNumberFormat="1" applyFill="1" applyBorder="1"/>
    <xf numFmtId="2" fontId="0" fillId="6" borderId="46" xfId="0" applyNumberFormat="1" applyFill="1" applyBorder="1"/>
    <xf numFmtId="1" fontId="0" fillId="6" borderId="46" xfId="0" applyNumberFormat="1" applyFill="1" applyBorder="1"/>
    <xf numFmtId="1" fontId="0" fillId="2" borderId="47" xfId="0" applyNumberFormat="1" applyFill="1" applyBorder="1"/>
    <xf numFmtId="1" fontId="1" fillId="0" borderId="50" xfId="0" applyNumberFormat="1" applyFont="1" applyFill="1" applyBorder="1" applyAlignment="1">
      <alignment horizontal="center"/>
    </xf>
    <xf numFmtId="1" fontId="1" fillId="0" borderId="14" xfId="0" applyNumberFormat="1" applyFont="1" applyFill="1" applyBorder="1" applyAlignment="1">
      <alignment horizontal="center"/>
    </xf>
    <xf numFmtId="1" fontId="1" fillId="0" borderId="45" xfId="0" applyNumberFormat="1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4" borderId="15" xfId="0" applyNumberFormat="1" applyFill="1" applyBorder="1" applyAlignment="1">
      <alignment horizontal="right"/>
    </xf>
    <xf numFmtId="1" fontId="0" fillId="4" borderId="43" xfId="0" applyNumberFormat="1" applyFill="1" applyBorder="1" applyAlignment="1">
      <alignment horizontal="right"/>
    </xf>
    <xf numFmtId="1" fontId="0" fillId="6" borderId="15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1" fontId="0" fillId="2" borderId="43" xfId="0" applyNumberFormat="1" applyFill="1" applyBorder="1" applyAlignment="1">
      <alignment horizontal="right"/>
    </xf>
    <xf numFmtId="2" fontId="0" fillId="6" borderId="25" xfId="0" applyNumberFormat="1" applyFill="1" applyBorder="1"/>
    <xf numFmtId="2" fontId="0" fillId="6" borderId="43" xfId="0" applyNumberFormat="1" applyFill="1" applyBorder="1"/>
    <xf numFmtId="2" fontId="0" fillId="6" borderId="36" xfId="0" applyNumberFormat="1" applyFill="1" applyBorder="1"/>
    <xf numFmtId="1" fontId="0" fillId="2" borderId="34" xfId="0" applyNumberFormat="1" applyFill="1" applyBorder="1"/>
    <xf numFmtId="1" fontId="0" fillId="2" borderId="35" xfId="0" applyNumberFormat="1" applyFill="1" applyBorder="1"/>
    <xf numFmtId="1" fontId="0" fillId="2" borderId="12" xfId="0" applyNumberFormat="1" applyFill="1" applyBorder="1"/>
    <xf numFmtId="1" fontId="0" fillId="2" borderId="15" xfId="0" applyNumberFormat="1" applyFill="1" applyBorder="1"/>
    <xf numFmtId="1" fontId="0" fillId="2" borderId="13" xfId="0" applyNumberFormat="1" applyFill="1" applyBorder="1"/>
    <xf numFmtId="166" fontId="0" fillId="2" borderId="25" xfId="0" applyNumberFormat="1" applyFill="1" applyBorder="1"/>
    <xf numFmtId="166" fontId="0" fillId="2" borderId="26" xfId="0" applyNumberFormat="1" applyFill="1" applyBorder="1"/>
    <xf numFmtId="166" fontId="0" fillId="2" borderId="29" xfId="0" applyNumberFormat="1" applyFill="1" applyBorder="1"/>
    <xf numFmtId="166" fontId="0" fillId="2" borderId="43" xfId="0" applyNumberFormat="1" applyFill="1" applyBorder="1"/>
    <xf numFmtId="166" fontId="0" fillId="2" borderId="36" xfId="0" applyNumberFormat="1" applyFill="1" applyBorder="1"/>
    <xf numFmtId="1" fontId="0" fillId="6" borderId="39" xfId="0" applyNumberFormat="1" applyFill="1" applyBorder="1"/>
    <xf numFmtId="1" fontId="0" fillId="6" borderId="42" xfId="0" applyNumberFormat="1" applyFill="1" applyBorder="1"/>
    <xf numFmtId="1" fontId="0" fillId="6" borderId="44" xfId="0" applyNumberFormat="1" applyFill="1" applyBorder="1"/>
    <xf numFmtId="1" fontId="0" fillId="6" borderId="40" xfId="0" applyNumberFormat="1" applyFill="1" applyBorder="1"/>
    <xf numFmtId="1" fontId="0" fillId="6" borderId="41" xfId="0" applyNumberFormat="1" applyFill="1" applyBorder="1"/>
    <xf numFmtId="166" fontId="0" fillId="6" borderId="34" xfId="0" applyNumberFormat="1" applyFill="1" applyBorder="1"/>
    <xf numFmtId="166" fontId="0" fillId="6" borderId="35" xfId="0" applyNumberFormat="1" applyFill="1" applyBorder="1"/>
    <xf numFmtId="166" fontId="0" fillId="6" borderId="15" xfId="0" applyNumberFormat="1" applyFill="1" applyBorder="1"/>
    <xf numFmtId="166" fontId="0" fillId="6" borderId="12" xfId="0" applyNumberFormat="1" applyFill="1" applyBorder="1"/>
    <xf numFmtId="166" fontId="0" fillId="6" borderId="13" xfId="0" applyNumberFormat="1" applyFill="1" applyBorder="1"/>
    <xf numFmtId="164" fontId="0" fillId="6" borderId="32" xfId="0" applyNumberFormat="1" applyFont="1" applyFill="1" applyBorder="1" applyAlignment="1">
      <alignment horizontal="center"/>
    </xf>
    <xf numFmtId="164" fontId="0" fillId="6" borderId="19" xfId="0" applyNumberFormat="1" applyFont="1" applyFill="1" applyBorder="1" applyAlignment="1">
      <alignment horizontal="center"/>
    </xf>
    <xf numFmtId="2" fontId="2" fillId="6" borderId="21" xfId="0" applyNumberFormat="1" applyFont="1" applyFill="1" applyBorder="1"/>
    <xf numFmtId="1" fontId="0" fillId="6" borderId="32" xfId="0" applyNumberFormat="1" applyFill="1" applyBorder="1"/>
    <xf numFmtId="1" fontId="0" fillId="6" borderId="33" xfId="0" applyNumberFormat="1" applyFill="1" applyBorder="1"/>
    <xf numFmtId="1" fontId="0" fillId="6" borderId="20" xfId="0" applyNumberFormat="1" applyFill="1" applyBorder="1" applyAlignment="1">
      <alignment horizontal="right"/>
    </xf>
    <xf numFmtId="1" fontId="0" fillId="6" borderId="19" xfId="0" applyNumberFormat="1" applyFill="1" applyBorder="1"/>
    <xf numFmtId="1" fontId="0" fillId="6" borderId="21" xfId="0" applyNumberFormat="1" applyFill="1" applyBorder="1"/>
    <xf numFmtId="1" fontId="0" fillId="6" borderId="48" xfId="0" applyNumberFormat="1" applyFill="1" applyBorder="1"/>
    <xf numFmtId="164" fontId="0" fillId="2" borderId="51" xfId="0" applyNumberFormat="1" applyFont="1" applyFill="1" applyBorder="1" applyAlignment="1">
      <alignment horizontal="center"/>
    </xf>
    <xf numFmtId="164" fontId="0" fillId="2" borderId="22" xfId="0" applyNumberFormat="1" applyFont="1" applyFill="1" applyBorder="1" applyAlignment="1">
      <alignment horizontal="center"/>
    </xf>
    <xf numFmtId="164" fontId="2" fillId="2" borderId="52" xfId="0" quotePrefix="1" applyNumberFormat="1" applyFont="1" applyFill="1" applyBorder="1"/>
    <xf numFmtId="1" fontId="0" fillId="2" borderId="51" xfId="0" applyNumberFormat="1" applyFill="1" applyBorder="1"/>
    <xf numFmtId="1" fontId="0" fillId="2" borderId="53" xfId="0" applyNumberFormat="1" applyFill="1" applyBorder="1"/>
    <xf numFmtId="1" fontId="0" fillId="2" borderId="3" xfId="0" applyNumberFormat="1" applyFill="1" applyBorder="1" applyAlignment="1">
      <alignment horizontal="right"/>
    </xf>
    <xf numFmtId="1" fontId="0" fillId="2" borderId="22" xfId="0" applyNumberFormat="1" applyFill="1" applyBorder="1"/>
    <xf numFmtId="1" fontId="0" fillId="2" borderId="52" xfId="0" applyNumberFormat="1" applyFill="1" applyBorder="1"/>
    <xf numFmtId="1" fontId="0" fillId="2" borderId="54" xfId="0" applyNumberFormat="1" applyFill="1" applyBorder="1"/>
    <xf numFmtId="164" fontId="0" fillId="6" borderId="55" xfId="0" applyNumberFormat="1" applyFont="1" applyFill="1" applyBorder="1" applyAlignment="1">
      <alignment horizontal="center"/>
    </xf>
    <xf numFmtId="164" fontId="0" fillId="6" borderId="56" xfId="0" applyNumberFormat="1" applyFont="1" applyFill="1" applyBorder="1" applyAlignment="1">
      <alignment horizontal="center"/>
    </xf>
    <xf numFmtId="2" fontId="2" fillId="6" borderId="57" xfId="0" applyNumberFormat="1" applyFont="1" applyFill="1" applyBorder="1"/>
    <xf numFmtId="1" fontId="0" fillId="6" borderId="55" xfId="0" applyNumberFormat="1" applyFill="1" applyBorder="1"/>
    <xf numFmtId="1" fontId="0" fillId="6" borderId="58" xfId="0" applyNumberFormat="1" applyFill="1" applyBorder="1"/>
    <xf numFmtId="1" fontId="0" fillId="6" borderId="59" xfId="0" applyNumberFormat="1" applyFill="1" applyBorder="1" applyAlignment="1">
      <alignment horizontal="right"/>
    </xf>
    <xf numFmtId="1" fontId="0" fillId="6" borderId="56" xfId="0" applyNumberFormat="1" applyFill="1" applyBorder="1"/>
    <xf numFmtId="1" fontId="0" fillId="6" borderId="57" xfId="0" applyNumberFormat="1" applyFill="1" applyBorder="1"/>
    <xf numFmtId="1" fontId="0" fillId="6" borderId="60" xfId="0" applyNumberFormat="1" applyFill="1" applyBorder="1"/>
    <xf numFmtId="2" fontId="0" fillId="6" borderId="39" xfId="0" applyNumberFormat="1" applyFill="1" applyBorder="1"/>
    <xf numFmtId="2" fontId="0" fillId="6" borderId="42" xfId="0" applyNumberFormat="1" applyFill="1" applyBorder="1"/>
    <xf numFmtId="2" fontId="0" fillId="6" borderId="44" xfId="0" applyNumberFormat="1" applyFill="1" applyBorder="1"/>
    <xf numFmtId="2" fontId="0" fillId="6" borderId="40" xfId="0" applyNumberFormat="1" applyFill="1" applyBorder="1"/>
    <xf numFmtId="2" fontId="0" fillId="6" borderId="41" xfId="0" applyNumberFormat="1" applyFill="1" applyBorder="1"/>
    <xf numFmtId="2" fontId="0" fillId="3" borderId="34" xfId="0" applyNumberFormat="1" applyFill="1" applyBorder="1"/>
    <xf numFmtId="2" fontId="0" fillId="3" borderId="35" xfId="0" applyNumberFormat="1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1" fontId="0" fillId="2" borderId="3" xfId="0" applyNumberFormat="1" applyFill="1" applyBorder="1"/>
    <xf numFmtId="1" fontId="0" fillId="6" borderId="59" xfId="0" applyNumberFormat="1" applyFill="1" applyBorder="1"/>
    <xf numFmtId="1" fontId="0" fillId="6" borderId="20" xfId="0" applyNumberFormat="1" applyFill="1" applyBorder="1"/>
    <xf numFmtId="2" fontId="0" fillId="3" borderId="15" xfId="0" applyNumberFormat="1" applyFill="1" applyBorder="1"/>
    <xf numFmtId="2" fontId="0" fillId="6" borderId="25" xfId="0" applyNumberFormat="1" applyFont="1" applyFill="1" applyBorder="1" applyAlignment="1">
      <alignment horizontal="center"/>
    </xf>
    <xf numFmtId="2" fontId="0" fillId="6" borderId="29" xfId="0" applyNumberFormat="1" applyFont="1" applyFill="1" applyBorder="1" applyAlignment="1">
      <alignment horizontal="center"/>
    </xf>
    <xf numFmtId="164" fontId="1" fillId="0" borderId="17" xfId="0" applyNumberFormat="1" applyFont="1" applyFill="1" applyBorder="1" applyAlignment="1">
      <alignment horizontal="center"/>
    </xf>
    <xf numFmtId="164" fontId="0" fillId="3" borderId="13" xfId="0" applyNumberFormat="1" applyFont="1" applyFill="1" applyBorder="1" applyAlignment="1">
      <alignment horizontal="center"/>
    </xf>
    <xf numFmtId="164" fontId="0" fillId="5" borderId="10" xfId="0" applyNumberFormat="1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/>
    </xf>
    <xf numFmtId="2" fontId="0" fillId="5" borderId="10" xfId="0" applyNumberFormat="1" applyFont="1" applyFill="1" applyBorder="1" applyAlignment="1">
      <alignment horizontal="center"/>
    </xf>
    <xf numFmtId="2" fontId="0" fillId="2" borderId="36" xfId="0" applyNumberFormat="1" applyFont="1" applyFill="1" applyBorder="1" applyAlignment="1">
      <alignment horizontal="center"/>
    </xf>
    <xf numFmtId="164" fontId="0" fillId="0" borderId="16" xfId="0" applyNumberFormat="1" applyFont="1" applyFill="1" applyBorder="1" applyAlignment="1">
      <alignment horizontal="center"/>
    </xf>
    <xf numFmtId="2" fontId="0" fillId="6" borderId="13" xfId="0" applyNumberFormat="1" applyFont="1" applyFill="1" applyBorder="1" applyAlignment="1">
      <alignment horizontal="center"/>
    </xf>
    <xf numFmtId="2" fontId="0" fillId="6" borderId="36" xfId="0" applyNumberFormat="1" applyFont="1" applyFill="1" applyBorder="1" applyAlignment="1">
      <alignment horizontal="center"/>
    </xf>
    <xf numFmtId="164" fontId="0" fillId="6" borderId="13" xfId="0" applyNumberFormat="1" applyFont="1" applyFill="1" applyBorder="1" applyAlignment="1">
      <alignment horizontal="center"/>
    </xf>
    <xf numFmtId="164" fontId="0" fillId="2" borderId="36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165" fontId="0" fillId="4" borderId="13" xfId="0" applyNumberFormat="1" applyFont="1" applyFill="1" applyBorder="1" applyAlignment="1">
      <alignment horizontal="center"/>
    </xf>
    <xf numFmtId="165" fontId="0" fillId="4" borderId="41" xfId="0" applyNumberFormat="1" applyFont="1" applyFill="1" applyBorder="1" applyAlignment="1">
      <alignment horizontal="center"/>
    </xf>
    <xf numFmtId="164" fontId="0" fillId="2" borderId="52" xfId="0" applyNumberFormat="1" applyFont="1" applyFill="1" applyBorder="1" applyAlignment="1">
      <alignment horizontal="center"/>
    </xf>
    <xf numFmtId="164" fontId="0" fillId="6" borderId="21" xfId="0" applyNumberFormat="1" applyFont="1" applyFill="1" applyBorder="1" applyAlignment="1">
      <alignment horizontal="center"/>
    </xf>
    <xf numFmtId="165" fontId="0" fillId="2" borderId="36" xfId="0" applyNumberFormat="1" applyFont="1" applyFill="1" applyBorder="1" applyAlignment="1">
      <alignment horizontal="center"/>
    </xf>
    <xf numFmtId="164" fontId="0" fillId="6" borderId="41" xfId="0" applyNumberFormat="1" applyFont="1" applyFill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2" fontId="2" fillId="4" borderId="41" xfId="0" applyNumberFormat="1" applyFont="1" applyFill="1" applyBorder="1"/>
    <xf numFmtId="1" fontId="0" fillId="4" borderId="39" xfId="0" applyNumberFormat="1" applyFill="1" applyBorder="1"/>
    <xf numFmtId="1" fontId="0" fillId="4" borderId="42" xfId="0" applyNumberFormat="1" applyFill="1" applyBorder="1"/>
    <xf numFmtId="1" fontId="0" fillId="4" borderId="44" xfId="0" applyNumberFormat="1" applyFill="1" applyBorder="1" applyAlignment="1">
      <alignment horizontal="right"/>
    </xf>
    <xf numFmtId="1" fontId="0" fillId="4" borderId="40" xfId="0" applyNumberFormat="1" applyFill="1" applyBorder="1"/>
    <xf numFmtId="1" fontId="0" fillId="4" borderId="41" xfId="0" applyNumberFormat="1" applyFill="1" applyBorder="1"/>
    <xf numFmtId="1" fontId="0" fillId="4" borderId="49" xfId="0" applyNumberFormat="1" applyFill="1" applyBorder="1"/>
    <xf numFmtId="1" fontId="0" fillId="4" borderId="44" xfId="0" applyNumberFormat="1" applyFill="1" applyBorder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167" fontId="5" fillId="0" borderId="0" xfId="0" applyNumberFormat="1" applyFont="1" applyFill="1" applyBorder="1" applyAlignment="1">
      <alignment wrapText="1"/>
    </xf>
    <xf numFmtId="164" fontId="0" fillId="2" borderId="39" xfId="0" applyNumberFormat="1" applyFont="1" applyFill="1" applyBorder="1" applyAlignment="1">
      <alignment horizontal="center"/>
    </xf>
    <xf numFmtId="164" fontId="0" fillId="2" borderId="40" xfId="0" applyNumberFormat="1" applyFont="1" applyFill="1" applyBorder="1" applyAlignment="1">
      <alignment horizontal="center"/>
    </xf>
    <xf numFmtId="1" fontId="0" fillId="2" borderId="39" xfId="0" applyNumberFormat="1" applyFill="1" applyBorder="1"/>
    <xf numFmtId="1" fontId="0" fillId="2" borderId="42" xfId="0" applyNumberFormat="1" applyFill="1" applyBorder="1"/>
    <xf numFmtId="1" fontId="0" fillId="2" borderId="44" xfId="0" applyNumberFormat="1" applyFill="1" applyBorder="1"/>
    <xf numFmtId="1" fontId="0" fillId="2" borderId="40" xfId="0" applyNumberFormat="1" applyFill="1" applyBorder="1"/>
    <xf numFmtId="1" fontId="0" fillId="2" borderId="41" xfId="0" applyNumberFormat="1" applyFill="1" applyBorder="1"/>
    <xf numFmtId="0" fontId="6" fillId="0" borderId="0" xfId="0" applyFont="1" applyFill="1" applyBorder="1" applyAlignment="1">
      <alignment wrapText="1"/>
    </xf>
    <xf numFmtId="2" fontId="0" fillId="3" borderId="0" xfId="0" applyNumberFormat="1" applyFill="1" applyBorder="1"/>
    <xf numFmtId="2" fontId="0" fillId="5" borderId="0" xfId="0" applyNumberFormat="1" applyFill="1" applyBorder="1"/>
    <xf numFmtId="2" fontId="0" fillId="2" borderId="0" xfId="0" applyNumberFormat="1" applyFill="1" applyBorder="1"/>
    <xf numFmtId="2" fontId="0" fillId="6" borderId="0" xfId="0" applyNumberFormat="1" applyFill="1" applyBorder="1"/>
    <xf numFmtId="166" fontId="0" fillId="6" borderId="0" xfId="0" applyNumberFormat="1" applyFill="1" applyBorder="1"/>
    <xf numFmtId="166" fontId="0" fillId="2" borderId="0" xfId="0" applyNumberFormat="1" applyFill="1" applyBorder="1"/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right"/>
    </xf>
    <xf numFmtId="1" fontId="0" fillId="6" borderId="0" xfId="0" applyNumberFormat="1" applyFill="1" applyBorder="1"/>
    <xf numFmtId="1" fontId="0" fillId="6" borderId="0" xfId="0" applyNumberFormat="1" applyFill="1" applyBorder="1" applyAlignment="1">
      <alignment horizontal="right"/>
    </xf>
    <xf numFmtId="1" fontId="0" fillId="2" borderId="0" xfId="0" applyNumberFormat="1" applyFill="1" applyBorder="1"/>
    <xf numFmtId="1" fontId="0" fillId="2" borderId="0" xfId="0" applyNumberFormat="1" applyFill="1" applyBorder="1" applyAlignment="1">
      <alignment horizontal="right"/>
    </xf>
    <xf numFmtId="164" fontId="0" fillId="0" borderId="63" xfId="0" applyNumberFormat="1" applyFill="1" applyBorder="1"/>
    <xf numFmtId="2" fontId="0" fillId="3" borderId="63" xfId="0" applyNumberFormat="1" applyFill="1" applyBorder="1"/>
    <xf numFmtId="2" fontId="0" fillId="3" borderId="6" xfId="0" applyNumberFormat="1" applyFill="1" applyBorder="1"/>
    <xf numFmtId="2" fontId="0" fillId="5" borderId="63" xfId="0" applyNumberFormat="1" applyFill="1" applyBorder="1"/>
    <xf numFmtId="2" fontId="0" fillId="5" borderId="6" xfId="0" applyNumberFormat="1" applyFill="1" applyBorder="1"/>
    <xf numFmtId="2" fontId="0" fillId="2" borderId="63" xfId="0" applyNumberFormat="1" applyFill="1" applyBorder="1"/>
    <xf numFmtId="2" fontId="0" fillId="2" borderId="6" xfId="0" applyNumberFormat="1" applyFill="1" applyBorder="1"/>
    <xf numFmtId="2" fontId="0" fillId="6" borderId="63" xfId="0" applyNumberFormat="1" applyFill="1" applyBorder="1"/>
    <xf numFmtId="2" fontId="0" fillId="6" borderId="6" xfId="0" applyNumberFormat="1" applyFill="1" applyBorder="1"/>
    <xf numFmtId="166" fontId="0" fillId="6" borderId="63" xfId="0" applyNumberFormat="1" applyFill="1" applyBorder="1"/>
    <xf numFmtId="166" fontId="0" fillId="6" borderId="6" xfId="0" applyNumberFormat="1" applyFill="1" applyBorder="1"/>
    <xf numFmtId="166" fontId="0" fillId="2" borderId="63" xfId="0" applyNumberFormat="1" applyFill="1" applyBorder="1"/>
    <xf numFmtId="166" fontId="0" fillId="2" borderId="6" xfId="0" applyNumberFormat="1" applyFill="1" applyBorder="1"/>
    <xf numFmtId="2" fontId="0" fillId="0" borderId="63" xfId="0" applyNumberFormat="1" applyFill="1" applyBorder="1"/>
    <xf numFmtId="1" fontId="0" fillId="4" borderId="63" xfId="0" applyNumberFormat="1" applyFill="1" applyBorder="1"/>
    <xf numFmtId="1" fontId="0" fillId="4" borderId="6" xfId="0" applyNumberFormat="1" applyFill="1" applyBorder="1"/>
    <xf numFmtId="1" fontId="0" fillId="6" borderId="63" xfId="0" applyNumberFormat="1" applyFill="1" applyBorder="1"/>
    <xf numFmtId="1" fontId="0" fillId="6" borderId="6" xfId="0" applyNumberFormat="1" applyFill="1" applyBorder="1"/>
    <xf numFmtId="1" fontId="0" fillId="2" borderId="63" xfId="0" applyNumberFormat="1" applyFill="1" applyBorder="1"/>
    <xf numFmtId="1" fontId="0" fillId="2" borderId="6" xfId="0" applyNumberFormat="1" applyFill="1" applyBorder="1"/>
    <xf numFmtId="2" fontId="0" fillId="6" borderId="64" xfId="0" applyNumberFormat="1" applyFill="1" applyBorder="1"/>
    <xf numFmtId="2" fontId="0" fillId="6" borderId="65" xfId="0" applyNumberFormat="1" applyFill="1" applyBorder="1"/>
    <xf numFmtId="2" fontId="0" fillId="6" borderId="66" xfId="0" applyNumberFormat="1" applyFill="1" applyBorder="1"/>
    <xf numFmtId="164" fontId="1" fillId="0" borderId="67" xfId="0" applyNumberFormat="1" applyFont="1" applyFill="1" applyBorder="1"/>
    <xf numFmtId="164" fontId="2" fillId="3" borderId="50" xfId="0" applyNumberFormat="1" applyFont="1" applyFill="1" applyBorder="1"/>
    <xf numFmtId="2" fontId="2" fillId="5" borderId="68" xfId="0" applyNumberFormat="1" applyFont="1" applyFill="1" applyBorder="1"/>
    <xf numFmtId="2" fontId="2" fillId="2" borderId="68" xfId="0" applyNumberFormat="1" applyFont="1" applyFill="1" applyBorder="1"/>
    <xf numFmtId="2" fontId="2" fillId="2" borderId="69" xfId="0" applyNumberFormat="1" applyFont="1" applyFill="1" applyBorder="1"/>
    <xf numFmtId="2" fontId="2" fillId="0" borderId="63" xfId="0" applyNumberFormat="1" applyFont="1" applyFill="1" applyBorder="1"/>
    <xf numFmtId="164" fontId="2" fillId="6" borderId="50" xfId="0" applyNumberFormat="1" applyFont="1" applyFill="1" applyBorder="1"/>
    <xf numFmtId="164" fontId="2" fillId="6" borderId="64" xfId="0" applyNumberFormat="1" applyFont="1" applyFill="1" applyBorder="1"/>
    <xf numFmtId="165" fontId="2" fillId="0" borderId="63" xfId="0" applyNumberFormat="1" applyFont="1" applyFill="1" applyBorder="1"/>
    <xf numFmtId="2" fontId="2" fillId="4" borderId="50" xfId="0" applyNumberFormat="1" applyFont="1" applyFill="1" applyBorder="1"/>
    <xf numFmtId="2" fontId="2" fillId="4" borderId="69" xfId="0" applyNumberFormat="1" applyFont="1" applyFill="1" applyBorder="1"/>
    <xf numFmtId="2" fontId="2" fillId="6" borderId="50" xfId="0" applyNumberFormat="1" applyFont="1" applyFill="1" applyBorder="1"/>
    <xf numFmtId="164" fontId="2" fillId="2" borderId="70" xfId="0" quotePrefix="1" applyNumberFormat="1" applyFont="1" applyFill="1" applyBorder="1"/>
    <xf numFmtId="2" fontId="2" fillId="6" borderId="71" xfId="0" applyNumberFormat="1" applyFont="1" applyFill="1" applyBorder="1"/>
    <xf numFmtId="164" fontId="2" fillId="2" borderId="69" xfId="0" quotePrefix="1" applyNumberFormat="1" applyFont="1" applyFill="1" applyBorder="1"/>
    <xf numFmtId="164" fontId="2" fillId="0" borderId="63" xfId="0" quotePrefix="1" applyNumberFormat="1" applyFont="1" applyFill="1" applyBorder="1"/>
    <xf numFmtId="164" fontId="2" fillId="6" borderId="50" xfId="0" quotePrefix="1" applyNumberFormat="1" applyFont="1" applyFill="1" applyBorder="1"/>
    <xf numFmtId="164" fontId="2" fillId="6" borderId="72" xfId="0" applyNumberFormat="1" applyFont="1" applyFill="1" applyBorder="1"/>
    <xf numFmtId="164" fontId="2" fillId="2" borderId="50" xfId="0" applyNumberFormat="1" applyFont="1" applyFill="1" applyBorder="1"/>
    <xf numFmtId="164" fontId="2" fillId="2" borderId="69" xfId="0" applyNumberFormat="1" applyFont="1" applyFill="1" applyBorder="1"/>
    <xf numFmtId="1" fontId="0" fillId="6" borderId="63" xfId="0" applyNumberFormat="1" applyFill="1" applyBorder="1" applyAlignment="1">
      <alignment horizontal="right"/>
    </xf>
    <xf numFmtId="2" fontId="0" fillId="3" borderId="14" xfId="0" applyNumberFormat="1" applyFill="1" applyBorder="1"/>
    <xf numFmtId="2" fontId="0" fillId="5" borderId="73" xfId="0" applyNumberFormat="1" applyFill="1" applyBorder="1"/>
    <xf numFmtId="2" fontId="0" fillId="2" borderId="73" xfId="0" applyNumberFormat="1" applyFill="1" applyBorder="1"/>
    <xf numFmtId="2" fontId="0" fillId="2" borderId="74" xfId="0" applyNumberFormat="1" applyFill="1" applyBorder="1"/>
    <xf numFmtId="1" fontId="0" fillId="6" borderId="14" xfId="0" applyNumberFormat="1" applyFill="1" applyBorder="1"/>
    <xf numFmtId="1" fontId="0" fillId="2" borderId="74" xfId="0" applyNumberFormat="1" applyFill="1" applyBorder="1"/>
    <xf numFmtId="166" fontId="0" fillId="6" borderId="14" xfId="0" applyNumberFormat="1" applyFill="1" applyBorder="1"/>
    <xf numFmtId="166" fontId="0" fillId="2" borderId="74" xfId="0" applyNumberFormat="1" applyFill="1" applyBorder="1"/>
    <xf numFmtId="1" fontId="0" fillId="6" borderId="62" xfId="0" applyNumberFormat="1" applyFill="1" applyBorder="1"/>
    <xf numFmtId="2" fontId="0" fillId="6" borderId="62" xfId="0" applyNumberFormat="1" applyFill="1" applyBorder="1"/>
    <xf numFmtId="1" fontId="0" fillId="6" borderId="6" xfId="0" applyNumberFormat="1" applyFill="1" applyBorder="1" applyAlignment="1">
      <alignment horizontal="right"/>
    </xf>
    <xf numFmtId="1" fontId="1" fillId="0" borderId="75" xfId="0" applyNumberFormat="1" applyFont="1" applyFill="1" applyBorder="1" applyAlignment="1">
      <alignment horizontal="center"/>
    </xf>
    <xf numFmtId="164" fontId="0" fillId="0" borderId="61" xfId="0" applyNumberFormat="1" applyFill="1" applyBorder="1"/>
    <xf numFmtId="2" fontId="0" fillId="0" borderId="61" xfId="0" applyNumberFormat="1" applyFill="1" applyBorder="1"/>
    <xf numFmtId="1" fontId="0" fillId="6" borderId="34" xfId="0" applyNumberFormat="1" applyFont="1" applyFill="1" applyBorder="1" applyAlignment="1">
      <alignment horizontal="center"/>
    </xf>
    <xf numFmtId="1" fontId="0" fillId="6" borderId="12" xfId="0" applyNumberFormat="1" applyFont="1" applyFill="1" applyBorder="1" applyAlignment="1">
      <alignment horizontal="center"/>
    </xf>
    <xf numFmtId="1" fontId="2" fillId="6" borderId="13" xfId="0" quotePrefix="1" applyNumberFormat="1" applyFont="1" applyFill="1" applyBorder="1"/>
    <xf numFmtId="1" fontId="0" fillId="0" borderId="0" xfId="0" applyNumberFormat="1"/>
    <xf numFmtId="1" fontId="0" fillId="2" borderId="25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2" fillId="2" borderId="36" xfId="0" applyNumberFormat="1" applyFont="1" applyFill="1" applyBorder="1"/>
    <xf numFmtId="0" fontId="0" fillId="6" borderId="34" xfId="1" applyNumberFormat="1" applyFont="1" applyFill="1" applyBorder="1" applyAlignment="1">
      <alignment horizontal="center"/>
    </xf>
    <xf numFmtId="0" fontId="0" fillId="6" borderId="12" xfId="1" applyNumberFormat="1" applyFont="1" applyFill="1" applyBorder="1" applyAlignment="1">
      <alignment horizontal="center"/>
    </xf>
    <xf numFmtId="0" fontId="2" fillId="6" borderId="13" xfId="1" quotePrefix="1" applyNumberFormat="1" applyFont="1" applyFill="1" applyBorder="1"/>
    <xf numFmtId="0" fontId="0" fillId="6" borderId="34" xfId="1" applyNumberFormat="1" applyFont="1" applyFill="1" applyBorder="1"/>
    <xf numFmtId="0" fontId="0" fillId="6" borderId="35" xfId="1" applyNumberFormat="1" applyFont="1" applyFill="1" applyBorder="1"/>
    <xf numFmtId="0" fontId="0" fillId="6" borderId="15" xfId="1" applyNumberFormat="1" applyFont="1" applyFill="1" applyBorder="1"/>
    <xf numFmtId="0" fontId="0" fillId="6" borderId="12" xfId="1" applyNumberFormat="1" applyFont="1" applyFill="1" applyBorder="1"/>
    <xf numFmtId="0" fontId="0" fillId="6" borderId="13" xfId="1" applyNumberFormat="1" applyFont="1" applyFill="1" applyBorder="1"/>
    <xf numFmtId="0" fontId="0" fillId="0" borderId="0" xfId="1" applyNumberFormat="1" applyFont="1"/>
    <xf numFmtId="0" fontId="0" fillId="2" borderId="25" xfId="1" applyNumberFormat="1" applyFont="1" applyFill="1" applyBorder="1" applyAlignment="1">
      <alignment horizontal="center"/>
    </xf>
    <xf numFmtId="0" fontId="0" fillId="2" borderId="29" xfId="1" applyNumberFormat="1" applyFont="1" applyFill="1" applyBorder="1" applyAlignment="1">
      <alignment horizontal="center"/>
    </xf>
    <xf numFmtId="0" fontId="2" fillId="2" borderId="36" xfId="1" applyNumberFormat="1" applyFont="1" applyFill="1" applyBorder="1"/>
    <xf numFmtId="0" fontId="0" fillId="2" borderId="25" xfId="1" applyNumberFormat="1" applyFont="1" applyFill="1" applyBorder="1"/>
    <xf numFmtId="0" fontId="0" fillId="2" borderId="26" xfId="1" applyNumberFormat="1" applyFont="1" applyFill="1" applyBorder="1"/>
    <xf numFmtId="0" fontId="0" fillId="2" borderId="43" xfId="1" applyNumberFormat="1" applyFont="1" applyFill="1" applyBorder="1"/>
    <xf numFmtId="0" fontId="0" fillId="2" borderId="29" xfId="1" applyNumberFormat="1" applyFont="1" applyFill="1" applyBorder="1"/>
    <xf numFmtId="0" fontId="0" fillId="2" borderId="36" xfId="1" applyNumberFormat="1" applyFont="1" applyFill="1" applyBorder="1"/>
    <xf numFmtId="1" fontId="0" fillId="2" borderId="49" xfId="0" applyNumberFormat="1" applyFill="1" applyBorder="1"/>
    <xf numFmtId="165" fontId="0" fillId="0" borderId="61" xfId="0" applyNumberFormat="1" applyFill="1" applyBorder="1"/>
    <xf numFmtId="1" fontId="0" fillId="4" borderId="62" xfId="0" applyNumberFormat="1" applyFill="1" applyBorder="1"/>
    <xf numFmtId="1" fontId="0" fillId="2" borderId="62" xfId="0" applyNumberFormat="1" applyFill="1" applyBorder="1"/>
    <xf numFmtId="0" fontId="0" fillId="7" borderId="40" xfId="0" applyFill="1" applyBorder="1"/>
    <xf numFmtId="0" fontId="0" fillId="7" borderId="42" xfId="0" applyFill="1" applyBorder="1"/>
    <xf numFmtId="0" fontId="0" fillId="0" borderId="0" xfId="0" applyFill="1" applyBorder="1"/>
    <xf numFmtId="2" fontId="0" fillId="6" borderId="73" xfId="0" applyNumberFormat="1" applyFill="1" applyBorder="1"/>
    <xf numFmtId="1" fontId="0" fillId="6" borderId="73" xfId="0" applyNumberFormat="1" applyFill="1" applyBorder="1"/>
    <xf numFmtId="2" fontId="0" fillId="6" borderId="0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165" fontId="0" fillId="0" borderId="63" xfId="0" applyNumberFormat="1" applyFill="1" applyBorder="1"/>
    <xf numFmtId="166" fontId="0" fillId="2" borderId="0" xfId="0" applyNumberFormat="1" applyFill="1" applyBorder="1" applyAlignment="1">
      <alignment horizontal="right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63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31" xfId="0" applyNumberFormat="1" applyBorder="1"/>
    <xf numFmtId="164" fontId="0" fillId="3" borderId="34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38" xfId="0" applyNumberFormat="1" applyBorder="1"/>
    <xf numFmtId="2" fontId="0" fillId="6" borderId="39" xfId="0" applyNumberFormat="1" applyFill="1" applyBorder="1" applyAlignment="1">
      <alignment horizontal="center"/>
    </xf>
    <xf numFmtId="2" fontId="0" fillId="6" borderId="40" xfId="0" applyNumberFormat="1" applyFill="1" applyBorder="1" applyAlignment="1">
      <alignment horizontal="center"/>
    </xf>
    <xf numFmtId="165" fontId="0" fillId="4" borderId="39" xfId="0" applyNumberFormat="1" applyFill="1" applyBorder="1" applyAlignment="1">
      <alignment horizontal="center"/>
    </xf>
    <xf numFmtId="165" fontId="0" fillId="4" borderId="40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0" xfId="0" applyNumberFormat="1"/>
    <xf numFmtId="164" fontId="0" fillId="6" borderId="34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164" fontId="0" fillId="2" borderId="29" xfId="0" applyNumberFormat="1" applyFill="1" applyBorder="1" applyAlignment="1">
      <alignment horizontal="center"/>
    </xf>
    <xf numFmtId="1" fontId="0" fillId="6" borderId="34" xfId="0" applyNumberFormat="1" applyFill="1" applyBorder="1" applyAlignment="1">
      <alignment horizontal="center"/>
    </xf>
    <xf numFmtId="164" fontId="0" fillId="6" borderId="39" xfId="0" applyNumberFormat="1" applyFill="1" applyBorder="1" applyAlignment="1">
      <alignment horizontal="center"/>
    </xf>
    <xf numFmtId="164" fontId="0" fillId="2" borderId="39" xfId="0" applyNumberFormat="1" applyFill="1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6" fontId="0" fillId="0" borderId="0" xfId="0" applyNumberFormat="1"/>
    <xf numFmtId="1" fontId="0" fillId="2" borderId="23" xfId="0" applyNumberFormat="1" applyFill="1" applyBorder="1" applyAlignment="1">
      <alignment horizontal="center"/>
    </xf>
    <xf numFmtId="166" fontId="0" fillId="6" borderId="23" xfId="0" applyNumberFormat="1" applyFill="1" applyBorder="1" applyAlignment="1">
      <alignment horizontal="center"/>
    </xf>
    <xf numFmtId="166" fontId="0" fillId="6" borderId="8" xfId="0" applyNumberFormat="1" applyFill="1" applyBorder="1"/>
    <xf numFmtId="166" fontId="0" fillId="6" borderId="24" xfId="0" applyNumberFormat="1" applyFill="1" applyBorder="1"/>
    <xf numFmtId="1" fontId="0" fillId="6" borderId="23" xfId="0" applyNumberFormat="1" applyFill="1" applyBorder="1" applyAlignment="1">
      <alignment horizontal="center"/>
    </xf>
    <xf numFmtId="166" fontId="0" fillId="6" borderId="39" xfId="0" applyNumberFormat="1" applyFill="1" applyBorder="1" applyAlignment="1">
      <alignment horizontal="center"/>
    </xf>
    <xf numFmtId="166" fontId="0" fillId="6" borderId="40" xfId="0" applyNumberFormat="1" applyFill="1" applyBorder="1" applyAlignment="1">
      <alignment horizontal="center"/>
    </xf>
    <xf numFmtId="166" fontId="0" fillId="6" borderId="40" xfId="0" applyNumberFormat="1" applyFill="1" applyBorder="1"/>
    <xf numFmtId="166" fontId="0" fillId="6" borderId="42" xfId="0" applyNumberFormat="1" applyFill="1" applyBorder="1"/>
    <xf numFmtId="1" fontId="0" fillId="5" borderId="8" xfId="0" applyNumberFormat="1" applyFill="1" applyBorder="1"/>
    <xf numFmtId="166" fontId="0" fillId="6" borderId="23" xfId="0" applyNumberFormat="1" applyFill="1" applyBorder="1"/>
    <xf numFmtId="1" fontId="0" fillId="3" borderId="34" xfId="0" applyNumberFormat="1" applyFill="1" applyBorder="1"/>
    <xf numFmtId="1" fontId="0" fillId="3" borderId="12" xfId="0" applyNumberFormat="1" applyFill="1" applyBorder="1"/>
    <xf numFmtId="1" fontId="0" fillId="5" borderId="23" xfId="0" applyNumberFormat="1" applyFill="1" applyBorder="1"/>
    <xf numFmtId="1" fontId="0" fillId="3" borderId="35" xfId="0" applyNumberFormat="1" applyFill="1" applyBorder="1"/>
    <xf numFmtId="1" fontId="0" fillId="5" borderId="24" xfId="0" applyNumberFormat="1" applyFill="1" applyBorder="1"/>
    <xf numFmtId="164" fontId="0" fillId="6" borderId="50" xfId="0" applyNumberFormat="1" applyFill="1" applyBorder="1" applyAlignment="1">
      <alignment horizontal="center"/>
    </xf>
    <xf numFmtId="1" fontId="0" fillId="2" borderId="68" xfId="0" applyNumberFormat="1" applyFill="1" applyBorder="1" applyAlignment="1">
      <alignment horizontal="center"/>
    </xf>
    <xf numFmtId="166" fontId="0" fillId="6" borderId="68" xfId="0" applyNumberFormat="1" applyFill="1" applyBorder="1" applyAlignment="1">
      <alignment horizontal="center"/>
    </xf>
    <xf numFmtId="2" fontId="0" fillId="2" borderId="68" xfId="0" applyNumberFormat="1" applyFill="1" applyBorder="1" applyAlignment="1">
      <alignment horizontal="center"/>
    </xf>
    <xf numFmtId="164" fontId="2" fillId="6" borderId="35" xfId="0" applyNumberFormat="1" applyFont="1" applyFill="1" applyBorder="1"/>
    <xf numFmtId="1" fontId="2" fillId="2" borderId="24" xfId="0" applyNumberFormat="1" applyFont="1" applyFill="1" applyBorder="1"/>
    <xf numFmtId="166" fontId="2" fillId="6" borderId="24" xfId="0" applyNumberFormat="1" applyFont="1" applyFill="1" applyBorder="1"/>
    <xf numFmtId="2" fontId="2" fillId="2" borderId="26" xfId="0" applyNumberFormat="1" applyFont="1" applyFill="1" applyBorder="1"/>
    <xf numFmtId="1" fontId="0" fillId="6" borderId="50" xfId="0" applyNumberFormat="1" applyFill="1" applyBorder="1" applyAlignment="1">
      <alignment horizontal="center"/>
    </xf>
    <xf numFmtId="1" fontId="0" fillId="6" borderId="68" xfId="0" applyNumberFormat="1" applyFill="1" applyBorder="1" applyAlignment="1">
      <alignment horizontal="center"/>
    </xf>
    <xf numFmtId="1" fontId="2" fillId="6" borderId="35" xfId="0" applyNumberFormat="1" applyFont="1" applyFill="1" applyBorder="1"/>
    <xf numFmtId="1" fontId="2" fillId="6" borderId="24" xfId="0" applyNumberFormat="1" applyFont="1" applyFill="1" applyBorder="1"/>
    <xf numFmtId="164" fontId="0" fillId="3" borderId="50" xfId="0" applyNumberFormat="1" applyFill="1" applyBorder="1" applyAlignment="1">
      <alignment horizontal="center"/>
    </xf>
    <xf numFmtId="164" fontId="0" fillId="5" borderId="68" xfId="0" applyNumberFormat="1" applyFill="1" applyBorder="1" applyAlignment="1">
      <alignment horizontal="center"/>
    </xf>
    <xf numFmtId="164" fontId="2" fillId="3" borderId="35" xfId="0" applyNumberFormat="1" applyFont="1" applyFill="1" applyBorder="1"/>
    <xf numFmtId="2" fontId="2" fillId="5" borderId="24" xfId="0" applyNumberFormat="1" applyFont="1" applyFill="1" applyBorder="1"/>
    <xf numFmtId="164" fontId="0" fillId="6" borderId="72" xfId="0" applyNumberFormat="1" applyFill="1" applyBorder="1" applyAlignment="1">
      <alignment horizontal="center"/>
    </xf>
    <xf numFmtId="164" fontId="2" fillId="6" borderId="42" xfId="0" applyNumberFormat="1" applyFont="1" applyFill="1" applyBorder="1"/>
    <xf numFmtId="164" fontId="0" fillId="0" borderId="0" xfId="0" applyNumberFormat="1" applyBorder="1"/>
    <xf numFmtId="1" fontId="0" fillId="3" borderId="0" xfId="0" applyNumberFormat="1" applyFill="1" applyBorder="1"/>
    <xf numFmtId="1" fontId="0" fillId="5" borderId="0" xfId="0" applyNumberFormat="1" applyFill="1" applyBorder="1"/>
    <xf numFmtId="1" fontId="1" fillId="0" borderId="35" xfId="0" applyNumberFormat="1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31" xfId="0" applyNumberFormat="1" applyFont="1" applyBorder="1"/>
    <xf numFmtId="2" fontId="2" fillId="2" borderId="24" xfId="0" applyNumberFormat="1" applyFont="1" applyFill="1" applyBorder="1"/>
    <xf numFmtId="164" fontId="0" fillId="0" borderId="37" xfId="0" applyNumberFormat="1" applyBorder="1" applyAlignment="1">
      <alignment horizontal="center"/>
    </xf>
    <xf numFmtId="2" fontId="2" fillId="0" borderId="38" xfId="0" applyNumberFormat="1" applyFont="1" applyBorder="1"/>
    <xf numFmtId="2" fontId="2" fillId="4" borderId="42" xfId="0" applyNumberFormat="1" applyFont="1" applyFill="1" applyBorder="1"/>
    <xf numFmtId="2" fontId="0" fillId="0" borderId="37" xfId="0" applyNumberFormat="1" applyBorder="1" applyAlignment="1">
      <alignment horizontal="center"/>
    </xf>
    <xf numFmtId="2" fontId="2" fillId="6" borderId="35" xfId="0" applyNumberFormat="1" applyFont="1" applyFill="1" applyBorder="1"/>
    <xf numFmtId="164" fontId="2" fillId="2" borderId="26" xfId="0" quotePrefix="1" applyNumberFormat="1" applyFont="1" applyFill="1" applyBorder="1"/>
    <xf numFmtId="164" fontId="2" fillId="0" borderId="38" xfId="0" quotePrefix="1" applyNumberFormat="1" applyFont="1" applyBorder="1"/>
    <xf numFmtId="165" fontId="2" fillId="0" borderId="38" xfId="0" applyNumberFormat="1" applyFont="1" applyBorder="1"/>
    <xf numFmtId="166" fontId="2" fillId="6" borderId="42" xfId="0" applyNumberFormat="1" applyFont="1" applyFill="1" applyBorder="1"/>
    <xf numFmtId="164" fontId="2" fillId="2" borderId="42" xfId="0" applyNumberFormat="1" applyFont="1" applyFill="1" applyBorder="1"/>
    <xf numFmtId="0" fontId="0" fillId="0" borderId="63" xfId="0" applyBorder="1"/>
    <xf numFmtId="0" fontId="0" fillId="0" borderId="0" xfId="0" applyBorder="1"/>
    <xf numFmtId="0" fontId="0" fillId="0" borderId="6" xfId="0" applyBorder="1"/>
    <xf numFmtId="2" fontId="0" fillId="2" borderId="69" xfId="0" applyNumberFormat="1" applyFill="1" applyBorder="1" applyAlignment="1">
      <alignment horizontal="center"/>
    </xf>
    <xf numFmtId="166" fontId="0" fillId="6" borderId="39" xfId="0" applyNumberFormat="1" applyFill="1" applyBorder="1"/>
    <xf numFmtId="164" fontId="0" fillId="0" borderId="30" xfId="0" applyNumberFormat="1" applyBorder="1"/>
    <xf numFmtId="2" fontId="0" fillId="7" borderId="40" xfId="0" applyNumberFormat="1" applyFill="1" applyBorder="1"/>
    <xf numFmtId="0" fontId="0" fillId="0" borderId="0" xfId="0" applyAlignment="1">
      <alignment horizontal="center"/>
    </xf>
    <xf numFmtId="1" fontId="0" fillId="6" borderId="39" xfId="0" applyNumberFormat="1" applyFont="1" applyFill="1" applyBorder="1" applyAlignment="1">
      <alignment horizontal="center"/>
    </xf>
    <xf numFmtId="1" fontId="0" fillId="6" borderId="40" xfId="0" applyNumberFormat="1" applyFont="1" applyFill="1" applyBorder="1" applyAlignment="1">
      <alignment horizontal="center"/>
    </xf>
    <xf numFmtId="1" fontId="2" fillId="6" borderId="41" xfId="0" applyNumberFormat="1" applyFont="1" applyFill="1" applyBorder="1"/>
    <xf numFmtId="1" fontId="0" fillId="0" borderId="0" xfId="0" applyNumberFormat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0" fontId="0" fillId="6" borderId="0" xfId="1" applyNumberFormat="1" applyFont="1" applyFill="1" applyBorder="1"/>
    <xf numFmtId="0" fontId="0" fillId="2" borderId="0" xfId="1" applyNumberFormat="1" applyFont="1" applyFill="1" applyBorder="1"/>
    <xf numFmtId="166" fontId="0" fillId="6" borderId="41" xfId="0" applyNumberFormat="1" applyFill="1" applyBorder="1"/>
    <xf numFmtId="1" fontId="0" fillId="3" borderId="13" xfId="0" applyNumberFormat="1" applyFill="1" applyBorder="1"/>
    <xf numFmtId="1" fontId="0" fillId="5" borderId="10" xfId="0" applyNumberFormat="1" applyFill="1" applyBorder="1"/>
    <xf numFmtId="166" fontId="0" fillId="6" borderId="10" xfId="0" applyNumberFormat="1" applyFill="1" applyBorder="1"/>
    <xf numFmtId="164" fontId="0" fillId="0" borderId="2" xfId="0" applyNumberFormat="1" applyBorder="1"/>
    <xf numFmtId="166" fontId="0" fillId="6" borderId="44" xfId="0" applyNumberFormat="1" applyFill="1" applyBorder="1"/>
    <xf numFmtId="1" fontId="0" fillId="3" borderId="15" xfId="0" applyNumberFormat="1" applyFill="1" applyBorder="1"/>
    <xf numFmtId="1" fontId="0" fillId="5" borderId="11" xfId="0" applyNumberFormat="1" applyFill="1" applyBorder="1"/>
    <xf numFmtId="166" fontId="0" fillId="6" borderId="11" xfId="0" applyNumberFormat="1" applyFill="1" applyBorder="1"/>
    <xf numFmtId="1" fontId="0" fillId="6" borderId="76" xfId="0" applyNumberFormat="1" applyFill="1" applyBorder="1"/>
    <xf numFmtId="1" fontId="0" fillId="6" borderId="77" xfId="0" applyNumberFormat="1" applyFill="1" applyBorder="1"/>
    <xf numFmtId="1" fontId="0" fillId="6" borderId="78" xfId="0" applyNumberFormat="1" applyFill="1" applyBorder="1"/>
    <xf numFmtId="1" fontId="0" fillId="6" borderId="7" xfId="0" applyNumberFormat="1" applyFill="1" applyBorder="1"/>
    <xf numFmtId="1" fontId="0" fillId="6" borderId="79" xfId="0" applyNumberFormat="1" applyFill="1" applyBorder="1"/>
    <xf numFmtId="164" fontId="0" fillId="0" borderId="16" xfId="0" applyNumberFormat="1" applyBorder="1"/>
    <xf numFmtId="1" fontId="1" fillId="0" borderId="73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45" xfId="0" applyNumberFormat="1" applyFont="1" applyBorder="1" applyAlignment="1">
      <alignment horizontal="center"/>
    </xf>
    <xf numFmtId="164" fontId="0" fillId="0" borderId="81" xfId="0" applyNumberFormat="1" applyFill="1" applyBorder="1"/>
    <xf numFmtId="2" fontId="0" fillId="3" borderId="82" xfId="0" applyNumberFormat="1" applyFill="1" applyBorder="1"/>
    <xf numFmtId="2" fontId="0" fillId="5" borderId="83" xfId="0" applyNumberFormat="1" applyFill="1" applyBorder="1"/>
    <xf numFmtId="2" fontId="0" fillId="2" borderId="83" xfId="0" applyNumberFormat="1" applyFill="1" applyBorder="1"/>
    <xf numFmtId="2" fontId="0" fillId="2" borderId="84" xfId="0" applyNumberFormat="1" applyFill="1" applyBorder="1"/>
    <xf numFmtId="2" fontId="0" fillId="6" borderId="82" xfId="0" applyNumberFormat="1" applyFill="1" applyBorder="1"/>
    <xf numFmtId="2" fontId="0" fillId="6" borderId="84" xfId="0" applyNumberFormat="1" applyFill="1" applyBorder="1"/>
    <xf numFmtId="1" fontId="0" fillId="6" borderId="82" xfId="0" applyNumberFormat="1" applyFill="1" applyBorder="1"/>
    <xf numFmtId="1" fontId="0" fillId="2" borderId="84" xfId="0" applyNumberFormat="1" applyFill="1" applyBorder="1"/>
    <xf numFmtId="1" fontId="0" fillId="4" borderId="82" xfId="0" applyNumberFormat="1" applyFill="1" applyBorder="1"/>
    <xf numFmtId="1" fontId="0" fillId="4" borderId="84" xfId="0" applyNumberFormat="1" applyFill="1" applyBorder="1"/>
    <xf numFmtId="1" fontId="0" fillId="2" borderId="85" xfId="0" applyNumberFormat="1" applyFill="1" applyBorder="1"/>
    <xf numFmtId="1" fontId="0" fillId="6" borderId="86" xfId="0" applyNumberFormat="1" applyFill="1" applyBorder="1"/>
    <xf numFmtId="166" fontId="0" fillId="6" borderId="82" xfId="0" applyNumberFormat="1" applyFill="1" applyBorder="1"/>
    <xf numFmtId="166" fontId="0" fillId="2" borderId="84" xfId="0" applyNumberFormat="1" applyFill="1" applyBorder="1"/>
    <xf numFmtId="1" fontId="0" fillId="6" borderId="80" xfId="0" applyNumberFormat="1" applyFill="1" applyBorder="1"/>
    <xf numFmtId="1" fontId="0" fillId="2" borderId="82" xfId="0" applyNumberFormat="1" applyFill="1" applyBorder="1"/>
    <xf numFmtId="2" fontId="0" fillId="6" borderId="80" xfId="0" applyNumberFormat="1" applyFill="1" applyBorder="1"/>
    <xf numFmtId="164" fontId="0" fillId="0" borderId="30" xfId="0" applyNumberFormat="1" applyFill="1" applyBorder="1" applyAlignment="1">
      <alignment horizontal="right"/>
    </xf>
    <xf numFmtId="164" fontId="0" fillId="0" borderId="37" xfId="0" applyNumberFormat="1" applyFill="1" applyBorder="1" applyAlignment="1">
      <alignment horizontal="right"/>
    </xf>
    <xf numFmtId="1" fontId="0" fillId="4" borderId="34" xfId="0" applyNumberFormat="1" applyFill="1" applyBorder="1" applyAlignment="1">
      <alignment horizontal="right"/>
    </xf>
    <xf numFmtId="1" fontId="0" fillId="4" borderId="23" xfId="0" applyNumberFormat="1" applyFill="1" applyBorder="1" applyAlignment="1">
      <alignment horizontal="right"/>
    </xf>
    <xf numFmtId="1" fontId="0" fillId="4" borderId="25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1" fontId="0" fillId="6" borderId="34" xfId="0" applyNumberFormat="1" applyFill="1" applyBorder="1" applyAlignment="1">
      <alignment horizontal="right"/>
    </xf>
    <xf numFmtId="1" fontId="0" fillId="2" borderId="51" xfId="0" applyNumberFormat="1" applyFill="1" applyBorder="1" applyAlignment="1">
      <alignment horizontal="right"/>
    </xf>
    <xf numFmtId="1" fontId="0" fillId="6" borderId="55" xfId="0" applyNumberFormat="1" applyFill="1" applyBorder="1" applyAlignment="1">
      <alignment horizontal="right"/>
    </xf>
    <xf numFmtId="1" fontId="0" fillId="6" borderId="32" xfId="0" applyNumberFormat="1" applyFill="1" applyBorder="1" applyAlignment="1">
      <alignment horizontal="right"/>
    </xf>
    <xf numFmtId="1" fontId="0" fillId="2" borderId="25" xfId="0" applyNumberFormat="1" applyFill="1" applyBorder="1" applyAlignment="1">
      <alignment horizontal="right"/>
    </xf>
    <xf numFmtId="1" fontId="0" fillId="4" borderId="39" xfId="0" applyNumberFormat="1" applyFill="1" applyBorder="1" applyAlignment="1">
      <alignment horizontal="right"/>
    </xf>
    <xf numFmtId="0" fontId="0" fillId="6" borderId="63" xfId="1" applyNumberFormat="1" applyFont="1" applyFill="1" applyBorder="1"/>
    <xf numFmtId="0" fontId="0" fillId="2" borderId="63" xfId="1" applyNumberFormat="1" applyFont="1" applyFill="1" applyBorder="1"/>
    <xf numFmtId="1" fontId="1" fillId="0" borderId="82" xfId="0" applyNumberFormat="1" applyFont="1" applyFill="1" applyBorder="1" applyAlignment="1">
      <alignment horizontal="center"/>
    </xf>
    <xf numFmtId="1" fontId="0" fillId="4" borderId="80" xfId="0" applyNumberFormat="1" applyFill="1" applyBorder="1"/>
    <xf numFmtId="2" fontId="0" fillId="6" borderId="83" xfId="0" applyNumberFormat="1" applyFill="1" applyBorder="1"/>
    <xf numFmtId="1" fontId="0" fillId="6" borderId="83" xfId="0" applyNumberFormat="1" applyFill="1" applyBorder="1"/>
    <xf numFmtId="0" fontId="0" fillId="6" borderId="82" xfId="1" applyNumberFormat="1" applyFont="1" applyFill="1" applyBorder="1"/>
    <xf numFmtId="0" fontId="0" fillId="2" borderId="84" xfId="1" applyNumberFormat="1" applyFont="1" applyFill="1" applyBorder="1"/>
    <xf numFmtId="1" fontId="0" fillId="2" borderId="80" xfId="0" applyNumberFormat="1" applyFill="1" applyBorder="1"/>
    <xf numFmtId="164" fontId="0" fillId="0" borderId="6" xfId="0" applyNumberFormat="1" applyFill="1" applyBorder="1" applyAlignment="1">
      <alignment horizontal="right"/>
    </xf>
    <xf numFmtId="1" fontId="0" fillId="4" borderId="6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0" fontId="0" fillId="7" borderId="87" xfId="0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6" borderId="14" xfId="1" applyNumberFormat="1" applyFont="1" applyFill="1" applyBorder="1"/>
    <xf numFmtId="0" fontId="0" fillId="2" borderId="74" xfId="1" applyNumberFormat="1" applyFont="1" applyFill="1" applyBorder="1"/>
    <xf numFmtId="0" fontId="0" fillId="6" borderId="6" xfId="1" applyNumberFormat="1" applyFont="1" applyFill="1" applyBorder="1"/>
    <xf numFmtId="0" fontId="0" fillId="2" borderId="6" xfId="1" applyNumberFormat="1" applyFont="1" applyFill="1" applyBorder="1"/>
    <xf numFmtId="164" fontId="0" fillId="0" borderId="6" xfId="0" applyNumberFormat="1" applyBorder="1" applyAlignment="1">
      <alignment horizontal="right"/>
    </xf>
    <xf numFmtId="164" fontId="0" fillId="0" borderId="5" xfId="0" applyNumberFormat="1" applyBorder="1"/>
    <xf numFmtId="1" fontId="0" fillId="3" borderId="35" xfId="0" applyNumberFormat="1" applyFill="1" applyBorder="1" applyAlignment="1">
      <alignment horizontal="right"/>
    </xf>
    <xf numFmtId="1" fontId="0" fillId="5" borderId="24" xfId="0" applyNumberFormat="1" applyFill="1" applyBorder="1" applyAlignment="1">
      <alignment horizontal="right"/>
    </xf>
    <xf numFmtId="1" fontId="0" fillId="2" borderId="26" xfId="0" applyNumberFormat="1" applyFill="1" applyBorder="1" applyAlignment="1">
      <alignment horizontal="right"/>
    </xf>
    <xf numFmtId="1" fontId="0" fillId="4" borderId="42" xfId="0" applyNumberFormat="1" applyFill="1" applyBorder="1" applyAlignment="1">
      <alignment horizontal="right"/>
    </xf>
    <xf numFmtId="164" fontId="0" fillId="0" borderId="31" xfId="0" applyNumberFormat="1" applyBorder="1" applyAlignment="1">
      <alignment horizontal="right"/>
    </xf>
    <xf numFmtId="1" fontId="0" fillId="2" borderId="88" xfId="0" applyNumberFormat="1" applyFill="1" applyBorder="1"/>
    <xf numFmtId="1" fontId="0" fillId="2" borderId="89" xfId="0" applyNumberFormat="1" applyFill="1" applyBorder="1" applyAlignment="1">
      <alignment horizontal="right"/>
    </xf>
    <xf numFmtId="1" fontId="0" fillId="6" borderId="42" xfId="0" applyNumberFormat="1" applyFill="1" applyBorder="1" applyAlignment="1">
      <alignment horizontal="right"/>
    </xf>
    <xf numFmtId="0" fontId="0" fillId="7" borderId="72" xfId="0" applyFont="1" applyFill="1" applyBorder="1" applyAlignment="1">
      <alignment horizontal="center"/>
    </xf>
    <xf numFmtId="0" fontId="0" fillId="7" borderId="44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4" borderId="14" xfId="0" applyNumberFormat="1" applyFill="1" applyBorder="1"/>
    <xf numFmtId="1" fontId="0" fillId="4" borderId="73" xfId="0" applyNumberFormat="1" applyFill="1" applyBorder="1"/>
    <xf numFmtId="1" fontId="0" fillId="4" borderId="74" xfId="0" applyNumberFormat="1" applyFill="1" applyBorder="1"/>
    <xf numFmtId="1" fontId="0" fillId="2" borderId="90" xfId="0" applyNumberFormat="1" applyFill="1" applyBorder="1"/>
    <xf numFmtId="1" fontId="0" fillId="6" borderId="91" xfId="0" applyNumberFormat="1" applyFill="1" applyBorder="1"/>
    <xf numFmtId="1" fontId="0" fillId="6" borderId="92" xfId="0" applyNumberFormat="1" applyFill="1" applyBorder="1"/>
    <xf numFmtId="0" fontId="0" fillId="7" borderId="41" xfId="0" applyFill="1" applyBorder="1"/>
    <xf numFmtId="0" fontId="0" fillId="7" borderId="44" xfId="0" applyFill="1" applyBorder="1"/>
    <xf numFmtId="1" fontId="0" fillId="4" borderId="83" xfId="0" applyNumberFormat="1" applyFill="1" applyBorder="1"/>
    <xf numFmtId="1" fontId="0" fillId="6" borderId="93" xfId="0" applyNumberFormat="1" applyFill="1" applyBorder="1"/>
    <xf numFmtId="1" fontId="0" fillId="2" borderId="83" xfId="0" applyNumberFormat="1" applyFill="1" applyBorder="1"/>
    <xf numFmtId="0" fontId="0" fillId="0" borderId="61" xfId="0" applyBorder="1"/>
    <xf numFmtId="0" fontId="0" fillId="7" borderId="80" xfId="0" applyFill="1" applyBorder="1"/>
    <xf numFmtId="1" fontId="0" fillId="6" borderId="28" xfId="0" applyNumberFormat="1" applyFill="1" applyBorder="1"/>
    <xf numFmtId="1" fontId="1" fillId="0" borderId="82" xfId="0" applyNumberFormat="1" applyFont="1" applyBorder="1" applyAlignment="1">
      <alignment horizontal="center"/>
    </xf>
    <xf numFmtId="164" fontId="0" fillId="0" borderId="61" xfId="0" applyNumberFormat="1" applyBorder="1"/>
    <xf numFmtId="1" fontId="0" fillId="6" borderId="75" xfId="0" applyNumberFormat="1" applyFill="1" applyBorder="1"/>
    <xf numFmtId="166" fontId="0" fillId="6" borderId="80" xfId="0" applyNumberFormat="1" applyFill="1" applyBorder="1"/>
    <xf numFmtId="1" fontId="0" fillId="3" borderId="82" xfId="0" applyNumberFormat="1" applyFill="1" applyBorder="1"/>
    <xf numFmtId="1" fontId="0" fillId="5" borderId="83" xfId="0" applyNumberFormat="1" applyFill="1" applyBorder="1"/>
    <xf numFmtId="166" fontId="0" fillId="6" borderId="83" xfId="0" applyNumberFormat="1" applyFill="1" applyBorder="1"/>
    <xf numFmtId="2" fontId="0" fillId="7" borderId="80" xfId="0" applyNumberFormat="1" applyFill="1" applyBorder="1"/>
    <xf numFmtId="2" fontId="0" fillId="7" borderId="44" xfId="0" applyNumberFormat="1" applyFill="1" applyBorder="1"/>
    <xf numFmtId="2" fontId="0" fillId="7" borderId="42" xfId="0" applyNumberFormat="1" applyFill="1" applyBorder="1"/>
    <xf numFmtId="2" fontId="0" fillId="2" borderId="80" xfId="0" applyNumberFormat="1" applyFill="1" applyBorder="1"/>
    <xf numFmtId="2" fontId="0" fillId="2" borderId="44" xfId="0" applyNumberFormat="1" applyFill="1" applyBorder="1"/>
    <xf numFmtId="2" fontId="0" fillId="2" borderId="40" xfId="0" applyNumberFormat="1" applyFill="1" applyBorder="1"/>
    <xf numFmtId="2" fontId="0" fillId="2" borderId="41" xfId="0" applyNumberFormat="1" applyFill="1" applyBorder="1"/>
    <xf numFmtId="2" fontId="0" fillId="2" borderId="39" xfId="0" applyNumberFormat="1" applyFill="1" applyBorder="1"/>
    <xf numFmtId="2" fontId="0" fillId="2" borderId="42" xfId="0" applyNumberFormat="1" applyFill="1" applyBorder="1"/>
    <xf numFmtId="2" fontId="0" fillId="6" borderId="49" xfId="0" applyNumberFormat="1" applyFill="1" applyBorder="1"/>
    <xf numFmtId="2" fontId="0" fillId="2" borderId="72" xfId="0" applyNumberFormat="1" applyFill="1" applyBorder="1"/>
    <xf numFmtId="164" fontId="2" fillId="0" borderId="0" xfId="0" quotePrefix="1" applyNumberFormat="1" applyFont="1" applyFill="1" applyBorder="1"/>
    <xf numFmtId="164" fontId="2" fillId="6" borderId="14" xfId="0" quotePrefix="1" applyNumberFormat="1" applyFont="1" applyFill="1" applyBorder="1"/>
    <xf numFmtId="2" fontId="2" fillId="2" borderId="74" xfId="0" applyNumberFormat="1" applyFont="1" applyFill="1" applyBorder="1"/>
    <xf numFmtId="165" fontId="2" fillId="0" borderId="0" xfId="0" applyNumberFormat="1" applyFont="1" applyFill="1" applyBorder="1"/>
    <xf numFmtId="164" fontId="2" fillId="6" borderId="62" xfId="0" applyNumberFormat="1" applyFont="1" applyFill="1" applyBorder="1"/>
    <xf numFmtId="164" fontId="0" fillId="0" borderId="76" xfId="0" applyNumberFormat="1" applyFont="1" applyFill="1" applyBorder="1" applyAlignment="1">
      <alignment horizontal="center"/>
    </xf>
    <xf numFmtId="164" fontId="0" fillId="0" borderId="19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0" fontId="0" fillId="7" borderId="72" xfId="0" applyFont="1" applyFill="1" applyBorder="1" applyAlignment="1">
      <alignment horizontal="center"/>
    </xf>
    <xf numFmtId="0" fontId="0" fillId="7" borderId="44" xfId="0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7" borderId="44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3" fillId="0" borderId="50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0" fillId="7" borderId="72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FEFFF"/>
      <color rgb="FF93A2FF"/>
      <color rgb="FFFFC88B"/>
      <color rgb="FFFF5757"/>
      <color rgb="FFFFA23B"/>
      <color rgb="FF5B72FF"/>
      <color rgb="FF00FFFF"/>
      <color rgb="FFFF9725"/>
      <color rgb="FFE27600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9729-7393-4036-9078-29535ED71DC8}">
  <dimension ref="A1:N33"/>
  <sheetViews>
    <sheetView workbookViewId="0">
      <selection activeCell="C26" sqref="C26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14" x14ac:dyDescent="0.3">
      <c r="A1" s="639" t="s">
        <v>52</v>
      </c>
      <c r="B1" s="639"/>
      <c r="C1" s="52" t="s">
        <v>0</v>
      </c>
      <c r="D1" s="191" t="s">
        <v>2</v>
      </c>
      <c r="E1" s="193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14" ht="15" thickBot="1" x14ac:dyDescent="0.35">
      <c r="A2" s="84" t="s">
        <v>28</v>
      </c>
      <c r="B2" s="84" t="s">
        <v>29</v>
      </c>
      <c r="C2" s="85" t="s">
        <v>18</v>
      </c>
      <c r="D2" s="136"/>
      <c r="E2" s="137"/>
      <c r="F2" s="194"/>
      <c r="G2" s="30"/>
      <c r="H2" s="30"/>
      <c r="I2" s="31"/>
      <c r="J2" s="86"/>
      <c r="K2" s="30"/>
      <c r="L2" s="87"/>
      <c r="M2" s="11"/>
      <c r="N2" s="87"/>
    </row>
    <row r="3" spans="1:14" x14ac:dyDescent="0.3">
      <c r="A3" s="89" t="s">
        <v>21</v>
      </c>
      <c r="B3" s="90" t="s">
        <v>21</v>
      </c>
      <c r="C3" s="91" t="s">
        <v>9</v>
      </c>
      <c r="D3" s="256">
        <f>E3</f>
        <v>0</v>
      </c>
      <c r="E3" s="257">
        <f>F3*1</f>
        <v>0</v>
      </c>
      <c r="F3" s="263"/>
      <c r="G3" s="258">
        <f>F3</f>
        <v>0</v>
      </c>
      <c r="H3" s="258">
        <f>G3</f>
        <v>0</v>
      </c>
      <c r="I3" s="259">
        <f>H3</f>
        <v>0</v>
      </c>
      <c r="J3" s="256">
        <f>I3*1</f>
        <v>0</v>
      </c>
      <c r="K3" s="258">
        <f>J3</f>
        <v>0</v>
      </c>
      <c r="L3" s="257">
        <f>K3</f>
        <v>0</v>
      </c>
      <c r="M3" s="263">
        <f>L3*1</f>
        <v>0</v>
      </c>
      <c r="N3" s="257">
        <f>M3</f>
        <v>0</v>
      </c>
    </row>
    <row r="4" spans="1:14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/>
      <c r="G4" s="33">
        <f t="shared" ref="G4:I7" si="2">F4</f>
        <v>0</v>
      </c>
      <c r="H4" s="33">
        <f t="shared" si="2"/>
        <v>0</v>
      </c>
      <c r="I4" s="169">
        <f t="shared" si="2"/>
        <v>0</v>
      </c>
      <c r="J4" s="68">
        <f t="shared" ref="J4:J7" si="3">I4*1</f>
        <v>0</v>
      </c>
      <c r="K4" s="33">
        <f t="shared" ref="K4:L7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</row>
    <row r="5" spans="1:14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/>
      <c r="G5" s="32">
        <f t="shared" si="2"/>
        <v>0</v>
      </c>
      <c r="H5" s="32">
        <f t="shared" si="2"/>
        <v>0</v>
      </c>
      <c r="I5" s="168">
        <f t="shared" si="2"/>
        <v>0</v>
      </c>
      <c r="J5" s="66">
        <f t="shared" si="3"/>
        <v>0</v>
      </c>
      <c r="K5" s="32">
        <f t="shared" si="4"/>
        <v>0</v>
      </c>
      <c r="L5" s="67">
        <f t="shared" si="4"/>
        <v>0</v>
      </c>
      <c r="M5" s="58">
        <f t="shared" si="5"/>
        <v>0</v>
      </c>
      <c r="N5" s="67">
        <f t="shared" si="6"/>
        <v>0</v>
      </c>
    </row>
    <row r="6" spans="1:14" x14ac:dyDescent="0.3">
      <c r="A6" s="94" t="s">
        <v>21</v>
      </c>
      <c r="B6" s="41" t="s">
        <v>21</v>
      </c>
      <c r="C6" s="53" t="s">
        <v>12</v>
      </c>
      <c r="D6" s="68">
        <f t="shared" si="0"/>
        <v>0</v>
      </c>
      <c r="E6" s="69">
        <f t="shared" si="1"/>
        <v>0</v>
      </c>
      <c r="F6" s="59"/>
      <c r="G6" s="33">
        <f t="shared" si="2"/>
        <v>0</v>
      </c>
      <c r="H6" s="33">
        <f t="shared" si="2"/>
        <v>0</v>
      </c>
      <c r="I6" s="169">
        <f t="shared" si="2"/>
        <v>0</v>
      </c>
      <c r="J6" s="68">
        <f t="shared" si="3"/>
        <v>0</v>
      </c>
      <c r="K6" s="33">
        <f t="shared" si="4"/>
        <v>0</v>
      </c>
      <c r="L6" s="69">
        <f t="shared" si="4"/>
        <v>0</v>
      </c>
      <c r="M6" s="59">
        <f t="shared" si="5"/>
        <v>0</v>
      </c>
      <c r="N6" s="69">
        <f t="shared" si="6"/>
        <v>0</v>
      </c>
    </row>
    <row r="7" spans="1:14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0</v>
      </c>
      <c r="E7" s="99">
        <f t="shared" si="1"/>
        <v>0</v>
      </c>
      <c r="F7" s="157"/>
      <c r="G7" s="100">
        <f t="shared" si="2"/>
        <v>0</v>
      </c>
      <c r="H7" s="100">
        <f t="shared" si="2"/>
        <v>0</v>
      </c>
      <c r="I7" s="170">
        <f t="shared" si="2"/>
        <v>0</v>
      </c>
      <c r="J7" s="98">
        <f t="shared" si="3"/>
        <v>0</v>
      </c>
      <c r="K7" s="100">
        <f t="shared" si="4"/>
        <v>0</v>
      </c>
      <c r="L7" s="99">
        <f t="shared" si="4"/>
        <v>0</v>
      </c>
      <c r="M7" s="157">
        <f t="shared" si="5"/>
        <v>0</v>
      </c>
      <c r="N7" s="99">
        <f t="shared" si="6"/>
        <v>0</v>
      </c>
    </row>
    <row r="8" spans="1:14" ht="15" thickBot="1" x14ac:dyDescent="0.35">
      <c r="A8" s="134"/>
      <c r="B8" s="134"/>
      <c r="C8" s="141"/>
      <c r="D8" s="136"/>
      <c r="E8" s="137"/>
      <c r="F8" s="195"/>
      <c r="G8" s="13"/>
      <c r="H8" s="13"/>
      <c r="I8" s="24"/>
      <c r="J8" s="136"/>
      <c r="K8" s="13"/>
      <c r="L8" s="10"/>
      <c r="M8" s="9"/>
      <c r="N8" s="137"/>
    </row>
    <row r="9" spans="1:14" ht="15" thickBot="1" x14ac:dyDescent="0.35">
      <c r="A9" s="163" t="s">
        <v>22</v>
      </c>
      <c r="B9" s="164" t="s">
        <v>30</v>
      </c>
      <c r="C9" s="152" t="s">
        <v>32</v>
      </c>
      <c r="D9" s="251">
        <f>E9</f>
        <v>0</v>
      </c>
      <c r="E9" s="252">
        <f>F9*1</f>
        <v>0</v>
      </c>
      <c r="F9" s="253"/>
      <c r="G9" s="254">
        <f>F9</f>
        <v>0</v>
      </c>
      <c r="H9" s="254">
        <f>G9</f>
        <v>0</v>
      </c>
      <c r="I9" s="255">
        <f>H9</f>
        <v>0</v>
      </c>
      <c r="J9" s="251">
        <f>I9*1</f>
        <v>0</v>
      </c>
      <c r="K9" s="254">
        <f>J9</f>
        <v>0</v>
      </c>
      <c r="L9" s="252">
        <f>K9</f>
        <v>0</v>
      </c>
      <c r="M9" s="253">
        <f>L9*1</f>
        <v>0</v>
      </c>
      <c r="N9" s="252">
        <f>M9</f>
        <v>0</v>
      </c>
    </row>
    <row r="10" spans="1:14" ht="15" thickBot="1" x14ac:dyDescent="0.35">
      <c r="A10" s="134"/>
      <c r="B10" s="134"/>
      <c r="C10" s="141"/>
      <c r="D10" s="136"/>
      <c r="E10" s="137"/>
      <c r="F10" s="195"/>
      <c r="G10" s="13"/>
      <c r="H10" s="13"/>
      <c r="I10" s="24"/>
      <c r="J10" s="136"/>
      <c r="K10" s="13"/>
      <c r="L10" s="10"/>
      <c r="M10" s="9"/>
      <c r="N10" s="137"/>
    </row>
    <row r="11" spans="1:14" x14ac:dyDescent="0.3">
      <c r="A11" s="121"/>
      <c r="B11" s="122"/>
      <c r="C11" s="103" t="s">
        <v>14</v>
      </c>
      <c r="D11" s="124">
        <f>E11</f>
        <v>0</v>
      </c>
      <c r="E11" s="125">
        <f>F11*1</f>
        <v>0</v>
      </c>
      <c r="F11" s="161"/>
      <c r="G11" s="126">
        <f t="shared" ref="G11:I12" si="7">F11</f>
        <v>0</v>
      </c>
      <c r="H11" s="126">
        <f t="shared" si="7"/>
        <v>0</v>
      </c>
      <c r="I11" s="175">
        <f t="shared" si="7"/>
        <v>0</v>
      </c>
      <c r="J11" s="124">
        <f>I11*1</f>
        <v>0</v>
      </c>
      <c r="K11" s="126">
        <f>J11</f>
        <v>0</v>
      </c>
      <c r="L11" s="125">
        <f>K11</f>
        <v>0</v>
      </c>
      <c r="M11" s="161">
        <f>L11*1</f>
        <v>0</v>
      </c>
      <c r="N11" s="125">
        <f>M11</f>
        <v>0</v>
      </c>
    </row>
    <row r="12" spans="1:14" ht="15" thickBot="1" x14ac:dyDescent="0.35">
      <c r="A12" s="128"/>
      <c r="B12" s="129"/>
      <c r="C12" s="97" t="s">
        <v>15</v>
      </c>
      <c r="D12" s="131">
        <f>E12</f>
        <v>0</v>
      </c>
      <c r="E12" s="132">
        <f>F12*1</f>
        <v>0</v>
      </c>
      <c r="F12" s="162"/>
      <c r="G12" s="133">
        <f t="shared" si="7"/>
        <v>0</v>
      </c>
      <c r="H12" s="133">
        <f t="shared" si="7"/>
        <v>0</v>
      </c>
      <c r="I12" s="179">
        <f t="shared" si="7"/>
        <v>0</v>
      </c>
      <c r="J12" s="131">
        <f>I12*1</f>
        <v>0</v>
      </c>
      <c r="K12" s="133">
        <f>J12</f>
        <v>0</v>
      </c>
      <c r="L12" s="132">
        <f>K12</f>
        <v>0</v>
      </c>
      <c r="M12" s="162">
        <f>L12*1</f>
        <v>0</v>
      </c>
      <c r="N12" s="132">
        <f>M12</f>
        <v>0</v>
      </c>
    </row>
    <row r="13" spans="1:14" ht="15" thickBot="1" x14ac:dyDescent="0.35">
      <c r="A13" s="144"/>
      <c r="B13" s="144"/>
      <c r="C13" s="149"/>
      <c r="D13" s="145"/>
      <c r="E13" s="146"/>
      <c r="F13" s="20"/>
      <c r="G13" s="28"/>
      <c r="H13" s="28"/>
      <c r="I13" s="25"/>
      <c r="J13" s="145"/>
      <c r="K13" s="28"/>
      <c r="L13" s="4"/>
      <c r="M13" s="20"/>
      <c r="N13" s="146"/>
    </row>
    <row r="14" spans="1:14" ht="15" thickBot="1" x14ac:dyDescent="0.35">
      <c r="A14" s="166" t="s">
        <v>23</v>
      </c>
      <c r="B14" s="167" t="s">
        <v>23</v>
      </c>
      <c r="C14" s="285" t="s">
        <v>35</v>
      </c>
      <c r="D14" s="286">
        <f>E14/1.3</f>
        <v>0</v>
      </c>
      <c r="E14" s="287">
        <f>F14/1.3</f>
        <v>0</v>
      </c>
      <c r="F14" s="288"/>
      <c r="G14" s="289">
        <f>F14*1.3</f>
        <v>0</v>
      </c>
      <c r="H14" s="289">
        <f>G14*1.3</f>
        <v>0</v>
      </c>
      <c r="I14" s="290">
        <f>H14*1.3</f>
        <v>0</v>
      </c>
      <c r="J14" s="286">
        <f>I14*1.35</f>
        <v>0</v>
      </c>
      <c r="K14" s="289">
        <f>J14*1.4</f>
        <v>0</v>
      </c>
      <c r="L14" s="291">
        <f>K14*1.45</f>
        <v>0</v>
      </c>
      <c r="M14" s="292">
        <f>L14*1.5</f>
        <v>0</v>
      </c>
      <c r="N14" s="287">
        <f>M14*1.55</f>
        <v>0</v>
      </c>
    </row>
    <row r="15" spans="1:14" ht="15" thickBot="1" x14ac:dyDescent="0.35">
      <c r="A15" s="134"/>
      <c r="B15" s="134"/>
      <c r="C15" s="141"/>
      <c r="D15" s="142"/>
      <c r="E15" s="143"/>
      <c r="F15" s="21"/>
      <c r="G15" s="29"/>
      <c r="H15" s="29"/>
      <c r="I15" s="26"/>
      <c r="J15" s="142"/>
      <c r="K15" s="29"/>
      <c r="L15" s="185"/>
      <c r="M15" s="21"/>
      <c r="N15" s="143"/>
    </row>
    <row r="16" spans="1:14" x14ac:dyDescent="0.3">
      <c r="A16" s="121" t="s">
        <v>21</v>
      </c>
      <c r="B16" s="122" t="s">
        <v>21</v>
      </c>
      <c r="C16" s="123" t="s">
        <v>5</v>
      </c>
      <c r="D16" s="124">
        <f>E16</f>
        <v>0</v>
      </c>
      <c r="E16" s="125">
        <f>F16*1</f>
        <v>0</v>
      </c>
      <c r="F16" s="161"/>
      <c r="G16" s="126">
        <f>F16</f>
        <v>0</v>
      </c>
      <c r="H16" s="126">
        <f>G16</f>
        <v>0</v>
      </c>
      <c r="I16" s="175">
        <f>H16</f>
        <v>0</v>
      </c>
      <c r="J16" s="124">
        <f>I16*1</f>
        <v>0</v>
      </c>
      <c r="K16" s="126">
        <f>J16</f>
        <v>0</v>
      </c>
      <c r="L16" s="125">
        <f>K16</f>
        <v>0</v>
      </c>
      <c r="M16" s="161">
        <f>L16*1</f>
        <v>0</v>
      </c>
      <c r="N16" s="125">
        <f>M16</f>
        <v>0</v>
      </c>
    </row>
    <row r="17" spans="1:14" x14ac:dyDescent="0.3">
      <c r="A17" s="93" t="s">
        <v>24</v>
      </c>
      <c r="B17" s="40" t="s">
        <v>24</v>
      </c>
      <c r="C17" s="57" t="s">
        <v>6</v>
      </c>
      <c r="D17" s="76">
        <f t="shared" ref="D17:E17" si="8">E17/1.3</f>
        <v>0</v>
      </c>
      <c r="E17" s="77">
        <f t="shared" si="8"/>
        <v>0</v>
      </c>
      <c r="F17" s="63"/>
      <c r="G17" s="37">
        <f t="shared" ref="G17:I17" si="9">F17*1.3</f>
        <v>0</v>
      </c>
      <c r="H17" s="37">
        <f t="shared" si="9"/>
        <v>0</v>
      </c>
      <c r="I17" s="176">
        <f t="shared" si="9"/>
        <v>0</v>
      </c>
      <c r="J17" s="76">
        <f t="shared" ref="J17" si="10">I17*1.35</f>
        <v>0</v>
      </c>
      <c r="K17" s="37">
        <f t="shared" ref="K17" si="11">J17*1.4</f>
        <v>0</v>
      </c>
      <c r="L17" s="187">
        <f t="shared" ref="L17" si="12">K17*1.45</f>
        <v>0</v>
      </c>
      <c r="M17" s="80">
        <f t="shared" ref="M17" si="13">L17*1.5</f>
        <v>0</v>
      </c>
      <c r="N17" s="77">
        <f t="shared" ref="N17" si="14">M17*1.55</f>
        <v>0</v>
      </c>
    </row>
    <row r="18" spans="1:14" x14ac:dyDescent="0.3">
      <c r="A18" s="147" t="s">
        <v>27</v>
      </c>
      <c r="B18" s="42" t="s">
        <v>27</v>
      </c>
      <c r="C18" s="55" t="s">
        <v>25</v>
      </c>
      <c r="D18" s="70"/>
      <c r="E18" s="71"/>
      <c r="F18" s="64"/>
      <c r="G18" s="36"/>
      <c r="H18" s="36"/>
      <c r="I18" s="177"/>
      <c r="J18" s="70"/>
      <c r="K18" s="36"/>
      <c r="L18" s="188"/>
      <c r="M18" s="60"/>
      <c r="N18" s="71"/>
    </row>
    <row r="19" spans="1:14" x14ac:dyDescent="0.3">
      <c r="A19" s="93" t="s">
        <v>27</v>
      </c>
      <c r="B19" s="40" t="s">
        <v>27</v>
      </c>
      <c r="C19" s="57" t="s">
        <v>26</v>
      </c>
      <c r="D19" s="66"/>
      <c r="E19" s="67"/>
      <c r="F19" s="65"/>
      <c r="G19" s="32"/>
      <c r="H19" s="32"/>
      <c r="I19" s="168"/>
      <c r="J19" s="66"/>
      <c r="K19" s="32"/>
      <c r="L19" s="181"/>
      <c r="M19" s="58"/>
      <c r="N19" s="67"/>
    </row>
    <row r="20" spans="1:14" x14ac:dyDescent="0.3">
      <c r="A20" s="147" t="s">
        <v>24</v>
      </c>
      <c r="B20" s="42" t="s">
        <v>24</v>
      </c>
      <c r="C20" s="55" t="s">
        <v>7</v>
      </c>
      <c r="D20" s="74">
        <f t="shared" ref="D20:E20" si="15">E20/1.3</f>
        <v>0</v>
      </c>
      <c r="E20" s="75">
        <f t="shared" si="15"/>
        <v>0</v>
      </c>
      <c r="F20" s="62"/>
      <c r="G20" s="35">
        <f t="shared" ref="G20:I20" si="16">F20*1.3</f>
        <v>0</v>
      </c>
      <c r="H20" s="35">
        <f t="shared" si="16"/>
        <v>0</v>
      </c>
      <c r="I20" s="178">
        <f t="shared" si="16"/>
        <v>0</v>
      </c>
      <c r="J20" s="74">
        <f t="shared" ref="J20" si="17">I20*1.35</f>
        <v>0</v>
      </c>
      <c r="K20" s="35">
        <f t="shared" ref="K20" si="18">J20*1.4</f>
        <v>0</v>
      </c>
      <c r="L20" s="189">
        <f t="shared" ref="L20" si="19">K20*1.45</f>
        <v>0</v>
      </c>
      <c r="M20" s="79">
        <f t="shared" ref="M20" si="20">L20*1.5</f>
        <v>0</v>
      </c>
      <c r="N20" s="75">
        <f t="shared" ref="N20" si="21">M20*1.55</f>
        <v>0</v>
      </c>
    </row>
    <row r="21" spans="1:14" ht="15" thickBot="1" x14ac:dyDescent="0.35">
      <c r="A21" s="95" t="s">
        <v>21</v>
      </c>
      <c r="B21" s="96" t="s">
        <v>21</v>
      </c>
      <c r="C21" s="148" t="s">
        <v>8</v>
      </c>
      <c r="D21" s="131">
        <f>E21</f>
        <v>0</v>
      </c>
      <c r="E21" s="132">
        <f>F21*1</f>
        <v>0</v>
      </c>
      <c r="F21" s="162"/>
      <c r="G21" s="133">
        <f>F21</f>
        <v>0</v>
      </c>
      <c r="H21" s="133">
        <f>G21</f>
        <v>0</v>
      </c>
      <c r="I21" s="179">
        <f>H21</f>
        <v>0</v>
      </c>
      <c r="J21" s="131">
        <f>I21*1</f>
        <v>0</v>
      </c>
      <c r="K21" s="133">
        <f>J21</f>
        <v>0</v>
      </c>
      <c r="L21" s="132">
        <f>K21</f>
        <v>0</v>
      </c>
      <c r="M21" s="162">
        <f>L21*1</f>
        <v>0</v>
      </c>
      <c r="N21" s="132">
        <f>M21</f>
        <v>0</v>
      </c>
    </row>
    <row r="22" spans="1:14" ht="15" thickBot="1" x14ac:dyDescent="0.35">
      <c r="A22" s="144"/>
      <c r="B22" s="144"/>
      <c r="C22" s="141"/>
      <c r="D22" s="145"/>
      <c r="E22" s="146"/>
      <c r="F22" s="199"/>
      <c r="G22" s="28"/>
      <c r="H22" s="28"/>
      <c r="I22" s="25"/>
      <c r="J22" s="145"/>
      <c r="K22" s="28"/>
      <c r="L22" s="4"/>
      <c r="M22" s="20"/>
      <c r="N22" s="146"/>
    </row>
    <row r="23" spans="1:14" x14ac:dyDescent="0.3">
      <c r="A23" s="121" t="s">
        <v>23</v>
      </c>
      <c r="B23" s="122" t="s">
        <v>23</v>
      </c>
      <c r="C23" s="123" t="s">
        <v>39</v>
      </c>
      <c r="D23" s="124">
        <f>E23/1.3</f>
        <v>0</v>
      </c>
      <c r="E23" s="125">
        <f>F23/1.3</f>
        <v>0</v>
      </c>
      <c r="F23" s="198"/>
      <c r="G23" s="126">
        <f t="shared" ref="G23:I24" si="22">F23*1.3</f>
        <v>0</v>
      </c>
      <c r="H23" s="126">
        <f t="shared" si="22"/>
        <v>0</v>
      </c>
      <c r="I23" s="175">
        <f t="shared" si="22"/>
        <v>0</v>
      </c>
      <c r="J23" s="124">
        <f>I23*1.35</f>
        <v>0</v>
      </c>
      <c r="K23" s="126">
        <f>J23*1.4</f>
        <v>0</v>
      </c>
      <c r="L23" s="186">
        <f>K23*1.45</f>
        <v>0</v>
      </c>
      <c r="M23" s="161">
        <f>L23*1.5</f>
        <v>0</v>
      </c>
      <c r="N23" s="125">
        <f>M23*1.55</f>
        <v>0</v>
      </c>
    </row>
    <row r="24" spans="1:14" ht="15" thickBot="1" x14ac:dyDescent="0.35">
      <c r="A24" s="128" t="s">
        <v>23</v>
      </c>
      <c r="B24" s="129" t="s">
        <v>23</v>
      </c>
      <c r="C24" s="130" t="s">
        <v>40</v>
      </c>
      <c r="D24" s="131">
        <f>E24/1.3</f>
        <v>0</v>
      </c>
      <c r="E24" s="132">
        <f>F24/1.3</f>
        <v>0</v>
      </c>
      <c r="F24" s="200"/>
      <c r="G24" s="133">
        <f t="shared" si="22"/>
        <v>0</v>
      </c>
      <c r="H24" s="133">
        <f t="shared" si="22"/>
        <v>0</v>
      </c>
      <c r="I24" s="179">
        <f t="shared" si="22"/>
        <v>0</v>
      </c>
      <c r="J24" s="131">
        <f>I24*1.35</f>
        <v>0</v>
      </c>
      <c r="K24" s="133">
        <f>J24*1.4</f>
        <v>0</v>
      </c>
      <c r="L24" s="190">
        <f>K24*1.45</f>
        <v>0</v>
      </c>
      <c r="M24" s="162">
        <f>L24*1.5</f>
        <v>0</v>
      </c>
      <c r="N24" s="132">
        <f>M24*1.55</f>
        <v>0</v>
      </c>
    </row>
    <row r="25" spans="1:14" ht="15" thickBot="1" x14ac:dyDescent="0.35">
      <c r="A25" s="134"/>
      <c r="B25" s="134"/>
      <c r="C25" s="135"/>
      <c r="D25" s="136"/>
      <c r="E25" s="137"/>
      <c r="F25" s="195"/>
      <c r="G25" s="13"/>
      <c r="H25" s="13"/>
      <c r="I25" s="24"/>
      <c r="J25" s="136"/>
      <c r="K25" s="13"/>
      <c r="L25" s="10"/>
      <c r="M25" s="9"/>
      <c r="N25" s="137"/>
    </row>
    <row r="26" spans="1:14" x14ac:dyDescent="0.3">
      <c r="A26" s="101" t="s">
        <v>21</v>
      </c>
      <c r="B26" s="102" t="s">
        <v>21</v>
      </c>
      <c r="C26" s="138" t="s">
        <v>3</v>
      </c>
      <c r="D26" s="219">
        <f>E26</f>
        <v>0</v>
      </c>
      <c r="E26" s="220">
        <f>F26*1</f>
        <v>0</v>
      </c>
      <c r="F26" s="221"/>
      <c r="G26" s="222">
        <f t="shared" ref="G26:I27" si="23">F26</f>
        <v>0</v>
      </c>
      <c r="H26" s="222">
        <f t="shared" si="23"/>
        <v>0</v>
      </c>
      <c r="I26" s="223">
        <f t="shared" si="23"/>
        <v>0</v>
      </c>
      <c r="J26" s="219">
        <f>I26*1</f>
        <v>0</v>
      </c>
      <c r="K26" s="222">
        <f>J26</f>
        <v>0</v>
      </c>
      <c r="L26" s="220">
        <f>K26</f>
        <v>0</v>
      </c>
      <c r="M26" s="221">
        <f>L26*1</f>
        <v>0</v>
      </c>
      <c r="N26" s="220">
        <f>M26</f>
        <v>0</v>
      </c>
    </row>
    <row r="27" spans="1:14" ht="15" thickBot="1" x14ac:dyDescent="0.35">
      <c r="A27" s="139" t="s">
        <v>21</v>
      </c>
      <c r="B27" s="140" t="s">
        <v>21</v>
      </c>
      <c r="C27" s="97" t="s">
        <v>4</v>
      </c>
      <c r="D27" s="209">
        <f>E27</f>
        <v>0</v>
      </c>
      <c r="E27" s="210">
        <f>F27*1</f>
        <v>0</v>
      </c>
      <c r="F27" s="212"/>
      <c r="G27" s="211">
        <f t="shared" si="23"/>
        <v>0</v>
      </c>
      <c r="H27" s="211">
        <f t="shared" si="23"/>
        <v>0</v>
      </c>
      <c r="I27" s="213">
        <f t="shared" si="23"/>
        <v>0</v>
      </c>
      <c r="J27" s="209">
        <f>I27*1</f>
        <v>0</v>
      </c>
      <c r="K27" s="211">
        <f>J27</f>
        <v>0</v>
      </c>
      <c r="L27" s="210">
        <f>K27</f>
        <v>0</v>
      </c>
      <c r="M27" s="212">
        <f>L27*1</f>
        <v>0</v>
      </c>
      <c r="N27" s="210">
        <f>M27</f>
        <v>0</v>
      </c>
    </row>
    <row r="28" spans="1:14" ht="15" thickBot="1" x14ac:dyDescent="0.35">
      <c r="A28" s="134"/>
      <c r="B28" s="134"/>
      <c r="C28" s="149"/>
      <c r="D28" s="136"/>
      <c r="E28" s="137"/>
      <c r="F28" s="195"/>
      <c r="G28" s="13"/>
      <c r="H28" s="13"/>
      <c r="I28" s="24"/>
      <c r="J28" s="136"/>
      <c r="K28" s="13"/>
      <c r="L28" s="10"/>
      <c r="M28" s="9"/>
      <c r="N28" s="137"/>
    </row>
    <row r="29" spans="1:14" ht="15" thickBot="1" x14ac:dyDescent="0.35">
      <c r="A29" s="150" t="s">
        <v>21</v>
      </c>
      <c r="B29" s="151" t="s">
        <v>21</v>
      </c>
      <c r="C29" s="152" t="s">
        <v>16</v>
      </c>
      <c r="D29" s="214">
        <f>E29</f>
        <v>0</v>
      </c>
      <c r="E29" s="215">
        <f>F29*1</f>
        <v>0</v>
      </c>
      <c r="F29" s="216"/>
      <c r="G29" s="217">
        <f>F29</f>
        <v>0</v>
      </c>
      <c r="H29" s="217">
        <f>G29</f>
        <v>0</v>
      </c>
      <c r="I29" s="218">
        <f>H29</f>
        <v>0</v>
      </c>
      <c r="J29" s="214">
        <f>I29*1</f>
        <v>0</v>
      </c>
      <c r="K29" s="217">
        <f>J29</f>
        <v>0</v>
      </c>
      <c r="L29" s="215">
        <f>K29</f>
        <v>0</v>
      </c>
      <c r="M29" s="216">
        <f>L29*1</f>
        <v>0</v>
      </c>
      <c r="N29" s="215">
        <f>M29</f>
        <v>0</v>
      </c>
    </row>
    <row r="30" spans="1:14" ht="15" thickBot="1" x14ac:dyDescent="0.35">
      <c r="A30" s="134"/>
      <c r="B30" s="134"/>
      <c r="C30" s="149"/>
      <c r="D30" s="136"/>
      <c r="E30" s="137"/>
      <c r="F30" s="195"/>
      <c r="G30" s="13"/>
      <c r="H30" s="13"/>
      <c r="I30" s="24"/>
      <c r="J30" s="136"/>
      <c r="K30" s="13"/>
      <c r="L30" s="10"/>
      <c r="M30" s="9"/>
      <c r="N30" s="137"/>
    </row>
    <row r="31" spans="1:14" ht="15" thickBot="1" x14ac:dyDescent="0.35">
      <c r="A31" s="298" t="s">
        <v>22</v>
      </c>
      <c r="B31" s="299" t="s">
        <v>30</v>
      </c>
      <c r="C31" s="156" t="s">
        <v>44</v>
      </c>
      <c r="D31" s="300">
        <f>E31</f>
        <v>0</v>
      </c>
      <c r="E31" s="301">
        <f>F31*1</f>
        <v>0</v>
      </c>
      <c r="F31" s="302"/>
      <c r="G31" s="303">
        <f>F31</f>
        <v>0</v>
      </c>
      <c r="H31" s="303">
        <f>G31</f>
        <v>0</v>
      </c>
      <c r="I31" s="304">
        <f>H31</f>
        <v>0</v>
      </c>
      <c r="J31" s="300">
        <f>I31*1</f>
        <v>0</v>
      </c>
      <c r="K31" s="303">
        <f>J31</f>
        <v>0</v>
      </c>
      <c r="L31" s="301">
        <f>K31</f>
        <v>0</v>
      </c>
      <c r="M31" s="302">
        <f>L31*1</f>
        <v>0</v>
      </c>
      <c r="N31" s="301">
        <f>M31</f>
        <v>0</v>
      </c>
    </row>
    <row r="32" spans="1:14" ht="15" thickBot="1" x14ac:dyDescent="0.35">
      <c r="A32" s="134"/>
      <c r="B32" s="134"/>
      <c r="C32" s="149"/>
      <c r="D32" s="136"/>
      <c r="E32" s="137"/>
      <c r="F32" s="195"/>
      <c r="G32" s="13"/>
      <c r="H32" s="13"/>
      <c r="I32" s="24"/>
      <c r="J32" s="136"/>
      <c r="K32" s="13"/>
      <c r="L32" s="10"/>
      <c r="M32" s="9"/>
      <c r="N32" s="137"/>
    </row>
    <row r="33" spans="1:14" ht="15" thickBot="1" x14ac:dyDescent="0.35">
      <c r="A33" s="150" t="s">
        <v>21</v>
      </c>
      <c r="B33" s="151" t="s">
        <v>21</v>
      </c>
      <c r="C33" s="152" t="s">
        <v>17</v>
      </c>
      <c r="D33" s="251">
        <f>E33</f>
        <v>0</v>
      </c>
      <c r="E33" s="252">
        <f>F33*1</f>
        <v>0</v>
      </c>
      <c r="F33" s="253"/>
      <c r="G33" s="254">
        <f>F33</f>
        <v>0</v>
      </c>
      <c r="H33" s="254">
        <f>G33</f>
        <v>0</v>
      </c>
      <c r="I33" s="255">
        <f>H33</f>
        <v>0</v>
      </c>
      <c r="J33" s="251">
        <f>I33*1</f>
        <v>0</v>
      </c>
      <c r="K33" s="254">
        <f>J33</f>
        <v>0</v>
      </c>
      <c r="L33" s="252">
        <f>K33</f>
        <v>0</v>
      </c>
      <c r="M33" s="253">
        <f>L33*1</f>
        <v>0</v>
      </c>
      <c r="N33" s="252">
        <f>M33</f>
        <v>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CD0C-83F0-4833-9BCC-22D98EDDC37E}">
  <dimension ref="A1:T35"/>
  <sheetViews>
    <sheetView topLeftCell="C1" zoomScale="85" zoomScaleNormal="85" workbookViewId="0">
      <selection activeCell="G20" sqref="G20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  <col min="14" max="14" width="12.44140625" bestFit="1" customWidth="1"/>
  </cols>
  <sheetData>
    <row r="1" spans="1:20" x14ac:dyDescent="0.3">
      <c r="A1" s="639" t="s">
        <v>49</v>
      </c>
      <c r="B1" s="639"/>
      <c r="C1" s="52" t="s">
        <v>0</v>
      </c>
      <c r="D1" s="81" t="s">
        <v>2</v>
      </c>
      <c r="E1" s="567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8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374"/>
      <c r="F2" s="194"/>
      <c r="G2" s="30"/>
      <c r="H2" s="30"/>
      <c r="I2" s="31"/>
      <c r="J2" s="31"/>
      <c r="K2" s="86"/>
      <c r="L2" s="30"/>
      <c r="M2" s="87"/>
      <c r="N2" s="87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536">
        <f>F3*1</f>
        <v>1.25</v>
      </c>
      <c r="F3" s="263">
        <v>1.25</v>
      </c>
      <c r="G3" s="258">
        <f>F3</f>
        <v>1.25</v>
      </c>
      <c r="H3" s="258">
        <f>G3</f>
        <v>1.25</v>
      </c>
      <c r="I3" s="259">
        <f>H3</f>
        <v>1.25</v>
      </c>
      <c r="J3" s="259">
        <f>I3</f>
        <v>1.25</v>
      </c>
      <c r="K3" s="256">
        <f>J3*1.1</f>
        <v>1.375</v>
      </c>
      <c r="L3" s="258">
        <f>K3</f>
        <v>1.375</v>
      </c>
      <c r="M3" s="257">
        <f>L3</f>
        <v>1.375</v>
      </c>
      <c r="N3" s="257">
        <f ca="1">N3</f>
        <v>0</v>
      </c>
      <c r="O3" s="263">
        <f ca="1">N3*1.15</f>
        <v>0</v>
      </c>
      <c r="P3" s="257">
        <f ca="1">O3</f>
        <v>1.5812499999999998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537">
        <f t="shared" ref="E4:E7" si="1">F4*1</f>
        <v>0</v>
      </c>
      <c r="F4" s="59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69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1</v>
      </c>
      <c r="E5" s="538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8">
        <f t="shared" si="2"/>
        <v>1</v>
      </c>
      <c r="J5" s="168">
        <f t="shared" si="2"/>
        <v>1</v>
      </c>
      <c r="K5" s="66">
        <f>J5*1</f>
        <v>1</v>
      </c>
      <c r="L5" s="32">
        <f t="shared" si="3"/>
        <v>1</v>
      </c>
      <c r="M5" s="67">
        <f t="shared" si="3"/>
        <v>1</v>
      </c>
      <c r="N5" s="67">
        <f t="shared" si="3"/>
        <v>1</v>
      </c>
      <c r="O5" s="58">
        <f>N5*1</f>
        <v>1</v>
      </c>
      <c r="P5" s="67">
        <f t="shared" si="4"/>
        <v>1</v>
      </c>
      <c r="Q5" s="296"/>
      <c r="R5" s="296"/>
      <c r="S5" s="296"/>
      <c r="T5" s="296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1</v>
      </c>
      <c r="E6" s="537">
        <f t="shared" si="1"/>
        <v>1</v>
      </c>
      <c r="F6" s="59">
        <v>1</v>
      </c>
      <c r="G6" s="33">
        <f t="shared" si="2"/>
        <v>1</v>
      </c>
      <c r="H6" s="33">
        <f t="shared" si="2"/>
        <v>1</v>
      </c>
      <c r="I6" s="169">
        <f t="shared" si="2"/>
        <v>1</v>
      </c>
      <c r="J6" s="169">
        <f t="shared" si="2"/>
        <v>1</v>
      </c>
      <c r="K6" s="68">
        <f>J6*1.1</f>
        <v>1.1000000000000001</v>
      </c>
      <c r="L6" s="33">
        <f t="shared" si="3"/>
        <v>1.1000000000000001</v>
      </c>
      <c r="M6" s="69">
        <f t="shared" si="3"/>
        <v>1.1000000000000001</v>
      </c>
      <c r="N6" s="69">
        <f t="shared" si="3"/>
        <v>1.1000000000000001</v>
      </c>
      <c r="O6" s="59">
        <f>N6*1.15</f>
        <v>1.2649999999999999</v>
      </c>
      <c r="P6" s="69">
        <f t="shared" si="4"/>
        <v>1.2649999999999999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</v>
      </c>
      <c r="E7" s="539">
        <f t="shared" si="1"/>
        <v>1</v>
      </c>
      <c r="F7" s="157">
        <v>1</v>
      </c>
      <c r="G7" s="100">
        <f t="shared" si="2"/>
        <v>1</v>
      </c>
      <c r="H7" s="100">
        <f t="shared" si="2"/>
        <v>1</v>
      </c>
      <c r="I7" s="170">
        <f t="shared" si="2"/>
        <v>1</v>
      </c>
      <c r="J7" s="170">
        <f t="shared" si="2"/>
        <v>1</v>
      </c>
      <c r="K7" s="98">
        <f>J7*1</f>
        <v>1</v>
      </c>
      <c r="L7" s="100">
        <f t="shared" si="3"/>
        <v>1</v>
      </c>
      <c r="M7" s="99">
        <f t="shared" si="3"/>
        <v>1</v>
      </c>
      <c r="N7" s="99">
        <f t="shared" si="3"/>
        <v>1</v>
      </c>
      <c r="O7" s="157">
        <f>N7*1</f>
        <v>1</v>
      </c>
      <c r="P7" s="99">
        <f t="shared" si="4"/>
        <v>1</v>
      </c>
    </row>
    <row r="8" spans="1:20" ht="15" thickBot="1" x14ac:dyDescent="0.35">
      <c r="A8" s="134"/>
      <c r="B8" s="134"/>
      <c r="C8" s="141"/>
      <c r="D8" s="318"/>
      <c r="E8" s="374"/>
      <c r="F8" s="195"/>
      <c r="G8" s="13"/>
      <c r="H8" s="13"/>
      <c r="I8" s="24"/>
      <c r="J8" s="24"/>
      <c r="K8" s="136"/>
      <c r="L8" s="13"/>
      <c r="M8" s="10"/>
      <c r="N8" s="10"/>
      <c r="O8" s="9"/>
      <c r="P8" s="137"/>
    </row>
    <row r="9" spans="1:20" ht="15" thickBot="1" x14ac:dyDescent="0.35">
      <c r="A9" s="163" t="s">
        <v>22</v>
      </c>
      <c r="B9" s="164" t="s">
        <v>30</v>
      </c>
      <c r="C9" s="152" t="s">
        <v>32</v>
      </c>
      <c r="D9" s="325">
        <f>E9</f>
        <v>0.7</v>
      </c>
      <c r="E9" s="552">
        <f>F9*1</f>
        <v>0.7</v>
      </c>
      <c r="F9" s="253">
        <v>0.7</v>
      </c>
      <c r="G9" s="254">
        <f>F9</f>
        <v>0.7</v>
      </c>
      <c r="H9" s="254">
        <f>G9</f>
        <v>0.7</v>
      </c>
      <c r="I9" s="255">
        <f>H9</f>
        <v>0.7</v>
      </c>
      <c r="J9" s="255">
        <f>I9</f>
        <v>0.7</v>
      </c>
      <c r="K9" s="251">
        <v>0.75</v>
      </c>
      <c r="L9" s="254">
        <f>K9</f>
        <v>0.75</v>
      </c>
      <c r="M9" s="252">
        <f>L9</f>
        <v>0.75</v>
      </c>
      <c r="N9" s="252">
        <f>M9</f>
        <v>0.75</v>
      </c>
      <c r="O9" s="253">
        <v>0.8</v>
      </c>
      <c r="P9" s="252">
        <f>O9</f>
        <v>0.8</v>
      </c>
    </row>
    <row r="10" spans="1:20" ht="15" thickBot="1" x14ac:dyDescent="0.35">
      <c r="A10" s="134"/>
      <c r="B10" s="134"/>
      <c r="C10" s="141"/>
      <c r="D10" s="318"/>
      <c r="E10" s="374"/>
      <c r="F10" s="195"/>
      <c r="G10" s="13"/>
      <c r="H10" s="13"/>
      <c r="I10" s="24"/>
      <c r="J10" s="24"/>
      <c r="K10" s="136"/>
      <c r="L10" s="13"/>
      <c r="M10" s="10"/>
      <c r="N10" s="10"/>
      <c r="O10" s="9"/>
      <c r="P10" s="137"/>
    </row>
    <row r="11" spans="1:20" x14ac:dyDescent="0.3">
      <c r="A11" s="121"/>
      <c r="B11" s="122"/>
      <c r="C11" s="103" t="s">
        <v>14</v>
      </c>
      <c r="D11" s="334">
        <f>E11</f>
        <v>0</v>
      </c>
      <c r="E11" s="542">
        <f>F11*1</f>
        <v>0</v>
      </c>
      <c r="F11" s="161"/>
      <c r="G11" s="126">
        <f t="shared" ref="G11:J12" si="5">F11</f>
        <v>0</v>
      </c>
      <c r="H11" s="126">
        <f t="shared" si="5"/>
        <v>0</v>
      </c>
      <c r="I11" s="175">
        <f t="shared" si="5"/>
        <v>0</v>
      </c>
      <c r="J11" s="175">
        <f t="shared" si="5"/>
        <v>0</v>
      </c>
      <c r="K11" s="124">
        <f>I11*1</f>
        <v>0</v>
      </c>
      <c r="L11" s="126">
        <f t="shared" ref="L11:N12" si="6">K11</f>
        <v>0</v>
      </c>
      <c r="M11" s="125">
        <f t="shared" si="6"/>
        <v>0</v>
      </c>
      <c r="N11" s="125">
        <f t="shared" si="6"/>
        <v>0</v>
      </c>
      <c r="O11" s="161">
        <f>N11*1</f>
        <v>0</v>
      </c>
      <c r="P11" s="125">
        <f>O11</f>
        <v>0</v>
      </c>
    </row>
    <row r="12" spans="1:20" ht="15" thickBot="1" x14ac:dyDescent="0.35">
      <c r="A12" s="128"/>
      <c r="B12" s="129"/>
      <c r="C12" s="97" t="s">
        <v>15</v>
      </c>
      <c r="D12" s="336">
        <f>E12</f>
        <v>0</v>
      </c>
      <c r="E12" s="543">
        <f>F12*1</f>
        <v>0</v>
      </c>
      <c r="F12" s="162"/>
      <c r="G12" s="133">
        <f t="shared" si="5"/>
        <v>0</v>
      </c>
      <c r="H12" s="133">
        <f t="shared" si="5"/>
        <v>0</v>
      </c>
      <c r="I12" s="179">
        <f t="shared" si="5"/>
        <v>0</v>
      </c>
      <c r="J12" s="179">
        <f t="shared" si="5"/>
        <v>0</v>
      </c>
      <c r="K12" s="131">
        <f>I12*1</f>
        <v>0</v>
      </c>
      <c r="L12" s="133">
        <f t="shared" si="6"/>
        <v>0</v>
      </c>
      <c r="M12" s="132">
        <f t="shared" si="6"/>
        <v>0</v>
      </c>
      <c r="N12" s="132">
        <f t="shared" si="6"/>
        <v>0</v>
      </c>
      <c r="O12" s="162">
        <f>N12*1</f>
        <v>0</v>
      </c>
      <c r="P12" s="132">
        <f>O12</f>
        <v>0</v>
      </c>
    </row>
    <row r="13" spans="1:20" ht="15" thickBot="1" x14ac:dyDescent="0.35">
      <c r="A13" s="144"/>
      <c r="B13" s="144"/>
      <c r="C13" s="149"/>
      <c r="D13" s="331"/>
      <c r="E13" s="375"/>
      <c r="F13" s="20"/>
      <c r="G13" s="28"/>
      <c r="H13" s="28"/>
      <c r="I13" s="25"/>
      <c r="J13" s="25"/>
      <c r="K13" s="145"/>
      <c r="L13" s="28"/>
      <c r="M13" s="4"/>
      <c r="N13" s="4"/>
      <c r="O13" s="20"/>
      <c r="P13" s="146"/>
    </row>
    <row r="14" spans="1:20" ht="15" thickBot="1" x14ac:dyDescent="0.35">
      <c r="A14" s="166" t="s">
        <v>23</v>
      </c>
      <c r="B14" s="167" t="s">
        <v>23</v>
      </c>
      <c r="C14" s="285" t="s">
        <v>35</v>
      </c>
      <c r="D14" s="332">
        <f>E14/1.3</f>
        <v>-5.3846153846153841</v>
      </c>
      <c r="E14" s="568">
        <f>F14/1.3</f>
        <v>-6.9999999999999991</v>
      </c>
      <c r="F14" s="288">
        <v>-9.1</v>
      </c>
      <c r="G14" s="289">
        <f>F14*1.3</f>
        <v>-11.83</v>
      </c>
      <c r="H14" s="289">
        <f>G14*1.3</f>
        <v>-15.379000000000001</v>
      </c>
      <c r="I14" s="290">
        <f>H14*1.3</f>
        <v>-19.992700000000003</v>
      </c>
      <c r="J14" s="290">
        <f>I14*1.3</f>
        <v>-25.990510000000004</v>
      </c>
      <c r="K14" s="286">
        <f>J14*1.35</f>
        <v>-35.087188500000011</v>
      </c>
      <c r="L14" s="289">
        <f>K14*1.4</f>
        <v>-49.122063900000015</v>
      </c>
      <c r="M14" s="291">
        <f>L14*1.45</f>
        <v>-71.226992655000018</v>
      </c>
      <c r="N14" s="291">
        <f>M14*1.45</f>
        <v>-103.27913934975003</v>
      </c>
      <c r="O14" s="292">
        <f>N14*1.5</f>
        <v>-154.91870902462503</v>
      </c>
      <c r="P14" s="287">
        <f>O14*1.55</f>
        <v>-240.12399898816881</v>
      </c>
    </row>
    <row r="15" spans="1:20" ht="15" thickBot="1" x14ac:dyDescent="0.35">
      <c r="A15" s="134"/>
      <c r="B15" s="134"/>
      <c r="C15" s="141"/>
      <c r="D15" s="411"/>
      <c r="E15" s="401"/>
      <c r="F15" s="21"/>
      <c r="G15" s="29"/>
      <c r="H15" s="29"/>
      <c r="I15" s="26"/>
      <c r="J15" s="26"/>
      <c r="K15" s="142"/>
      <c r="L15" s="29"/>
      <c r="M15" s="185"/>
      <c r="N15" s="185"/>
      <c r="O15" s="21"/>
      <c r="P15" s="143"/>
    </row>
    <row r="16" spans="1:20" ht="15" thickBot="1" x14ac:dyDescent="0.35">
      <c r="A16" s="121" t="s">
        <v>21</v>
      </c>
      <c r="B16" s="122" t="s">
        <v>21</v>
      </c>
      <c r="C16" s="123" t="s">
        <v>5</v>
      </c>
      <c r="D16" s="334">
        <f>E16</f>
        <v>18</v>
      </c>
      <c r="E16" s="542">
        <f>F16*1</f>
        <v>18</v>
      </c>
      <c r="F16" s="161">
        <v>18</v>
      </c>
      <c r="G16" s="126">
        <f>F16</f>
        <v>18</v>
      </c>
      <c r="H16" s="126">
        <f>G16</f>
        <v>18</v>
      </c>
      <c r="I16" s="175">
        <f>H16</f>
        <v>18</v>
      </c>
      <c r="J16" s="175">
        <f>I16</f>
        <v>18</v>
      </c>
      <c r="K16" s="124">
        <f>J16*1</f>
        <v>18</v>
      </c>
      <c r="L16" s="126">
        <f>K16</f>
        <v>18</v>
      </c>
      <c r="M16" s="125">
        <f>L16</f>
        <v>18</v>
      </c>
      <c r="N16" s="125">
        <f>M16</f>
        <v>18</v>
      </c>
      <c r="O16" s="161">
        <f>N16*1</f>
        <v>18</v>
      </c>
      <c r="P16" s="125">
        <f>O16</f>
        <v>18</v>
      </c>
    </row>
    <row r="17" spans="1:16" ht="15" thickBot="1" x14ac:dyDescent="0.35">
      <c r="A17" s="93" t="s">
        <v>24</v>
      </c>
      <c r="B17" s="40" t="s">
        <v>24</v>
      </c>
      <c r="C17" s="57" t="s">
        <v>6</v>
      </c>
      <c r="D17" s="323">
        <v>0.55000000000000004</v>
      </c>
      <c r="E17" s="623">
        <f>F17*1</f>
        <v>0.6</v>
      </c>
      <c r="F17" s="624">
        <v>0.6</v>
      </c>
      <c r="G17" s="625">
        <f>F17+0.05</f>
        <v>0.65</v>
      </c>
      <c r="H17" s="625">
        <f>G17+0.05</f>
        <v>0.70000000000000007</v>
      </c>
      <c r="I17" s="626">
        <f>H17+0.05</f>
        <v>0.75000000000000011</v>
      </c>
      <c r="J17" s="626">
        <f>I17+0.05</f>
        <v>0.80000000000000016</v>
      </c>
      <c r="K17" s="627">
        <f>J17+0.1</f>
        <v>0.90000000000000013</v>
      </c>
      <c r="L17" s="625">
        <f>K17+0.05</f>
        <v>0.95000000000000018</v>
      </c>
      <c r="M17" s="628">
        <f>L17+0.05</f>
        <v>1.0000000000000002</v>
      </c>
      <c r="N17" s="628">
        <f>M17+0.05</f>
        <v>1.0500000000000003</v>
      </c>
      <c r="O17" s="624">
        <f>N17+0.1</f>
        <v>1.1500000000000004</v>
      </c>
      <c r="P17" s="628">
        <f>O17+0.05</f>
        <v>1.2000000000000004</v>
      </c>
    </row>
    <row r="18" spans="1:16" x14ac:dyDescent="0.3">
      <c r="A18" s="147" t="s">
        <v>27</v>
      </c>
      <c r="B18" s="42" t="s">
        <v>27</v>
      </c>
      <c r="C18" s="55" t="s">
        <v>25</v>
      </c>
      <c r="D18" s="325"/>
      <c r="E18" s="569"/>
      <c r="F18" s="64"/>
      <c r="G18" s="36"/>
      <c r="H18" s="36"/>
      <c r="I18" s="177"/>
      <c r="J18" s="177"/>
      <c r="K18" s="70"/>
      <c r="L18" s="36"/>
      <c r="M18" s="188"/>
      <c r="N18" s="188"/>
      <c r="O18" s="60"/>
      <c r="P18" s="71"/>
    </row>
    <row r="19" spans="1:16" x14ac:dyDescent="0.3">
      <c r="A19" s="93" t="s">
        <v>27</v>
      </c>
      <c r="B19" s="40" t="s">
        <v>27</v>
      </c>
      <c r="C19" s="57" t="s">
        <v>26</v>
      </c>
      <c r="D19" s="323"/>
      <c r="E19" s="538"/>
      <c r="F19" s="65"/>
      <c r="G19" s="32"/>
      <c r="H19" s="32"/>
      <c r="I19" s="168"/>
      <c r="J19" s="168"/>
      <c r="K19" s="66"/>
      <c r="L19" s="32"/>
      <c r="M19" s="181"/>
      <c r="N19" s="181"/>
      <c r="O19" s="58"/>
      <c r="P19" s="67"/>
    </row>
    <row r="20" spans="1:16" x14ac:dyDescent="0.3">
      <c r="A20" s="147" t="s">
        <v>24</v>
      </c>
      <c r="B20" s="42" t="s">
        <v>24</v>
      </c>
      <c r="C20" s="55" t="s">
        <v>7</v>
      </c>
      <c r="D20" s="334">
        <f t="shared" ref="D20:E20" si="7">E20/1.3</f>
        <v>2.0710059171597632</v>
      </c>
      <c r="E20" s="570">
        <f t="shared" si="7"/>
        <v>2.6923076923076921</v>
      </c>
      <c r="F20" s="62">
        <v>3.5</v>
      </c>
      <c r="G20" s="35">
        <f t="shared" ref="G20:J20" si="8">F20*1.3</f>
        <v>4.55</v>
      </c>
      <c r="H20" s="35">
        <f t="shared" si="8"/>
        <v>5.915</v>
      </c>
      <c r="I20" s="178">
        <f t="shared" si="8"/>
        <v>7.6895000000000007</v>
      </c>
      <c r="J20" s="178">
        <f t="shared" si="8"/>
        <v>9.9963500000000014</v>
      </c>
      <c r="K20" s="74">
        <f>J20*1.35</f>
        <v>13.495072500000003</v>
      </c>
      <c r="L20" s="35">
        <f t="shared" ref="L20" si="9">K20*1.4</f>
        <v>18.893101500000004</v>
      </c>
      <c r="M20" s="189">
        <f t="shared" ref="M20:N20" si="10">L20*1.45</f>
        <v>27.394997175000004</v>
      </c>
      <c r="N20" s="189">
        <f t="shared" si="10"/>
        <v>39.722745903750003</v>
      </c>
      <c r="O20" s="79">
        <f>N20*1.5</f>
        <v>59.584118855625007</v>
      </c>
      <c r="P20" s="75">
        <f t="shared" ref="P20" si="11">O20*1.55</f>
        <v>92.35538422621876</v>
      </c>
    </row>
    <row r="21" spans="1:16" ht="15" thickBot="1" x14ac:dyDescent="0.35">
      <c r="A21" s="95" t="s">
        <v>21</v>
      </c>
      <c r="B21" s="96" t="s">
        <v>21</v>
      </c>
      <c r="C21" s="148" t="s">
        <v>8</v>
      </c>
      <c r="D21" s="336">
        <f>E21</f>
        <v>100</v>
      </c>
      <c r="E21" s="543">
        <f>F21*1</f>
        <v>100</v>
      </c>
      <c r="F21" s="162">
        <v>100</v>
      </c>
      <c r="G21" s="133">
        <f>F21</f>
        <v>100</v>
      </c>
      <c r="H21" s="133">
        <f>G21</f>
        <v>100</v>
      </c>
      <c r="I21" s="179">
        <f>H21</f>
        <v>100</v>
      </c>
      <c r="J21" s="179">
        <f>I21</f>
        <v>100</v>
      </c>
      <c r="K21" s="131">
        <f>J21*1</f>
        <v>100</v>
      </c>
      <c r="L21" s="133">
        <f>K21</f>
        <v>100</v>
      </c>
      <c r="M21" s="132">
        <f>L21</f>
        <v>100</v>
      </c>
      <c r="N21" s="132">
        <f>M21</f>
        <v>100</v>
      </c>
      <c r="O21" s="162">
        <f>N21*1</f>
        <v>100</v>
      </c>
      <c r="P21" s="132">
        <f>O21</f>
        <v>100</v>
      </c>
    </row>
    <row r="22" spans="1:16" ht="15" thickBot="1" x14ac:dyDescent="0.35">
      <c r="A22" s="144"/>
      <c r="B22" s="144"/>
      <c r="C22" s="141"/>
      <c r="D22" s="331"/>
      <c r="E22" s="375"/>
      <c r="F22" s="199"/>
      <c r="G22" s="28"/>
      <c r="H22" s="28"/>
      <c r="I22" s="25"/>
      <c r="J22" s="25"/>
      <c r="K22" s="145"/>
      <c r="L22" s="28"/>
      <c r="M22" s="4"/>
      <c r="N22" s="4"/>
      <c r="O22" s="20"/>
      <c r="P22" s="146"/>
    </row>
    <row r="23" spans="1:16" x14ac:dyDescent="0.3">
      <c r="A23" s="121" t="s">
        <v>23</v>
      </c>
      <c r="B23" s="122" t="s">
        <v>23</v>
      </c>
      <c r="C23" s="123" t="s">
        <v>39</v>
      </c>
      <c r="D23" s="334">
        <f>E23/1.3</f>
        <v>17.810650887573964</v>
      </c>
      <c r="E23" s="542">
        <f>F23/1.3</f>
        <v>23.153846153846153</v>
      </c>
      <c r="F23" s="198">
        <v>30.1</v>
      </c>
      <c r="G23" s="126">
        <f t="shared" ref="G23:J24" si="12">F23*1.3</f>
        <v>39.130000000000003</v>
      </c>
      <c r="H23" s="126">
        <f t="shared" si="12"/>
        <v>50.869000000000007</v>
      </c>
      <c r="I23" s="175">
        <f t="shared" si="12"/>
        <v>66.129700000000014</v>
      </c>
      <c r="J23" s="175">
        <f t="shared" si="12"/>
        <v>85.968610000000027</v>
      </c>
      <c r="K23" s="124">
        <f>J23*1.35</f>
        <v>116.05762350000005</v>
      </c>
      <c r="L23" s="126">
        <f>K23*1.4</f>
        <v>162.48067290000006</v>
      </c>
      <c r="M23" s="186">
        <f>L23*1.45</f>
        <v>235.59697570500009</v>
      </c>
      <c r="N23" s="186">
        <f>M23*1.45</f>
        <v>341.61561477225013</v>
      </c>
      <c r="O23" s="161">
        <f>N23*1.5</f>
        <v>512.42342215837516</v>
      </c>
      <c r="P23" s="125">
        <f>O23*1.55</f>
        <v>794.25630434548157</v>
      </c>
    </row>
    <row r="24" spans="1:16" ht="15" thickBot="1" x14ac:dyDescent="0.35">
      <c r="A24" s="128" t="s">
        <v>23</v>
      </c>
      <c r="B24" s="129" t="s">
        <v>23</v>
      </c>
      <c r="C24" s="130" t="s">
        <v>40</v>
      </c>
      <c r="D24" s="336">
        <f>E24/1.3</f>
        <v>23.668639053254434</v>
      </c>
      <c r="E24" s="543">
        <f>F24/1.3</f>
        <v>30.769230769230766</v>
      </c>
      <c r="F24" s="200">
        <v>40</v>
      </c>
      <c r="G24" s="133">
        <f t="shared" si="12"/>
        <v>52</v>
      </c>
      <c r="H24" s="133">
        <f t="shared" si="12"/>
        <v>67.600000000000009</v>
      </c>
      <c r="I24" s="179">
        <f t="shared" si="12"/>
        <v>87.88000000000001</v>
      </c>
      <c r="J24" s="179">
        <f t="shared" si="12"/>
        <v>114.24400000000001</v>
      </c>
      <c r="K24" s="131">
        <f>J24*1.35</f>
        <v>154.22940000000003</v>
      </c>
      <c r="L24" s="133">
        <f>K24*1.4</f>
        <v>215.92116000000001</v>
      </c>
      <c r="M24" s="190">
        <f>L24*1.45</f>
        <v>313.08568200000002</v>
      </c>
      <c r="N24" s="190">
        <f>M24*1.45</f>
        <v>453.97423889999999</v>
      </c>
      <c r="O24" s="162">
        <f>N24*1.5</f>
        <v>680.96135834999995</v>
      </c>
      <c r="P24" s="132">
        <f>O24*1.55</f>
        <v>1055.4901054425</v>
      </c>
    </row>
    <row r="25" spans="1:16" ht="15" thickBot="1" x14ac:dyDescent="0.35">
      <c r="A25" s="134"/>
      <c r="B25" s="134"/>
      <c r="C25" s="135"/>
      <c r="D25" s="318"/>
      <c r="E25" s="374"/>
      <c r="F25" s="195"/>
      <c r="G25" s="13"/>
      <c r="H25" s="13"/>
      <c r="I25" s="24"/>
      <c r="J25" s="24"/>
      <c r="K25" s="136"/>
      <c r="L25" s="13"/>
      <c r="M25" s="10"/>
      <c r="N25" s="10"/>
      <c r="O25" s="9"/>
      <c r="P25" s="137"/>
    </row>
    <row r="26" spans="1:16" s="391" customFormat="1" x14ac:dyDescent="0.3">
      <c r="A26" s="383" t="s">
        <v>21</v>
      </c>
      <c r="B26" s="384" t="s">
        <v>21</v>
      </c>
      <c r="C26" s="385" t="s">
        <v>3</v>
      </c>
      <c r="D26" s="565">
        <f>E26</f>
        <v>1</v>
      </c>
      <c r="E26" s="571">
        <f>F26*1</f>
        <v>1</v>
      </c>
      <c r="F26" s="388">
        <v>1</v>
      </c>
      <c r="G26" s="389">
        <f t="shared" ref="G26:J27" si="13">F26</f>
        <v>1</v>
      </c>
      <c r="H26" s="389">
        <f t="shared" si="13"/>
        <v>1</v>
      </c>
      <c r="I26" s="390">
        <f t="shared" si="13"/>
        <v>1</v>
      </c>
      <c r="J26" s="390">
        <f t="shared" si="13"/>
        <v>1</v>
      </c>
      <c r="K26" s="386">
        <f>J26*1</f>
        <v>1</v>
      </c>
      <c r="L26" s="389">
        <f t="shared" ref="L26:N27" si="14">K26</f>
        <v>1</v>
      </c>
      <c r="M26" s="387">
        <f t="shared" si="14"/>
        <v>1</v>
      </c>
      <c r="N26" s="387">
        <f t="shared" si="14"/>
        <v>1</v>
      </c>
      <c r="O26" s="388">
        <f>N26*1</f>
        <v>1</v>
      </c>
      <c r="P26" s="387">
        <f>O26</f>
        <v>1</v>
      </c>
    </row>
    <row r="27" spans="1:16" s="391" customFormat="1" ht="15" thickBot="1" x14ac:dyDescent="0.35">
      <c r="A27" s="392" t="s">
        <v>21</v>
      </c>
      <c r="B27" s="393" t="s">
        <v>21</v>
      </c>
      <c r="C27" s="394" t="s">
        <v>4</v>
      </c>
      <c r="D27" s="566">
        <f>E27</f>
        <v>15</v>
      </c>
      <c r="E27" s="572">
        <f>F27*1</f>
        <v>15</v>
      </c>
      <c r="F27" s="397">
        <v>15</v>
      </c>
      <c r="G27" s="398">
        <f t="shared" si="13"/>
        <v>15</v>
      </c>
      <c r="H27" s="398">
        <f t="shared" si="13"/>
        <v>15</v>
      </c>
      <c r="I27" s="399">
        <f t="shared" si="13"/>
        <v>15</v>
      </c>
      <c r="J27" s="399">
        <f t="shared" si="13"/>
        <v>15</v>
      </c>
      <c r="K27" s="395">
        <f>J27*1</f>
        <v>15</v>
      </c>
      <c r="L27" s="398">
        <f t="shared" si="14"/>
        <v>15</v>
      </c>
      <c r="M27" s="396">
        <f t="shared" si="14"/>
        <v>15</v>
      </c>
      <c r="N27" s="396">
        <f t="shared" si="14"/>
        <v>15</v>
      </c>
      <c r="O27" s="397">
        <f>N27*1</f>
        <v>15</v>
      </c>
      <c r="P27" s="396">
        <f>O27</f>
        <v>15</v>
      </c>
    </row>
    <row r="28" spans="1:16" ht="15" thickBot="1" x14ac:dyDescent="0.35">
      <c r="A28" s="134"/>
      <c r="B28" s="134"/>
      <c r="C28" s="149"/>
      <c r="D28" s="318"/>
      <c r="E28" s="374"/>
      <c r="F28" s="195"/>
      <c r="G28" s="13"/>
      <c r="H28" s="13"/>
      <c r="I28" s="24"/>
      <c r="J28" s="24"/>
      <c r="K28" s="136"/>
      <c r="L28" s="13"/>
      <c r="M28" s="10"/>
      <c r="N28" s="10"/>
      <c r="O28" s="9"/>
      <c r="P28" s="137"/>
    </row>
    <row r="29" spans="1:16" ht="15" thickBot="1" x14ac:dyDescent="0.35">
      <c r="A29" s="150" t="s">
        <v>21</v>
      </c>
      <c r="B29" s="151" t="s">
        <v>21</v>
      </c>
      <c r="C29" s="152" t="s">
        <v>16</v>
      </c>
      <c r="D29" s="334">
        <f>E29</f>
        <v>60</v>
      </c>
      <c r="E29" s="550">
        <f>F29*1</f>
        <v>60</v>
      </c>
      <c r="F29" s="216">
        <v>60</v>
      </c>
      <c r="G29" s="217">
        <f>F29</f>
        <v>60</v>
      </c>
      <c r="H29" s="217">
        <f>G29</f>
        <v>60</v>
      </c>
      <c r="I29" s="218">
        <f>H29</f>
        <v>60</v>
      </c>
      <c r="J29" s="218">
        <f>I29</f>
        <v>60</v>
      </c>
      <c r="K29" s="214">
        <f>J29*1</f>
        <v>60</v>
      </c>
      <c r="L29" s="217">
        <f>K29</f>
        <v>60</v>
      </c>
      <c r="M29" s="215">
        <f>L29</f>
        <v>60</v>
      </c>
      <c r="N29" s="215">
        <f>M29</f>
        <v>60</v>
      </c>
      <c r="O29" s="216">
        <f>N29*1</f>
        <v>60</v>
      </c>
      <c r="P29" s="215">
        <f>O29</f>
        <v>60</v>
      </c>
    </row>
    <row r="30" spans="1:16" ht="15" thickBot="1" x14ac:dyDescent="0.35">
      <c r="A30" s="134"/>
      <c r="B30" s="134"/>
      <c r="C30" s="149"/>
      <c r="D30" s="318"/>
      <c r="E30" s="374"/>
      <c r="F30" s="195"/>
      <c r="G30" s="13"/>
      <c r="H30" s="13"/>
      <c r="I30" s="24"/>
      <c r="J30" s="24"/>
      <c r="K30" s="136"/>
      <c r="L30" s="13"/>
      <c r="M30" s="10"/>
      <c r="N30" s="10"/>
      <c r="O30" s="9"/>
      <c r="P30" s="137"/>
    </row>
    <row r="31" spans="1:16" ht="15" thickBot="1" x14ac:dyDescent="0.35">
      <c r="A31" s="298" t="s">
        <v>22</v>
      </c>
      <c r="B31" s="299" t="s">
        <v>30</v>
      </c>
      <c r="C31" s="156" t="s">
        <v>44</v>
      </c>
      <c r="D31" s="336">
        <f>E31</f>
        <v>100</v>
      </c>
      <c r="E31" s="573">
        <f>F31*1</f>
        <v>100</v>
      </c>
      <c r="F31" s="302">
        <v>100</v>
      </c>
      <c r="G31" s="303">
        <f>F31</f>
        <v>100</v>
      </c>
      <c r="H31" s="303">
        <f>G31</f>
        <v>100</v>
      </c>
      <c r="I31" s="304">
        <f>H31</f>
        <v>100</v>
      </c>
      <c r="J31" s="304">
        <f>I31</f>
        <v>100</v>
      </c>
      <c r="K31" s="300">
        <f>J31*1.1</f>
        <v>110.00000000000001</v>
      </c>
      <c r="L31" s="303">
        <f>K31</f>
        <v>110.00000000000001</v>
      </c>
      <c r="M31" s="301">
        <f>L31</f>
        <v>110.00000000000001</v>
      </c>
      <c r="N31" s="301">
        <f>M31</f>
        <v>110.00000000000001</v>
      </c>
      <c r="O31" s="302">
        <f>N31*1.2</f>
        <v>132</v>
      </c>
      <c r="P31" s="301">
        <f>O31</f>
        <v>132</v>
      </c>
    </row>
    <row r="32" spans="1:16" ht="15" thickBot="1" x14ac:dyDescent="0.35">
      <c r="A32" s="134"/>
      <c r="B32" s="134"/>
      <c r="C32" s="149"/>
      <c r="D32" s="318"/>
      <c r="E32" s="374"/>
      <c r="F32" s="195"/>
      <c r="G32" s="13"/>
      <c r="H32" s="13"/>
      <c r="I32" s="24"/>
      <c r="J32" s="24"/>
      <c r="K32" s="136"/>
      <c r="L32" s="13"/>
      <c r="M32" s="10"/>
      <c r="N32" s="10"/>
      <c r="O32" s="9"/>
      <c r="P32" s="137"/>
    </row>
    <row r="33" spans="1:16" ht="15" thickBot="1" x14ac:dyDescent="0.35">
      <c r="A33" s="150" t="s">
        <v>21</v>
      </c>
      <c r="B33" s="151" t="s">
        <v>21</v>
      </c>
      <c r="C33" s="152" t="s">
        <v>17</v>
      </c>
      <c r="D33" s="338">
        <f>E33</f>
        <v>1</v>
      </c>
      <c r="E33" s="552">
        <f>F33*1</f>
        <v>1</v>
      </c>
      <c r="F33" s="253">
        <v>1</v>
      </c>
      <c r="G33" s="254">
        <f>F33</f>
        <v>1</v>
      </c>
      <c r="H33" s="254">
        <f>G33</f>
        <v>1</v>
      </c>
      <c r="I33" s="255">
        <f>H33</f>
        <v>1</v>
      </c>
      <c r="J33" s="255">
        <f>I33</f>
        <v>1</v>
      </c>
      <c r="K33" s="251">
        <f>J33*1</f>
        <v>1</v>
      </c>
      <c r="L33" s="254">
        <f>K33</f>
        <v>1</v>
      </c>
      <c r="M33" s="252">
        <f>L33</f>
        <v>1</v>
      </c>
      <c r="N33" s="252">
        <f>M33</f>
        <v>1</v>
      </c>
      <c r="O33" s="253">
        <f>N33*1</f>
        <v>1</v>
      </c>
      <c r="P33" s="252">
        <f>O33</f>
        <v>1</v>
      </c>
    </row>
    <row r="34" spans="1:16" ht="15" thickBot="1" x14ac:dyDescent="0.35"/>
    <row r="35" spans="1:16" ht="15" thickBot="1" x14ac:dyDescent="0.35">
      <c r="A35" s="640" t="s">
        <v>74</v>
      </c>
      <c r="B35" s="644"/>
      <c r="C35" s="404" t="s">
        <v>73</v>
      </c>
      <c r="D35" s="404">
        <f>(0.5*(D23+D24))/(0.5*(D26/10+D27/10)+D29/10)*D33</f>
        <v>3.0499477897667937</v>
      </c>
      <c r="E35" s="404">
        <f>(0.5*(E23+E24))/(0.5*(E26/10+E27/10)+E29/10)*E33</f>
        <v>3.9649321266968323</v>
      </c>
      <c r="F35" s="404">
        <f t="shared" ref="F35:I35" si="15">(0.5*(F23+F24))/(0.5*(F26/10+F27/10)+F29/10)*F33</f>
        <v>5.1544117647058822</v>
      </c>
      <c r="G35" s="404">
        <f t="shared" si="15"/>
        <v>6.7007352941176466</v>
      </c>
      <c r="H35" s="404">
        <f t="shared" si="15"/>
        <v>8.7109558823529429</v>
      </c>
      <c r="I35" s="404">
        <f t="shared" si="15"/>
        <v>11.324242647058824</v>
      </c>
      <c r="J35" s="404">
        <f t="shared" ref="J35" si="16">(0.5*(J23+J24))/(0.5*(J26/10+J27/10)+J29/10)*J33</f>
        <v>14.721515441176473</v>
      </c>
      <c r="K35" s="404">
        <f t="shared" ref="K35:P35" si="17">(0.5*(K23+K24))/(0.5*(K26/10+K27/10)+K29/10)*K33</f>
        <v>19.874045845588242</v>
      </c>
      <c r="L35" s="404">
        <f t="shared" si="17"/>
        <v>27.823664183823535</v>
      </c>
      <c r="M35" s="404">
        <f t="shared" si="17"/>
        <v>40.344313066544125</v>
      </c>
      <c r="N35" s="404">
        <f t="shared" si="17"/>
        <v>58.499253946488977</v>
      </c>
      <c r="O35" s="404">
        <f t="shared" si="17"/>
        <v>87.748880919733466</v>
      </c>
      <c r="P35" s="405">
        <f t="shared" si="17"/>
        <v>136.01076542558687</v>
      </c>
    </row>
  </sheetData>
  <mergeCells count="2">
    <mergeCell ref="A1:B1"/>
    <mergeCell ref="A35:B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7055-1A74-4E2A-BF10-BF5CF2061198}">
  <dimension ref="A1:T35"/>
  <sheetViews>
    <sheetView topLeftCell="D4" zoomScale="85" zoomScaleNormal="85" workbookViewId="0">
      <selection activeCell="O9" sqref="O9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639" t="s">
        <v>50</v>
      </c>
      <c r="B1" s="639"/>
      <c r="C1" s="52" t="s">
        <v>0</v>
      </c>
      <c r="D1" s="81" t="s">
        <v>2</v>
      </c>
      <c r="E1" s="83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8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10"/>
      <c r="F2" s="194"/>
      <c r="G2" s="30"/>
      <c r="H2" s="30"/>
      <c r="I2" s="31"/>
      <c r="J2" s="31"/>
      <c r="K2" s="86"/>
      <c r="L2" s="30"/>
      <c r="M2" s="87"/>
      <c r="N2" s="87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20">
        <f>F3*1</f>
        <v>1</v>
      </c>
      <c r="F3" s="263">
        <v>1</v>
      </c>
      <c r="G3" s="258">
        <f>F3</f>
        <v>1</v>
      </c>
      <c r="H3" s="258">
        <f>G3</f>
        <v>1</v>
      </c>
      <c r="I3" s="259">
        <f>H3</f>
        <v>1</v>
      </c>
      <c r="J3" s="259">
        <f>I3</f>
        <v>1</v>
      </c>
      <c r="K3" s="256">
        <f>J3*1.1</f>
        <v>1.1000000000000001</v>
      </c>
      <c r="L3" s="258">
        <f>K3</f>
        <v>1.1000000000000001</v>
      </c>
      <c r="M3" s="257">
        <f>L3</f>
        <v>1.1000000000000001</v>
      </c>
      <c r="N3" s="257">
        <f ca="1">N3</f>
        <v>0</v>
      </c>
      <c r="O3" s="263">
        <f ca="1">N3*1.15</f>
        <v>0</v>
      </c>
      <c r="P3" s="257">
        <f ca="1">O3</f>
        <v>1.5812499999999998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22">
        <f t="shared" ref="E4:E7" si="1">F4*1</f>
        <v>0</v>
      </c>
      <c r="F4" s="59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69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1</v>
      </c>
      <c r="E5" s="324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8">
        <f t="shared" si="2"/>
        <v>1</v>
      </c>
      <c r="J5" s="168">
        <f t="shared" si="2"/>
        <v>1</v>
      </c>
      <c r="K5" s="66">
        <f>J5*1</f>
        <v>1</v>
      </c>
      <c r="L5" s="32">
        <f t="shared" si="3"/>
        <v>1</v>
      </c>
      <c r="M5" s="67">
        <f t="shared" si="3"/>
        <v>1</v>
      </c>
      <c r="N5" s="67">
        <f t="shared" si="3"/>
        <v>1</v>
      </c>
      <c r="O5" s="58">
        <f>N5*1</f>
        <v>1</v>
      </c>
      <c r="P5" s="67">
        <f t="shared" si="4"/>
        <v>1</v>
      </c>
      <c r="Q5" s="305"/>
      <c r="R5" s="305"/>
      <c r="S5" s="296"/>
      <c r="T5" s="305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1</v>
      </c>
      <c r="E6" s="322">
        <f t="shared" si="1"/>
        <v>1</v>
      </c>
      <c r="F6" s="59">
        <v>1</v>
      </c>
      <c r="G6" s="33">
        <f t="shared" si="2"/>
        <v>1</v>
      </c>
      <c r="H6" s="33">
        <f t="shared" si="2"/>
        <v>1</v>
      </c>
      <c r="I6" s="169">
        <f t="shared" si="2"/>
        <v>1</v>
      </c>
      <c r="J6" s="169">
        <f t="shared" si="2"/>
        <v>1</v>
      </c>
      <c r="K6" s="68">
        <f>J6*1.1</f>
        <v>1.1000000000000001</v>
      </c>
      <c r="L6" s="33">
        <f t="shared" si="3"/>
        <v>1.1000000000000001</v>
      </c>
      <c r="M6" s="69">
        <f t="shared" si="3"/>
        <v>1.1000000000000001</v>
      </c>
      <c r="N6" s="69">
        <f t="shared" si="3"/>
        <v>1.1000000000000001</v>
      </c>
      <c r="O6" s="59">
        <f>N6*1.15</f>
        <v>1.2649999999999999</v>
      </c>
      <c r="P6" s="69">
        <f t="shared" si="4"/>
        <v>1.2649999999999999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</v>
      </c>
      <c r="E7" s="324">
        <f t="shared" si="1"/>
        <v>1</v>
      </c>
      <c r="F7" s="157">
        <v>1</v>
      </c>
      <c r="G7" s="100">
        <f t="shared" si="2"/>
        <v>1</v>
      </c>
      <c r="H7" s="100">
        <f t="shared" si="2"/>
        <v>1</v>
      </c>
      <c r="I7" s="170">
        <f t="shared" si="2"/>
        <v>1</v>
      </c>
      <c r="J7" s="170">
        <f t="shared" si="2"/>
        <v>1</v>
      </c>
      <c r="K7" s="98">
        <f>J7*1</f>
        <v>1</v>
      </c>
      <c r="L7" s="100">
        <f t="shared" si="3"/>
        <v>1</v>
      </c>
      <c r="M7" s="99">
        <f t="shared" si="3"/>
        <v>1</v>
      </c>
      <c r="N7" s="99">
        <f t="shared" si="3"/>
        <v>1</v>
      </c>
      <c r="O7" s="157">
        <f>N7*1</f>
        <v>1</v>
      </c>
      <c r="P7" s="99">
        <f t="shared" si="4"/>
        <v>1</v>
      </c>
    </row>
    <row r="8" spans="1:20" ht="15" thickBot="1" x14ac:dyDescent="0.35">
      <c r="A8" s="134"/>
      <c r="B8" s="134"/>
      <c r="C8" s="141"/>
      <c r="D8" s="318"/>
      <c r="E8" s="10"/>
      <c r="F8" s="195"/>
      <c r="G8" s="13"/>
      <c r="H8" s="13"/>
      <c r="I8" s="24"/>
      <c r="J8" s="24"/>
      <c r="K8" s="136"/>
      <c r="L8" s="13"/>
      <c r="M8" s="10"/>
      <c r="N8" s="10"/>
      <c r="O8" s="9"/>
      <c r="P8" s="137"/>
    </row>
    <row r="9" spans="1:20" ht="15" thickBot="1" x14ac:dyDescent="0.35">
      <c r="A9" s="163" t="s">
        <v>22</v>
      </c>
      <c r="B9" s="164" t="s">
        <v>30</v>
      </c>
      <c r="C9" s="152" t="s">
        <v>32</v>
      </c>
      <c r="D9" s="325">
        <f>E9</f>
        <v>0.7</v>
      </c>
      <c r="E9" s="326">
        <f>F9*1</f>
        <v>0.7</v>
      </c>
      <c r="F9" s="253">
        <v>0.7</v>
      </c>
      <c r="G9" s="254">
        <f>F9</f>
        <v>0.7</v>
      </c>
      <c r="H9" s="254">
        <f>G9</f>
        <v>0.7</v>
      </c>
      <c r="I9" s="255">
        <f>H9</f>
        <v>0.7</v>
      </c>
      <c r="J9" s="255">
        <f>I9</f>
        <v>0.7</v>
      </c>
      <c r="K9" s="251">
        <v>0.75</v>
      </c>
      <c r="L9" s="254">
        <f>K9</f>
        <v>0.75</v>
      </c>
      <c r="M9" s="252">
        <f>L9</f>
        <v>0.75</v>
      </c>
      <c r="N9" s="252">
        <f>M9</f>
        <v>0.75</v>
      </c>
      <c r="O9" s="253">
        <v>0.8</v>
      </c>
      <c r="P9" s="252">
        <f>O9</f>
        <v>0.8</v>
      </c>
    </row>
    <row r="10" spans="1:20" ht="15" thickBot="1" x14ac:dyDescent="0.35">
      <c r="A10" s="134"/>
      <c r="B10" s="134"/>
      <c r="C10" s="141"/>
      <c r="D10" s="318"/>
      <c r="E10" s="10"/>
      <c r="F10" s="195"/>
      <c r="G10" s="13"/>
      <c r="H10" s="13"/>
      <c r="I10" s="24"/>
      <c r="J10" s="24"/>
      <c r="K10" s="136"/>
      <c r="L10" s="13"/>
      <c r="M10" s="10"/>
      <c r="N10" s="10"/>
      <c r="O10" s="9"/>
      <c r="P10" s="137"/>
    </row>
    <row r="11" spans="1:20" x14ac:dyDescent="0.3">
      <c r="A11" s="121"/>
      <c r="B11" s="122"/>
      <c r="C11" s="103" t="s">
        <v>14</v>
      </c>
      <c r="D11" s="334">
        <f>E11</f>
        <v>0</v>
      </c>
      <c r="E11" s="335">
        <f>F11*1</f>
        <v>0</v>
      </c>
      <c r="F11" s="161"/>
      <c r="G11" s="126">
        <f t="shared" ref="G11:J12" si="5">F11</f>
        <v>0</v>
      </c>
      <c r="H11" s="126">
        <f t="shared" si="5"/>
        <v>0</v>
      </c>
      <c r="I11" s="175">
        <f t="shared" si="5"/>
        <v>0</v>
      </c>
      <c r="J11" s="175">
        <f t="shared" si="5"/>
        <v>0</v>
      </c>
      <c r="K11" s="124">
        <f>I11*1</f>
        <v>0</v>
      </c>
      <c r="L11" s="126">
        <f t="shared" ref="L11:N12" si="6">K11</f>
        <v>0</v>
      </c>
      <c r="M11" s="125">
        <f t="shared" si="6"/>
        <v>0</v>
      </c>
      <c r="N11" s="125">
        <f t="shared" si="6"/>
        <v>0</v>
      </c>
      <c r="O11" s="161">
        <f>N11*1</f>
        <v>0</v>
      </c>
      <c r="P11" s="125">
        <f>O11</f>
        <v>0</v>
      </c>
    </row>
    <row r="12" spans="1:20" ht="15" thickBot="1" x14ac:dyDescent="0.35">
      <c r="A12" s="128"/>
      <c r="B12" s="129"/>
      <c r="C12" s="97" t="s">
        <v>15</v>
      </c>
      <c r="D12" s="336">
        <f>E12</f>
        <v>0</v>
      </c>
      <c r="E12" s="337">
        <f>F12*1</f>
        <v>0</v>
      </c>
      <c r="F12" s="162"/>
      <c r="G12" s="133">
        <f t="shared" si="5"/>
        <v>0</v>
      </c>
      <c r="H12" s="133">
        <f t="shared" si="5"/>
        <v>0</v>
      </c>
      <c r="I12" s="179">
        <f t="shared" si="5"/>
        <v>0</v>
      </c>
      <c r="J12" s="179">
        <f t="shared" si="5"/>
        <v>0</v>
      </c>
      <c r="K12" s="131">
        <f>I12*1</f>
        <v>0</v>
      </c>
      <c r="L12" s="133">
        <f t="shared" si="6"/>
        <v>0</v>
      </c>
      <c r="M12" s="132">
        <f t="shared" si="6"/>
        <v>0</v>
      </c>
      <c r="N12" s="132">
        <f t="shared" si="6"/>
        <v>0</v>
      </c>
      <c r="O12" s="162">
        <f>N12*1</f>
        <v>0</v>
      </c>
      <c r="P12" s="132">
        <f>O12</f>
        <v>0</v>
      </c>
    </row>
    <row r="13" spans="1:20" ht="15" thickBot="1" x14ac:dyDescent="0.35">
      <c r="A13" s="144"/>
      <c r="B13" s="144"/>
      <c r="C13" s="149"/>
      <c r="D13" s="331"/>
      <c r="E13" s="4"/>
      <c r="F13" s="20"/>
      <c r="G13" s="28"/>
      <c r="H13" s="28"/>
      <c r="I13" s="25"/>
      <c r="J13" s="25"/>
      <c r="K13" s="145"/>
      <c r="L13" s="28"/>
      <c r="M13" s="4"/>
      <c r="N13" s="4"/>
      <c r="O13" s="20"/>
      <c r="P13" s="146"/>
    </row>
    <row r="14" spans="1:20" ht="15" thickBot="1" x14ac:dyDescent="0.35">
      <c r="A14" s="166" t="s">
        <v>23</v>
      </c>
      <c r="B14" s="167" t="s">
        <v>23</v>
      </c>
      <c r="C14" s="285" t="s">
        <v>35</v>
      </c>
      <c r="D14" s="332">
        <f>E14/1.3</f>
        <v>-5.3846153846153841</v>
      </c>
      <c r="E14" s="333">
        <f>F14/1.3</f>
        <v>-6.9999999999999991</v>
      </c>
      <c r="F14" s="288">
        <v>-9.1</v>
      </c>
      <c r="G14" s="289">
        <f>F14*1.3</f>
        <v>-11.83</v>
      </c>
      <c r="H14" s="289">
        <f>G14*1.3</f>
        <v>-15.379000000000001</v>
      </c>
      <c r="I14" s="290">
        <f>H14*1.3</f>
        <v>-19.992700000000003</v>
      </c>
      <c r="J14" s="290">
        <f>I14*1.3</f>
        <v>-25.990510000000004</v>
      </c>
      <c r="K14" s="286">
        <f>J14*1.35</f>
        <v>-35.087188500000011</v>
      </c>
      <c r="L14" s="289">
        <f>K14*1.4</f>
        <v>-49.122063900000015</v>
      </c>
      <c r="M14" s="291">
        <f>L14*1.45</f>
        <v>-71.226992655000018</v>
      </c>
      <c r="N14" s="291">
        <f>M14*1.45</f>
        <v>-103.27913934975003</v>
      </c>
      <c r="O14" s="292">
        <f>N14*1.5</f>
        <v>-154.91870902462503</v>
      </c>
      <c r="P14" s="287">
        <f>O14*1.55</f>
        <v>-240.12399898816881</v>
      </c>
    </row>
    <row r="15" spans="1:20" ht="15" thickBot="1" x14ac:dyDescent="0.35">
      <c r="A15" s="134"/>
      <c r="B15" s="134"/>
      <c r="C15" s="141"/>
      <c r="D15" s="411"/>
      <c r="E15" s="185"/>
      <c r="F15" s="21"/>
      <c r="G15" s="29"/>
      <c r="H15" s="29"/>
      <c r="I15" s="26"/>
      <c r="J15" s="26"/>
      <c r="K15" s="142"/>
      <c r="L15" s="29"/>
      <c r="M15" s="185"/>
      <c r="N15" s="185"/>
      <c r="O15" s="21"/>
      <c r="P15" s="143"/>
    </row>
    <row r="16" spans="1:20" ht="15" thickBot="1" x14ac:dyDescent="0.35">
      <c r="A16" s="121" t="s">
        <v>21</v>
      </c>
      <c r="B16" s="122" t="s">
        <v>21</v>
      </c>
      <c r="C16" s="123" t="s">
        <v>5</v>
      </c>
      <c r="D16" s="334">
        <f>E16</f>
        <v>19</v>
      </c>
      <c r="E16" s="335">
        <f>F16*1</f>
        <v>19</v>
      </c>
      <c r="F16" s="161">
        <v>19</v>
      </c>
      <c r="G16" s="126">
        <f>F16</f>
        <v>19</v>
      </c>
      <c r="H16" s="126">
        <f>G16</f>
        <v>19</v>
      </c>
      <c r="I16" s="175">
        <f>H16</f>
        <v>19</v>
      </c>
      <c r="J16" s="175">
        <f>I16</f>
        <v>19</v>
      </c>
      <c r="K16" s="124">
        <f>J16*1</f>
        <v>19</v>
      </c>
      <c r="L16" s="126">
        <f>K16</f>
        <v>19</v>
      </c>
      <c r="M16" s="125">
        <f>L16</f>
        <v>19</v>
      </c>
      <c r="N16" s="125">
        <f>M16</f>
        <v>19</v>
      </c>
      <c r="O16" s="161">
        <f>N16*1</f>
        <v>19</v>
      </c>
      <c r="P16" s="125">
        <f>O16</f>
        <v>19</v>
      </c>
    </row>
    <row r="17" spans="1:16" ht="15" thickBot="1" x14ac:dyDescent="0.35">
      <c r="A17" s="93" t="s">
        <v>24</v>
      </c>
      <c r="B17" s="40" t="s">
        <v>24</v>
      </c>
      <c r="C17" s="57" t="s">
        <v>6</v>
      </c>
      <c r="D17" s="336">
        <f t="shared" ref="D17" si="7">E17/1.3</f>
        <v>0.5</v>
      </c>
      <c r="E17" s="308">
        <f>F17*1</f>
        <v>0.65</v>
      </c>
      <c r="F17" s="627">
        <v>0.65</v>
      </c>
      <c r="G17" s="625">
        <f>F17+0.05</f>
        <v>0.70000000000000007</v>
      </c>
      <c r="H17" s="625">
        <f>G17+0.05</f>
        <v>0.75000000000000011</v>
      </c>
      <c r="I17" s="626">
        <f>H17+0.05</f>
        <v>0.80000000000000016</v>
      </c>
      <c r="J17" s="626">
        <f>I17+0.05</f>
        <v>0.8500000000000002</v>
      </c>
      <c r="K17" s="627">
        <f>J17+0.1</f>
        <v>0.95000000000000018</v>
      </c>
      <c r="L17" s="625">
        <f>K17+0.05</f>
        <v>1.0000000000000002</v>
      </c>
      <c r="M17" s="628">
        <f>L17+0.05</f>
        <v>1.0500000000000003</v>
      </c>
      <c r="N17" s="628">
        <f>M17+0.05</f>
        <v>1.1000000000000003</v>
      </c>
      <c r="O17" s="624">
        <f>N17+0.1</f>
        <v>1.2000000000000004</v>
      </c>
      <c r="P17" s="628">
        <f>O17+0.05</f>
        <v>1.2500000000000004</v>
      </c>
    </row>
    <row r="18" spans="1:16" x14ac:dyDescent="0.3">
      <c r="A18" s="147" t="s">
        <v>27</v>
      </c>
      <c r="B18" s="42" t="s">
        <v>27</v>
      </c>
      <c r="C18" s="55" t="s">
        <v>25</v>
      </c>
      <c r="D18" s="325"/>
      <c r="E18" s="326"/>
      <c r="F18" s="64"/>
      <c r="G18" s="36"/>
      <c r="H18" s="36"/>
      <c r="I18" s="177"/>
      <c r="J18" s="177"/>
      <c r="K18" s="70"/>
      <c r="L18" s="36"/>
      <c r="M18" s="188"/>
      <c r="N18" s="188"/>
      <c r="O18" s="60"/>
      <c r="P18" s="71"/>
    </row>
    <row r="19" spans="1:16" x14ac:dyDescent="0.3">
      <c r="A19" s="93" t="s">
        <v>27</v>
      </c>
      <c r="B19" s="40" t="s">
        <v>27</v>
      </c>
      <c r="C19" s="57" t="s">
        <v>26</v>
      </c>
      <c r="D19" s="323"/>
      <c r="E19" s="324"/>
      <c r="F19" s="65"/>
      <c r="G19" s="32"/>
      <c r="H19" s="32"/>
      <c r="I19" s="168"/>
      <c r="J19" s="168"/>
      <c r="K19" s="66"/>
      <c r="L19" s="32"/>
      <c r="M19" s="181"/>
      <c r="N19" s="181"/>
      <c r="O19" s="58"/>
      <c r="P19" s="67"/>
    </row>
    <row r="20" spans="1:16" x14ac:dyDescent="0.3">
      <c r="A20" s="147" t="s">
        <v>24</v>
      </c>
      <c r="B20" s="42" t="s">
        <v>24</v>
      </c>
      <c r="C20" s="55" t="s">
        <v>7</v>
      </c>
      <c r="D20" s="334">
        <f t="shared" ref="D20:E20" si="8">E20/1.3</f>
        <v>8.2840236686390529</v>
      </c>
      <c r="E20" s="335">
        <f t="shared" si="8"/>
        <v>10.769230769230768</v>
      </c>
      <c r="F20" s="62">
        <f>14*1</f>
        <v>14</v>
      </c>
      <c r="G20" s="35">
        <f t="shared" ref="G20:J20" si="9">F20*1.3</f>
        <v>18.2</v>
      </c>
      <c r="H20" s="35">
        <f t="shared" si="9"/>
        <v>23.66</v>
      </c>
      <c r="I20" s="178">
        <f t="shared" si="9"/>
        <v>30.758000000000003</v>
      </c>
      <c r="J20" s="178">
        <f t="shared" si="9"/>
        <v>39.985400000000006</v>
      </c>
      <c r="K20" s="74">
        <f>J20*1.35</f>
        <v>53.980290000000011</v>
      </c>
      <c r="L20" s="35">
        <f t="shared" ref="L20" si="10">K20*1.4</f>
        <v>75.572406000000015</v>
      </c>
      <c r="M20" s="189">
        <f t="shared" ref="M20:N20" si="11">L20*1.45</f>
        <v>109.57998870000002</v>
      </c>
      <c r="N20" s="189">
        <f t="shared" si="11"/>
        <v>158.89098361500001</v>
      </c>
      <c r="O20" s="79">
        <f>N20*1.5</f>
        <v>238.33647542250003</v>
      </c>
      <c r="P20" s="75">
        <f t="shared" ref="P20" si="12">O20*1.55</f>
        <v>369.42153690487504</v>
      </c>
    </row>
    <row r="21" spans="1:16" ht="15" thickBot="1" x14ac:dyDescent="0.35">
      <c r="A21" s="95" t="s">
        <v>21</v>
      </c>
      <c r="B21" s="96" t="s">
        <v>21</v>
      </c>
      <c r="C21" s="148" t="s">
        <v>8</v>
      </c>
      <c r="D21" s="336">
        <f>E21</f>
        <v>100</v>
      </c>
      <c r="E21" s="337">
        <f>F21*1</f>
        <v>100</v>
      </c>
      <c r="F21" s="162">
        <v>100</v>
      </c>
      <c r="G21" s="133">
        <f>F21</f>
        <v>100</v>
      </c>
      <c r="H21" s="133">
        <f>G21</f>
        <v>100</v>
      </c>
      <c r="I21" s="179">
        <f>H21</f>
        <v>100</v>
      </c>
      <c r="J21" s="179">
        <f>I21</f>
        <v>100</v>
      </c>
      <c r="K21" s="131">
        <f>J21*1</f>
        <v>100</v>
      </c>
      <c r="L21" s="133">
        <f>K21</f>
        <v>100</v>
      </c>
      <c r="M21" s="132">
        <f>L21</f>
        <v>100</v>
      </c>
      <c r="N21" s="132">
        <f>M21</f>
        <v>100</v>
      </c>
      <c r="O21" s="162">
        <f>N21*1</f>
        <v>100</v>
      </c>
      <c r="P21" s="132">
        <f>O21</f>
        <v>100</v>
      </c>
    </row>
    <row r="22" spans="1:16" ht="15" thickBot="1" x14ac:dyDescent="0.35">
      <c r="A22" s="144"/>
      <c r="B22" s="144"/>
      <c r="C22" s="141"/>
      <c r="D22" s="331"/>
      <c r="E22" s="4"/>
      <c r="F22" s="199"/>
      <c r="G22" s="28"/>
      <c r="H22" s="28"/>
      <c r="I22" s="25"/>
      <c r="J22" s="25"/>
      <c r="K22" s="145"/>
      <c r="L22" s="28"/>
      <c r="M22" s="4"/>
      <c r="N22" s="4"/>
      <c r="O22" s="20"/>
      <c r="P22" s="146"/>
    </row>
    <row r="23" spans="1:16" x14ac:dyDescent="0.3">
      <c r="A23" s="121" t="s">
        <v>23</v>
      </c>
      <c r="B23" s="122" t="s">
        <v>23</v>
      </c>
      <c r="C23" s="123" t="s">
        <v>39</v>
      </c>
      <c r="D23" s="334">
        <f>E23/1.3</f>
        <v>6.8047337278106514</v>
      </c>
      <c r="E23" s="335">
        <f>F23/1.3</f>
        <v>8.8461538461538467</v>
      </c>
      <c r="F23" s="198">
        <v>11.5</v>
      </c>
      <c r="G23" s="126">
        <f t="shared" ref="G23:J24" si="13">F23*1.3</f>
        <v>14.950000000000001</v>
      </c>
      <c r="H23" s="126">
        <f t="shared" si="13"/>
        <v>19.435000000000002</v>
      </c>
      <c r="I23" s="175">
        <f t="shared" si="13"/>
        <v>25.265500000000003</v>
      </c>
      <c r="J23" s="175">
        <f t="shared" si="13"/>
        <v>32.845150000000004</v>
      </c>
      <c r="K23" s="124">
        <f>J23*1.35</f>
        <v>44.340952500000007</v>
      </c>
      <c r="L23" s="126">
        <f>K23*1.4</f>
        <v>62.077333500000009</v>
      </c>
      <c r="M23" s="186">
        <f>L23*1.45</f>
        <v>90.012133575000007</v>
      </c>
      <c r="N23" s="186">
        <f>M23*1.45</f>
        <v>130.51759368374999</v>
      </c>
      <c r="O23" s="161">
        <f>N23*1.5</f>
        <v>195.776390525625</v>
      </c>
      <c r="P23" s="125">
        <f>O23*1.55</f>
        <v>303.45340531471879</v>
      </c>
    </row>
    <row r="24" spans="1:16" ht="15" thickBot="1" x14ac:dyDescent="0.35">
      <c r="A24" s="128" t="s">
        <v>23</v>
      </c>
      <c r="B24" s="129" t="s">
        <v>23</v>
      </c>
      <c r="C24" s="130" t="s">
        <v>40</v>
      </c>
      <c r="D24" s="336">
        <f>E24/1.3</f>
        <v>9.9408284023668632</v>
      </c>
      <c r="E24" s="337">
        <f>F24/1.3</f>
        <v>12.923076923076923</v>
      </c>
      <c r="F24" s="200">
        <v>16.8</v>
      </c>
      <c r="G24" s="133">
        <f t="shared" si="13"/>
        <v>21.840000000000003</v>
      </c>
      <c r="H24" s="133">
        <f t="shared" si="13"/>
        <v>28.392000000000007</v>
      </c>
      <c r="I24" s="179">
        <f t="shared" si="13"/>
        <v>36.909600000000012</v>
      </c>
      <c r="J24" s="179">
        <f t="shared" si="13"/>
        <v>47.982480000000017</v>
      </c>
      <c r="K24" s="131">
        <f>J24*1.35</f>
        <v>64.776348000000027</v>
      </c>
      <c r="L24" s="133">
        <f>K24*1.4</f>
        <v>90.686887200000029</v>
      </c>
      <c r="M24" s="190">
        <f>L24*1.45</f>
        <v>131.49598644000005</v>
      </c>
      <c r="N24" s="190">
        <f>M24*1.45</f>
        <v>190.66918033800007</v>
      </c>
      <c r="O24" s="162">
        <f>N24*1.5</f>
        <v>286.00377050700013</v>
      </c>
      <c r="P24" s="132">
        <f>O24*1.55</f>
        <v>443.30584428585018</v>
      </c>
    </row>
    <row r="25" spans="1:16" ht="15" thickBot="1" x14ac:dyDescent="0.35">
      <c r="A25" s="134"/>
      <c r="B25" s="134"/>
      <c r="C25" s="135"/>
      <c r="D25" s="318"/>
      <c r="E25" s="10"/>
      <c r="F25" s="195"/>
      <c r="G25" s="13"/>
      <c r="H25" s="13"/>
      <c r="I25" s="24"/>
      <c r="J25" s="24"/>
      <c r="K25" s="136"/>
      <c r="L25" s="13"/>
      <c r="M25" s="10"/>
      <c r="N25" s="10"/>
      <c r="O25" s="9"/>
      <c r="P25" s="137"/>
    </row>
    <row r="26" spans="1:16" s="379" customFormat="1" x14ac:dyDescent="0.3">
      <c r="A26" s="376" t="s">
        <v>21</v>
      </c>
      <c r="B26" s="377" t="s">
        <v>21</v>
      </c>
      <c r="C26" s="378" t="s">
        <v>3</v>
      </c>
      <c r="D26" s="334">
        <f>E26</f>
        <v>1</v>
      </c>
      <c r="E26" s="335">
        <f>F26*1</f>
        <v>1</v>
      </c>
      <c r="F26" s="161">
        <v>1</v>
      </c>
      <c r="G26" s="126">
        <f t="shared" ref="G26:J27" si="14">F26</f>
        <v>1</v>
      </c>
      <c r="H26" s="126">
        <f t="shared" si="14"/>
        <v>1</v>
      </c>
      <c r="I26" s="175">
        <f t="shared" si="14"/>
        <v>1</v>
      </c>
      <c r="J26" s="390">
        <f t="shared" si="14"/>
        <v>1</v>
      </c>
      <c r="K26" s="386">
        <f>J26*1</f>
        <v>1</v>
      </c>
      <c r="L26" s="389">
        <f t="shared" ref="L26:N27" si="15">K26</f>
        <v>1</v>
      </c>
      <c r="M26" s="387">
        <f t="shared" si="15"/>
        <v>1</v>
      </c>
      <c r="N26" s="387">
        <f t="shared" si="15"/>
        <v>1</v>
      </c>
      <c r="O26" s="388">
        <f>N26*1</f>
        <v>1</v>
      </c>
      <c r="P26" s="387">
        <f>O26</f>
        <v>1</v>
      </c>
    </row>
    <row r="27" spans="1:16" s="379" customFormat="1" ht="15" thickBot="1" x14ac:dyDescent="0.35">
      <c r="A27" s="380" t="s">
        <v>21</v>
      </c>
      <c r="B27" s="381" t="s">
        <v>21</v>
      </c>
      <c r="C27" s="382" t="s">
        <v>4</v>
      </c>
      <c r="D27" s="336">
        <f>E27</f>
        <v>15</v>
      </c>
      <c r="E27" s="337">
        <f>F27*1</f>
        <v>15</v>
      </c>
      <c r="F27" s="162">
        <v>15</v>
      </c>
      <c r="G27" s="133">
        <f t="shared" si="14"/>
        <v>15</v>
      </c>
      <c r="H27" s="133">
        <f t="shared" si="14"/>
        <v>15</v>
      </c>
      <c r="I27" s="179">
        <f t="shared" si="14"/>
        <v>15</v>
      </c>
      <c r="J27" s="399">
        <f t="shared" si="14"/>
        <v>15</v>
      </c>
      <c r="K27" s="395">
        <f>J27*1</f>
        <v>15</v>
      </c>
      <c r="L27" s="398">
        <f t="shared" si="15"/>
        <v>15</v>
      </c>
      <c r="M27" s="396">
        <f t="shared" si="15"/>
        <v>15</v>
      </c>
      <c r="N27" s="396">
        <f t="shared" si="15"/>
        <v>15</v>
      </c>
      <c r="O27" s="397">
        <f>N27*1</f>
        <v>15</v>
      </c>
      <c r="P27" s="396">
        <f>O27</f>
        <v>15</v>
      </c>
    </row>
    <row r="28" spans="1:16" ht="15" thickBot="1" x14ac:dyDescent="0.35">
      <c r="A28" s="134"/>
      <c r="B28" s="134"/>
      <c r="C28" s="149"/>
      <c r="D28" s="318"/>
      <c r="E28" s="10"/>
      <c r="F28" s="195"/>
      <c r="G28" s="13"/>
      <c r="H28" s="13"/>
      <c r="I28" s="24"/>
      <c r="J28" s="24"/>
      <c r="K28" s="136"/>
      <c r="L28" s="13"/>
      <c r="M28" s="10"/>
      <c r="N28" s="10"/>
      <c r="O28" s="9"/>
      <c r="P28" s="137"/>
    </row>
    <row r="29" spans="1:16" ht="15" thickBot="1" x14ac:dyDescent="0.35">
      <c r="A29" s="150" t="s">
        <v>21</v>
      </c>
      <c r="B29" s="151" t="s">
        <v>21</v>
      </c>
      <c r="C29" s="152" t="s">
        <v>16</v>
      </c>
      <c r="D29" s="334">
        <f>E29</f>
        <v>30</v>
      </c>
      <c r="E29" s="335">
        <f>F29*1</f>
        <v>30</v>
      </c>
      <c r="F29" s="216">
        <v>30</v>
      </c>
      <c r="G29" s="217">
        <f>F29</f>
        <v>30</v>
      </c>
      <c r="H29" s="217">
        <f>G29</f>
        <v>30</v>
      </c>
      <c r="I29" s="218">
        <f>H29</f>
        <v>30</v>
      </c>
      <c r="J29" s="218">
        <f>I29</f>
        <v>30</v>
      </c>
      <c r="K29" s="214">
        <f>J29*1</f>
        <v>30</v>
      </c>
      <c r="L29" s="217">
        <f>K29</f>
        <v>30</v>
      </c>
      <c r="M29" s="215">
        <f>L29</f>
        <v>30</v>
      </c>
      <c r="N29" s="215">
        <f>M29</f>
        <v>30</v>
      </c>
      <c r="O29" s="216">
        <f>N29*1</f>
        <v>30</v>
      </c>
      <c r="P29" s="215">
        <f>O29</f>
        <v>30</v>
      </c>
    </row>
    <row r="30" spans="1:16" ht="15" thickBot="1" x14ac:dyDescent="0.35">
      <c r="A30" s="134"/>
      <c r="B30" s="134"/>
      <c r="C30" s="149"/>
      <c r="D30" s="318"/>
      <c r="E30" s="10"/>
      <c r="F30" s="195"/>
      <c r="G30" s="13"/>
      <c r="H30" s="13"/>
      <c r="I30" s="24"/>
      <c r="J30" s="24"/>
      <c r="K30" s="136"/>
      <c r="L30" s="13"/>
      <c r="M30" s="10"/>
      <c r="N30" s="10"/>
      <c r="O30" s="9"/>
      <c r="P30" s="137"/>
    </row>
    <row r="31" spans="1:16" ht="15" thickBot="1" x14ac:dyDescent="0.35">
      <c r="A31" s="298" t="s">
        <v>22</v>
      </c>
      <c r="B31" s="299" t="s">
        <v>30</v>
      </c>
      <c r="C31" s="156" t="s">
        <v>44</v>
      </c>
      <c r="D31" s="336">
        <f>E31</f>
        <v>100</v>
      </c>
      <c r="E31" s="337">
        <f>F31*1</f>
        <v>100</v>
      </c>
      <c r="F31" s="302">
        <v>100</v>
      </c>
      <c r="G31" s="303">
        <f>F31</f>
        <v>100</v>
      </c>
      <c r="H31" s="303">
        <f>G31</f>
        <v>100</v>
      </c>
      <c r="I31" s="304">
        <f>H31</f>
        <v>100</v>
      </c>
      <c r="J31" s="304">
        <f>I31</f>
        <v>100</v>
      </c>
      <c r="K31" s="300">
        <f>J31*1.1</f>
        <v>110.00000000000001</v>
      </c>
      <c r="L31" s="303">
        <f>K31</f>
        <v>110.00000000000001</v>
      </c>
      <c r="M31" s="301">
        <f>L31</f>
        <v>110.00000000000001</v>
      </c>
      <c r="N31" s="301">
        <f>M31</f>
        <v>110.00000000000001</v>
      </c>
      <c r="O31" s="302">
        <f>N31*1.2</f>
        <v>132</v>
      </c>
      <c r="P31" s="301">
        <f>O31</f>
        <v>132</v>
      </c>
    </row>
    <row r="32" spans="1:16" ht="15" thickBot="1" x14ac:dyDescent="0.35">
      <c r="A32" s="134"/>
      <c r="B32" s="134"/>
      <c r="C32" s="149"/>
      <c r="D32" s="318"/>
      <c r="E32" s="10"/>
      <c r="F32" s="195"/>
      <c r="G32" s="13"/>
      <c r="H32" s="13"/>
      <c r="I32" s="24"/>
      <c r="J32" s="24"/>
      <c r="K32" s="136"/>
      <c r="L32" s="13"/>
      <c r="M32" s="10"/>
      <c r="N32" s="10"/>
      <c r="O32" s="9"/>
      <c r="P32" s="137"/>
    </row>
    <row r="33" spans="1:16" ht="15" thickBot="1" x14ac:dyDescent="0.35">
      <c r="A33" s="150" t="s">
        <v>21</v>
      </c>
      <c r="B33" s="151" t="s">
        <v>21</v>
      </c>
      <c r="C33" s="152" t="s">
        <v>17</v>
      </c>
      <c r="D33" s="338">
        <f>E33</f>
        <v>1</v>
      </c>
      <c r="E33" s="340">
        <f>F33*1</f>
        <v>1</v>
      </c>
      <c r="F33" s="253">
        <v>1</v>
      </c>
      <c r="G33" s="254">
        <f>F33</f>
        <v>1</v>
      </c>
      <c r="H33" s="254">
        <f>G33</f>
        <v>1</v>
      </c>
      <c r="I33" s="255">
        <f>H33</f>
        <v>1</v>
      </c>
      <c r="J33" s="255">
        <f>I33</f>
        <v>1</v>
      </c>
      <c r="K33" s="251">
        <f>J33*1</f>
        <v>1</v>
      </c>
      <c r="L33" s="254">
        <f>K33</f>
        <v>1</v>
      </c>
      <c r="M33" s="252">
        <f>L33</f>
        <v>1</v>
      </c>
      <c r="N33" s="252">
        <f>M33</f>
        <v>1</v>
      </c>
      <c r="O33" s="253">
        <f>N33*1</f>
        <v>1</v>
      </c>
      <c r="P33" s="252">
        <f>O33</f>
        <v>1</v>
      </c>
    </row>
    <row r="34" spans="1:16" ht="15" thickBot="1" x14ac:dyDescent="0.35"/>
    <row r="35" spans="1:16" ht="15" thickBot="1" x14ac:dyDescent="0.35">
      <c r="A35" s="640" t="s">
        <v>74</v>
      </c>
      <c r="B35" s="644"/>
      <c r="C35" s="404" t="s">
        <v>73</v>
      </c>
      <c r="D35" s="404">
        <f>(0.5*(D23+D24))/(0.5*(D26/10+D27/10)+D29/10)*D33</f>
        <v>2.2033634381812521</v>
      </c>
      <c r="E35" s="404">
        <f>(0.5*(E23+E24))/(0.5*(E26/10+E27/10)+E29/10)*E33</f>
        <v>2.8643724696356276</v>
      </c>
      <c r="F35" s="404">
        <f t="shared" ref="F35:J35" si="16">(0.5*(F23+F24))/(0.5*(F26/10+F27/10)+F29/10)*F33</f>
        <v>3.7236842105263159</v>
      </c>
      <c r="G35" s="404">
        <f t="shared" si="16"/>
        <v>4.8407894736842119</v>
      </c>
      <c r="H35" s="404">
        <f t="shared" si="16"/>
        <v>6.2930263157894757</v>
      </c>
      <c r="I35" s="404">
        <f t="shared" si="16"/>
        <v>8.1809342105263188</v>
      </c>
      <c r="J35" s="404">
        <f t="shared" si="16"/>
        <v>10.635214473684215</v>
      </c>
      <c r="K35" s="404">
        <f t="shared" ref="K35:P35" si="17">(0.5*(K23+K24))/(0.5*(K26/10+K27/10)+K29/10)*K33</f>
        <v>14.357539539473688</v>
      </c>
      <c r="L35" s="404">
        <f t="shared" si="17"/>
        <v>20.100555355263165</v>
      </c>
      <c r="M35" s="404">
        <f t="shared" si="17"/>
        <v>29.145805265131589</v>
      </c>
      <c r="N35" s="404">
        <f t="shared" si="17"/>
        <v>42.261417634440804</v>
      </c>
      <c r="O35" s="404">
        <f t="shared" si="17"/>
        <v>63.392126451661206</v>
      </c>
      <c r="P35" s="405">
        <f t="shared" si="17"/>
        <v>98.257796000074876</v>
      </c>
    </row>
  </sheetData>
  <mergeCells count="2">
    <mergeCell ref="A1:B1"/>
    <mergeCell ref="A35:B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6177-3069-4878-B964-0E3755599988}">
  <dimension ref="A1:T35"/>
  <sheetViews>
    <sheetView topLeftCell="C1" zoomScale="85" zoomScaleNormal="85" workbookViewId="0">
      <selection activeCell="K22" sqref="K22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639" t="s">
        <v>51</v>
      </c>
      <c r="B1" s="639"/>
      <c r="C1" s="52" t="s">
        <v>0</v>
      </c>
      <c r="D1" s="81" t="s">
        <v>2</v>
      </c>
      <c r="E1" s="83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8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10"/>
      <c r="F2" s="194"/>
      <c r="G2" s="30"/>
      <c r="H2" s="30"/>
      <c r="I2" s="31"/>
      <c r="J2" s="31"/>
      <c r="K2" s="86"/>
      <c r="L2" s="30"/>
      <c r="M2" s="87"/>
      <c r="N2" s="87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20">
        <f>F3*1</f>
        <v>1</v>
      </c>
      <c r="F3" s="263">
        <v>1</v>
      </c>
      <c r="G3" s="258">
        <f>F3</f>
        <v>1</v>
      </c>
      <c r="H3" s="258">
        <f>G3</f>
        <v>1</v>
      </c>
      <c r="I3" s="259">
        <f>H3</f>
        <v>1</v>
      </c>
      <c r="J3" s="259">
        <f>I3</f>
        <v>1</v>
      </c>
      <c r="K3" s="256">
        <f>J3*1.1</f>
        <v>1.1000000000000001</v>
      </c>
      <c r="L3" s="258">
        <f>K3</f>
        <v>1.1000000000000001</v>
      </c>
      <c r="M3" s="257">
        <f>L3</f>
        <v>1.1000000000000001</v>
      </c>
      <c r="N3" s="257">
        <f ca="1">N3</f>
        <v>0</v>
      </c>
      <c r="O3" s="263">
        <f ca="1">N3*1.15</f>
        <v>0</v>
      </c>
      <c r="P3" s="257">
        <f ca="1">O3</f>
        <v>1.5812499999999998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22">
        <f t="shared" ref="E4:E7" si="1">F4*1</f>
        <v>0</v>
      </c>
      <c r="F4" s="59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69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1</v>
      </c>
      <c r="E5" s="324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8">
        <f t="shared" si="2"/>
        <v>1</v>
      </c>
      <c r="J5" s="168">
        <f t="shared" si="2"/>
        <v>1</v>
      </c>
      <c r="K5" s="66">
        <f>J5*1</f>
        <v>1</v>
      </c>
      <c r="L5" s="32">
        <f t="shared" si="3"/>
        <v>1</v>
      </c>
      <c r="M5" s="67">
        <f t="shared" si="3"/>
        <v>1</v>
      </c>
      <c r="N5" s="67">
        <f t="shared" si="3"/>
        <v>1</v>
      </c>
      <c r="O5" s="58">
        <f>N5*1</f>
        <v>1</v>
      </c>
      <c r="P5" s="67">
        <f t="shared" si="4"/>
        <v>1</v>
      </c>
      <c r="Q5" s="296"/>
      <c r="R5" s="296"/>
      <c r="S5" s="296"/>
      <c r="T5" s="296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1.5</v>
      </c>
      <c r="E6" s="322">
        <f t="shared" si="1"/>
        <v>1.5</v>
      </c>
      <c r="F6" s="59">
        <v>1.5</v>
      </c>
      <c r="G6" s="33">
        <f t="shared" si="2"/>
        <v>1.5</v>
      </c>
      <c r="H6" s="33">
        <f t="shared" si="2"/>
        <v>1.5</v>
      </c>
      <c r="I6" s="169">
        <f t="shared" si="2"/>
        <v>1.5</v>
      </c>
      <c r="J6" s="169">
        <f t="shared" si="2"/>
        <v>1.5</v>
      </c>
      <c r="K6" s="68">
        <f>J6*1.1</f>
        <v>1.6500000000000001</v>
      </c>
      <c r="L6" s="33">
        <f t="shared" si="3"/>
        <v>1.6500000000000001</v>
      </c>
      <c r="M6" s="69">
        <f t="shared" si="3"/>
        <v>1.6500000000000001</v>
      </c>
      <c r="N6" s="69">
        <f t="shared" si="3"/>
        <v>1.6500000000000001</v>
      </c>
      <c r="O6" s="59">
        <f>N6*1.15</f>
        <v>1.8975</v>
      </c>
      <c r="P6" s="69">
        <f t="shared" si="4"/>
        <v>1.8975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</v>
      </c>
      <c r="E7" s="324">
        <f t="shared" si="1"/>
        <v>1</v>
      </c>
      <c r="F7" s="157">
        <v>1</v>
      </c>
      <c r="G7" s="100">
        <f t="shared" si="2"/>
        <v>1</v>
      </c>
      <c r="H7" s="100">
        <f t="shared" si="2"/>
        <v>1</v>
      </c>
      <c r="I7" s="170">
        <f t="shared" si="2"/>
        <v>1</v>
      </c>
      <c r="J7" s="170">
        <f t="shared" si="2"/>
        <v>1</v>
      </c>
      <c r="K7" s="98">
        <f>J7*1</f>
        <v>1</v>
      </c>
      <c r="L7" s="100">
        <f t="shared" si="3"/>
        <v>1</v>
      </c>
      <c r="M7" s="99">
        <f t="shared" si="3"/>
        <v>1</v>
      </c>
      <c r="N7" s="99">
        <f t="shared" si="3"/>
        <v>1</v>
      </c>
      <c r="O7" s="157">
        <f>N7*1</f>
        <v>1</v>
      </c>
      <c r="P7" s="99">
        <f t="shared" si="4"/>
        <v>1</v>
      </c>
    </row>
    <row r="8" spans="1:20" ht="15" thickBot="1" x14ac:dyDescent="0.35">
      <c r="A8" s="134"/>
      <c r="B8" s="134"/>
      <c r="C8" s="141"/>
      <c r="D8" s="318"/>
      <c r="E8" s="10"/>
      <c r="F8" s="195"/>
      <c r="G8" s="13"/>
      <c r="H8" s="13"/>
      <c r="I8" s="24"/>
      <c r="J8" s="24"/>
      <c r="K8" s="136"/>
      <c r="L8" s="13"/>
      <c r="M8" s="10"/>
      <c r="N8" s="10"/>
      <c r="O8" s="9"/>
      <c r="P8" s="137"/>
    </row>
    <row r="9" spans="1:20" ht="15" thickBot="1" x14ac:dyDescent="0.35">
      <c r="A9" s="163" t="s">
        <v>22</v>
      </c>
      <c r="B9" s="164" t="s">
        <v>30</v>
      </c>
      <c r="C9" s="152" t="s">
        <v>32</v>
      </c>
      <c r="D9" s="325">
        <f>E9</f>
        <v>0.45</v>
      </c>
      <c r="E9" s="326">
        <f>F9*1</f>
        <v>0.45</v>
      </c>
      <c r="F9" s="253">
        <v>0.45</v>
      </c>
      <c r="G9" s="254">
        <f>F9</f>
        <v>0.45</v>
      </c>
      <c r="H9" s="254">
        <f>G9</f>
        <v>0.45</v>
      </c>
      <c r="I9" s="255">
        <f>H9</f>
        <v>0.45</v>
      </c>
      <c r="J9" s="255">
        <f>I9</f>
        <v>0.45</v>
      </c>
      <c r="K9" s="251">
        <v>0.5</v>
      </c>
      <c r="L9" s="254">
        <f>K9</f>
        <v>0.5</v>
      </c>
      <c r="M9" s="252">
        <f>L9</f>
        <v>0.5</v>
      </c>
      <c r="N9" s="252">
        <f>M9</f>
        <v>0.5</v>
      </c>
      <c r="O9" s="253">
        <v>0.55000000000000004</v>
      </c>
      <c r="P9" s="252">
        <f>O9</f>
        <v>0.55000000000000004</v>
      </c>
    </row>
    <row r="10" spans="1:20" ht="15" thickBot="1" x14ac:dyDescent="0.35">
      <c r="A10" s="134"/>
      <c r="B10" s="134"/>
      <c r="C10" s="141"/>
      <c r="D10" s="318"/>
      <c r="E10" s="10"/>
      <c r="F10" s="195"/>
      <c r="G10" s="13"/>
      <c r="H10" s="13"/>
      <c r="I10" s="24"/>
      <c r="J10" s="24"/>
      <c r="K10" s="136"/>
      <c r="L10" s="13"/>
      <c r="M10" s="10"/>
      <c r="N10" s="10"/>
      <c r="O10" s="9"/>
      <c r="P10" s="137"/>
    </row>
    <row r="11" spans="1:20" x14ac:dyDescent="0.3">
      <c r="A11" s="121"/>
      <c r="B11" s="122"/>
      <c r="C11" s="103" t="s">
        <v>14</v>
      </c>
      <c r="D11" s="334">
        <f>E11</f>
        <v>0</v>
      </c>
      <c r="E11" s="335">
        <f>F11*1</f>
        <v>0</v>
      </c>
      <c r="F11" s="161"/>
      <c r="G11" s="126">
        <f t="shared" ref="G11:J12" si="5">F11</f>
        <v>0</v>
      </c>
      <c r="H11" s="126">
        <f t="shared" si="5"/>
        <v>0</v>
      </c>
      <c r="I11" s="175">
        <f t="shared" si="5"/>
        <v>0</v>
      </c>
      <c r="J11" s="175">
        <f t="shared" si="5"/>
        <v>0</v>
      </c>
      <c r="K11" s="124">
        <f>I11*1</f>
        <v>0</v>
      </c>
      <c r="L11" s="126">
        <f t="shared" ref="L11:N12" si="6">K11</f>
        <v>0</v>
      </c>
      <c r="M11" s="125">
        <f t="shared" si="6"/>
        <v>0</v>
      </c>
      <c r="N11" s="125">
        <f t="shared" si="6"/>
        <v>0</v>
      </c>
      <c r="O11" s="161">
        <f>N11*1</f>
        <v>0</v>
      </c>
      <c r="P11" s="125">
        <f>O11</f>
        <v>0</v>
      </c>
    </row>
    <row r="12" spans="1:20" ht="15" thickBot="1" x14ac:dyDescent="0.35">
      <c r="A12" s="128"/>
      <c r="B12" s="129"/>
      <c r="C12" s="97" t="s">
        <v>15</v>
      </c>
      <c r="D12" s="336">
        <f>E12</f>
        <v>0</v>
      </c>
      <c r="E12" s="337">
        <f>F12*1</f>
        <v>0</v>
      </c>
      <c r="F12" s="162"/>
      <c r="G12" s="133">
        <f t="shared" si="5"/>
        <v>0</v>
      </c>
      <c r="H12" s="133">
        <f t="shared" si="5"/>
        <v>0</v>
      </c>
      <c r="I12" s="179">
        <f t="shared" si="5"/>
        <v>0</v>
      </c>
      <c r="J12" s="179">
        <f t="shared" si="5"/>
        <v>0</v>
      </c>
      <c r="K12" s="131">
        <f>I12*1</f>
        <v>0</v>
      </c>
      <c r="L12" s="133">
        <f t="shared" si="6"/>
        <v>0</v>
      </c>
      <c r="M12" s="132">
        <f t="shared" si="6"/>
        <v>0</v>
      </c>
      <c r="N12" s="132">
        <f t="shared" si="6"/>
        <v>0</v>
      </c>
      <c r="O12" s="162">
        <f>N12*1</f>
        <v>0</v>
      </c>
      <c r="P12" s="132">
        <f>O12</f>
        <v>0</v>
      </c>
    </row>
    <row r="13" spans="1:20" ht="15" thickBot="1" x14ac:dyDescent="0.35">
      <c r="A13" s="144"/>
      <c r="B13" s="144"/>
      <c r="C13" s="149"/>
      <c r="D13" s="331"/>
      <c r="E13" s="4"/>
      <c r="F13" s="20"/>
      <c r="G13" s="28"/>
      <c r="H13" s="28"/>
      <c r="I13" s="25"/>
      <c r="J13" s="25"/>
      <c r="K13" s="145"/>
      <c r="L13" s="28"/>
      <c r="M13" s="4"/>
      <c r="N13" s="4"/>
      <c r="O13" s="20"/>
      <c r="P13" s="146"/>
    </row>
    <row r="14" spans="1:20" ht="15" thickBot="1" x14ac:dyDescent="0.35">
      <c r="A14" s="166" t="s">
        <v>23</v>
      </c>
      <c r="B14" s="167" t="s">
        <v>23</v>
      </c>
      <c r="C14" s="285" t="s">
        <v>35</v>
      </c>
      <c r="D14" s="332">
        <f>E14/1.3</f>
        <v>-6.6272189349112418</v>
      </c>
      <c r="E14" s="333">
        <f>F14/1.3</f>
        <v>-8.615384615384615</v>
      </c>
      <c r="F14" s="288">
        <v>-11.2</v>
      </c>
      <c r="G14" s="289">
        <f>F14*1.3</f>
        <v>-14.559999999999999</v>
      </c>
      <c r="H14" s="289">
        <f>G14*1.3</f>
        <v>-18.927999999999997</v>
      </c>
      <c r="I14" s="290">
        <f>H14*1.3</f>
        <v>-24.606399999999997</v>
      </c>
      <c r="J14" s="290">
        <f>I14*1.3</f>
        <v>-31.988319999999998</v>
      </c>
      <c r="K14" s="286">
        <f>J14*1.35</f>
        <v>-43.184232000000002</v>
      </c>
      <c r="L14" s="289">
        <f>K14*1.4</f>
        <v>-60.457924800000001</v>
      </c>
      <c r="M14" s="291">
        <f>L14*1.45</f>
        <v>-87.663990959999992</v>
      </c>
      <c r="N14" s="291">
        <f>M14*1.45</f>
        <v>-127.11278689199999</v>
      </c>
      <c r="O14" s="292">
        <f>N14*1.5</f>
        <v>-190.66918033799999</v>
      </c>
      <c r="P14" s="287">
        <f>O14*1.55</f>
        <v>-295.53722952390001</v>
      </c>
    </row>
    <row r="15" spans="1:20" ht="15" thickBot="1" x14ac:dyDescent="0.35">
      <c r="A15" s="134"/>
      <c r="B15" s="134"/>
      <c r="C15" s="141"/>
      <c r="D15" s="411"/>
      <c r="E15" s="185"/>
      <c r="F15" s="21"/>
      <c r="G15" s="29"/>
      <c r="H15" s="29"/>
      <c r="I15" s="26"/>
      <c r="J15" s="26"/>
      <c r="K15" s="142"/>
      <c r="L15" s="29"/>
      <c r="M15" s="185"/>
      <c r="N15" s="185"/>
      <c r="O15" s="21"/>
      <c r="P15" s="143"/>
    </row>
    <row r="16" spans="1:20" ht="15" thickBot="1" x14ac:dyDescent="0.35">
      <c r="A16" s="121" t="s">
        <v>21</v>
      </c>
      <c r="B16" s="122" t="s">
        <v>21</v>
      </c>
      <c r="C16" s="123" t="s">
        <v>5</v>
      </c>
      <c r="D16" s="334">
        <f>E16</f>
        <v>15.75</v>
      </c>
      <c r="E16" s="335">
        <f>F16*1</f>
        <v>15.75</v>
      </c>
      <c r="F16" s="161">
        <v>15.75</v>
      </c>
      <c r="G16" s="126">
        <f>F16</f>
        <v>15.75</v>
      </c>
      <c r="H16" s="126">
        <f>G16</f>
        <v>15.75</v>
      </c>
      <c r="I16" s="175">
        <f>H16</f>
        <v>15.75</v>
      </c>
      <c r="J16" s="175">
        <f>I16</f>
        <v>15.75</v>
      </c>
      <c r="K16" s="124">
        <f>J16*1</f>
        <v>15.75</v>
      </c>
      <c r="L16" s="126">
        <f>K16</f>
        <v>15.75</v>
      </c>
      <c r="M16" s="125">
        <f>L16</f>
        <v>15.75</v>
      </c>
      <c r="N16" s="125">
        <f>M16</f>
        <v>15.75</v>
      </c>
      <c r="O16" s="161">
        <f>N16*1</f>
        <v>15.75</v>
      </c>
      <c r="P16" s="125">
        <f>O16</f>
        <v>15.75</v>
      </c>
    </row>
    <row r="17" spans="1:16" ht="15" thickBot="1" x14ac:dyDescent="0.35">
      <c r="A17" s="93" t="s">
        <v>24</v>
      </c>
      <c r="B17" s="40" t="s">
        <v>24</v>
      </c>
      <c r="C17" s="57" t="s">
        <v>6</v>
      </c>
      <c r="D17" s="336">
        <f t="shared" ref="D17:E17" si="7">E17/1.3</f>
        <v>0.20710059171597631</v>
      </c>
      <c r="E17" s="337">
        <f t="shared" si="7"/>
        <v>0.26923076923076922</v>
      </c>
      <c r="F17" s="627">
        <v>0.35</v>
      </c>
      <c r="G17" s="625">
        <f>F17+0.05</f>
        <v>0.39999999999999997</v>
      </c>
      <c r="H17" s="625">
        <f>G17+0.05</f>
        <v>0.44999999999999996</v>
      </c>
      <c r="I17" s="626">
        <f>H17+0.05</f>
        <v>0.49999999999999994</v>
      </c>
      <c r="J17" s="626">
        <f>I17+0.05</f>
        <v>0.54999999999999993</v>
      </c>
      <c r="K17" s="627">
        <f>J17+0.1</f>
        <v>0.64999999999999991</v>
      </c>
      <c r="L17" s="625">
        <f>K17+0.05</f>
        <v>0.7</v>
      </c>
      <c r="M17" s="628">
        <f>L17+0.05</f>
        <v>0.75</v>
      </c>
      <c r="N17" s="628">
        <f>M17+0.05</f>
        <v>0.8</v>
      </c>
      <c r="O17" s="624">
        <f>N17+0.1</f>
        <v>0.9</v>
      </c>
      <c r="P17" s="628">
        <f>O17+0.05</f>
        <v>0.95000000000000007</v>
      </c>
    </row>
    <row r="18" spans="1:16" x14ac:dyDescent="0.3">
      <c r="A18" s="147" t="s">
        <v>27</v>
      </c>
      <c r="B18" s="42" t="s">
        <v>27</v>
      </c>
      <c r="C18" s="55" t="s">
        <v>25</v>
      </c>
      <c r="D18" s="325"/>
      <c r="E18" s="326"/>
      <c r="F18" s="64"/>
      <c r="G18" s="36"/>
      <c r="H18" s="36"/>
      <c r="I18" s="177"/>
      <c r="J18" s="177"/>
      <c r="K18" s="70"/>
      <c r="L18" s="36"/>
      <c r="M18" s="188"/>
      <c r="N18" s="188"/>
      <c r="O18" s="60"/>
      <c r="P18" s="71"/>
    </row>
    <row r="19" spans="1:16" x14ac:dyDescent="0.3">
      <c r="A19" s="93" t="s">
        <v>27</v>
      </c>
      <c r="B19" s="40" t="s">
        <v>27</v>
      </c>
      <c r="C19" s="57" t="s">
        <v>26</v>
      </c>
      <c r="D19" s="336">
        <f t="shared" ref="D19" si="8">E19/1.3</f>
        <v>1.5076923076923079</v>
      </c>
      <c r="E19" s="337">
        <f t="shared" ref="E19" si="9">F19/1.3</f>
        <v>1.9600000000000004</v>
      </c>
      <c r="F19" s="63">
        <f>4.9*1.3*0.4</f>
        <v>2.5480000000000005</v>
      </c>
      <c r="G19" s="37">
        <f t="shared" ref="G19" si="10">F19*1.3</f>
        <v>3.3124000000000007</v>
      </c>
      <c r="H19" s="37">
        <f t="shared" ref="H19" si="11">G19*1.3</f>
        <v>4.3061200000000008</v>
      </c>
      <c r="I19" s="176">
        <f t="shared" ref="I19" si="12">H19*1.3</f>
        <v>5.5979560000000017</v>
      </c>
      <c r="J19" s="176">
        <f t="shared" ref="J19" si="13">I19*1.3</f>
        <v>7.2773428000000022</v>
      </c>
      <c r="K19" s="76">
        <f>J19*1.35</f>
        <v>9.824412780000003</v>
      </c>
      <c r="L19" s="37">
        <f t="shared" ref="L19" si="14">K19*1.4</f>
        <v>13.754177892000003</v>
      </c>
      <c r="M19" s="187">
        <f t="shared" ref="M19" si="15">L19*1.45</f>
        <v>19.943557943400005</v>
      </c>
      <c r="N19" s="187">
        <f t="shared" ref="N19" si="16">M19*1.45</f>
        <v>28.918159017930009</v>
      </c>
      <c r="O19" s="80">
        <f>N19*1.5</f>
        <v>43.377238526895013</v>
      </c>
      <c r="P19" s="77">
        <f t="shared" ref="P19" si="17">O19*1.55</f>
        <v>67.234719716687266</v>
      </c>
    </row>
    <row r="20" spans="1:16" x14ac:dyDescent="0.3">
      <c r="A20" s="147" t="s">
        <v>24</v>
      </c>
      <c r="B20" s="42" t="s">
        <v>24</v>
      </c>
      <c r="C20" s="55" t="s">
        <v>7</v>
      </c>
      <c r="D20" s="334">
        <f t="shared" ref="D20:E20" si="18">E20/1.3</f>
        <v>2.2615384615384619</v>
      </c>
      <c r="E20" s="335">
        <f t="shared" si="18"/>
        <v>2.9400000000000004</v>
      </c>
      <c r="F20" s="62">
        <f>4.9*1.3*0.6</f>
        <v>3.8220000000000005</v>
      </c>
      <c r="G20" s="35">
        <f t="shared" ref="G20:J20" si="19">F20*1.3</f>
        <v>4.9686000000000012</v>
      </c>
      <c r="H20" s="35">
        <f t="shared" si="19"/>
        <v>6.4591800000000017</v>
      </c>
      <c r="I20" s="178">
        <f t="shared" si="19"/>
        <v>8.3969340000000017</v>
      </c>
      <c r="J20" s="178">
        <f t="shared" si="19"/>
        <v>10.916014200000003</v>
      </c>
      <c r="K20" s="74">
        <f>J20*1.35</f>
        <v>14.736619170000004</v>
      </c>
      <c r="L20" s="35">
        <f t="shared" ref="L20" si="20">K20*1.4</f>
        <v>20.631266838000005</v>
      </c>
      <c r="M20" s="189">
        <f t="shared" ref="M20:N20" si="21">L20*1.45</f>
        <v>29.915336915100006</v>
      </c>
      <c r="N20" s="189">
        <f t="shared" si="21"/>
        <v>43.377238526895006</v>
      </c>
      <c r="O20" s="79">
        <f>N20*1.5</f>
        <v>65.065857790342505</v>
      </c>
      <c r="P20" s="75">
        <f t="shared" ref="P20" si="22">O20*1.55</f>
        <v>100.85207957503088</v>
      </c>
    </row>
    <row r="21" spans="1:16" ht="15" thickBot="1" x14ac:dyDescent="0.35">
      <c r="A21" s="95" t="s">
        <v>21</v>
      </c>
      <c r="B21" s="96" t="s">
        <v>21</v>
      </c>
      <c r="C21" s="148" t="s">
        <v>8</v>
      </c>
      <c r="D21" s="336">
        <f>E21</f>
        <v>100</v>
      </c>
      <c r="E21" s="337">
        <f>F21*1</f>
        <v>100</v>
      </c>
      <c r="F21" s="162">
        <v>100</v>
      </c>
      <c r="G21" s="133">
        <f>F21</f>
        <v>100</v>
      </c>
      <c r="H21" s="133">
        <f>G21</f>
        <v>100</v>
      </c>
      <c r="I21" s="179">
        <f>H21</f>
        <v>100</v>
      </c>
      <c r="J21" s="179">
        <f>I21</f>
        <v>100</v>
      </c>
      <c r="K21" s="131">
        <f>J21*1</f>
        <v>100</v>
      </c>
      <c r="L21" s="133">
        <f>K21</f>
        <v>100</v>
      </c>
      <c r="M21" s="132">
        <f>L21</f>
        <v>100</v>
      </c>
      <c r="N21" s="132">
        <f>M21</f>
        <v>100</v>
      </c>
      <c r="O21" s="162">
        <f>N21*1</f>
        <v>100</v>
      </c>
      <c r="P21" s="132">
        <f>O21</f>
        <v>100</v>
      </c>
    </row>
    <row r="22" spans="1:16" ht="15" thickBot="1" x14ac:dyDescent="0.35">
      <c r="A22" s="144"/>
      <c r="B22" s="144"/>
      <c r="C22" s="141"/>
      <c r="D22" s="331"/>
      <c r="E22" s="4"/>
      <c r="F22" s="199"/>
      <c r="G22" s="28"/>
      <c r="H22" s="28"/>
      <c r="I22" s="25"/>
      <c r="J22" s="25"/>
      <c r="K22" s="145"/>
      <c r="L22" s="28"/>
      <c r="M22" s="4"/>
      <c r="N22" s="4"/>
      <c r="O22" s="20"/>
      <c r="P22" s="146"/>
    </row>
    <row r="23" spans="1:16" x14ac:dyDescent="0.3">
      <c r="A23" s="121" t="s">
        <v>23</v>
      </c>
      <c r="B23" s="122" t="s">
        <v>23</v>
      </c>
      <c r="C23" s="123" t="s">
        <v>39</v>
      </c>
      <c r="D23" s="334">
        <f>E23/1.3</f>
        <v>56.982248520710051</v>
      </c>
      <c r="E23" s="335">
        <f>F23/1.3</f>
        <v>74.076923076923066</v>
      </c>
      <c r="F23" s="198">
        <v>96.3</v>
      </c>
      <c r="G23" s="126">
        <f t="shared" ref="G23:J24" si="23">F23*1.3</f>
        <v>125.19</v>
      </c>
      <c r="H23" s="126">
        <f t="shared" si="23"/>
        <v>162.74700000000001</v>
      </c>
      <c r="I23" s="175">
        <f t="shared" si="23"/>
        <v>211.57110000000003</v>
      </c>
      <c r="J23" s="175">
        <f t="shared" si="23"/>
        <v>275.04243000000002</v>
      </c>
      <c r="K23" s="124">
        <f>J23*1.35</f>
        <v>371.30728050000005</v>
      </c>
      <c r="L23" s="126">
        <f>K23*1.4</f>
        <v>519.8301927</v>
      </c>
      <c r="M23" s="186">
        <f>L23*1.45</f>
        <v>753.75377941499994</v>
      </c>
      <c r="N23" s="186">
        <f>M23*1.45</f>
        <v>1092.9429801517499</v>
      </c>
      <c r="O23" s="161">
        <f>N23*1.5</f>
        <v>1639.4144702276249</v>
      </c>
      <c r="P23" s="125">
        <f>O23*1.55</f>
        <v>2541.0924288528186</v>
      </c>
    </row>
    <row r="24" spans="1:16" ht="15" thickBot="1" x14ac:dyDescent="0.35">
      <c r="A24" s="128" t="s">
        <v>23</v>
      </c>
      <c r="B24" s="129" t="s">
        <v>23</v>
      </c>
      <c r="C24" s="130" t="s">
        <v>40</v>
      </c>
      <c r="D24" s="336">
        <f>E24/1.3</f>
        <v>92.189349112426044</v>
      </c>
      <c r="E24" s="337">
        <f>F24/1.3</f>
        <v>119.84615384615385</v>
      </c>
      <c r="F24" s="200">
        <v>155.80000000000001</v>
      </c>
      <c r="G24" s="133">
        <f t="shared" si="23"/>
        <v>202.54000000000002</v>
      </c>
      <c r="H24" s="133">
        <f t="shared" si="23"/>
        <v>263.30200000000002</v>
      </c>
      <c r="I24" s="179">
        <f t="shared" si="23"/>
        <v>342.29260000000005</v>
      </c>
      <c r="J24" s="179">
        <f t="shared" si="23"/>
        <v>444.98038000000008</v>
      </c>
      <c r="K24" s="131">
        <f>J24*1.35</f>
        <v>600.72351300000014</v>
      </c>
      <c r="L24" s="133">
        <f>K24*1.4</f>
        <v>841.01291820000017</v>
      </c>
      <c r="M24" s="190">
        <f>L24*1.45</f>
        <v>1219.4687313900001</v>
      </c>
      <c r="N24" s="190">
        <f>M24*1.45</f>
        <v>1768.2296605155002</v>
      </c>
      <c r="O24" s="162">
        <f>N24*1.5</f>
        <v>2652.3444907732501</v>
      </c>
      <c r="P24" s="132">
        <f>O24*1.55</f>
        <v>4111.1339606985375</v>
      </c>
    </row>
    <row r="25" spans="1:16" ht="15" thickBot="1" x14ac:dyDescent="0.35">
      <c r="A25" s="134"/>
      <c r="B25" s="134"/>
      <c r="C25" s="135"/>
      <c r="D25" s="318"/>
      <c r="E25" s="10"/>
      <c r="F25" s="195"/>
      <c r="G25" s="13"/>
      <c r="H25" s="13"/>
      <c r="I25" s="24"/>
      <c r="J25" s="24"/>
      <c r="K25" s="136"/>
      <c r="L25" s="13"/>
      <c r="M25" s="10"/>
      <c r="N25" s="10"/>
      <c r="O25" s="9"/>
      <c r="P25" s="137"/>
    </row>
    <row r="26" spans="1:16" s="379" customFormat="1" x14ac:dyDescent="0.3">
      <c r="A26" s="376" t="s">
        <v>21</v>
      </c>
      <c r="B26" s="377" t="s">
        <v>21</v>
      </c>
      <c r="C26" s="378" t="s">
        <v>3</v>
      </c>
      <c r="D26" s="334">
        <f>E26</f>
        <v>2</v>
      </c>
      <c r="E26" s="335">
        <f>F26*1</f>
        <v>2</v>
      </c>
      <c r="F26" s="161">
        <v>2</v>
      </c>
      <c r="G26" s="126">
        <f t="shared" ref="G26:J27" si="24">F26</f>
        <v>2</v>
      </c>
      <c r="H26" s="126">
        <f t="shared" si="24"/>
        <v>2</v>
      </c>
      <c r="I26" s="175">
        <f t="shared" si="24"/>
        <v>2</v>
      </c>
      <c r="J26" s="390">
        <f t="shared" si="24"/>
        <v>2</v>
      </c>
      <c r="K26" s="386">
        <f>J26*1</f>
        <v>2</v>
      </c>
      <c r="L26" s="389">
        <f t="shared" ref="L26:N27" si="25">K26</f>
        <v>2</v>
      </c>
      <c r="M26" s="387">
        <f t="shared" si="25"/>
        <v>2</v>
      </c>
      <c r="N26" s="387">
        <f t="shared" si="25"/>
        <v>2</v>
      </c>
      <c r="O26" s="388">
        <f>N26*1</f>
        <v>2</v>
      </c>
      <c r="P26" s="387">
        <f>O26</f>
        <v>2</v>
      </c>
    </row>
    <row r="27" spans="1:16" s="379" customFormat="1" ht="15" thickBot="1" x14ac:dyDescent="0.35">
      <c r="A27" s="380" t="s">
        <v>21</v>
      </c>
      <c r="B27" s="381" t="s">
        <v>21</v>
      </c>
      <c r="C27" s="382" t="s">
        <v>4</v>
      </c>
      <c r="D27" s="336">
        <f>E27</f>
        <v>20</v>
      </c>
      <c r="E27" s="337">
        <f>F27*1</f>
        <v>20</v>
      </c>
      <c r="F27" s="162">
        <v>20</v>
      </c>
      <c r="G27" s="133">
        <f t="shared" si="24"/>
        <v>20</v>
      </c>
      <c r="H27" s="133">
        <f t="shared" si="24"/>
        <v>20</v>
      </c>
      <c r="I27" s="179">
        <f t="shared" si="24"/>
        <v>20</v>
      </c>
      <c r="J27" s="399">
        <f t="shared" si="24"/>
        <v>20</v>
      </c>
      <c r="K27" s="395">
        <f>J27*1</f>
        <v>20</v>
      </c>
      <c r="L27" s="398">
        <f t="shared" si="25"/>
        <v>20</v>
      </c>
      <c r="M27" s="396">
        <f t="shared" si="25"/>
        <v>20</v>
      </c>
      <c r="N27" s="396">
        <f t="shared" si="25"/>
        <v>20</v>
      </c>
      <c r="O27" s="397">
        <f>N27*1</f>
        <v>20</v>
      </c>
      <c r="P27" s="396">
        <f>O27</f>
        <v>20</v>
      </c>
    </row>
    <row r="28" spans="1:16" ht="15" thickBot="1" x14ac:dyDescent="0.35">
      <c r="A28" s="134"/>
      <c r="B28" s="134"/>
      <c r="C28" s="149"/>
      <c r="D28" s="318"/>
      <c r="E28" s="10"/>
      <c r="F28" s="195"/>
      <c r="G28" s="13"/>
      <c r="H28" s="13"/>
      <c r="I28" s="24"/>
      <c r="J28" s="24"/>
      <c r="K28" s="136"/>
      <c r="L28" s="13"/>
      <c r="M28" s="10"/>
      <c r="N28" s="10"/>
      <c r="O28" s="9"/>
      <c r="P28" s="137"/>
    </row>
    <row r="29" spans="1:16" ht="15" thickBot="1" x14ac:dyDescent="0.35">
      <c r="A29" s="150" t="s">
        <v>21</v>
      </c>
      <c r="B29" s="151" t="s">
        <v>21</v>
      </c>
      <c r="C29" s="152" t="s">
        <v>16</v>
      </c>
      <c r="D29" s="334">
        <f>E29</f>
        <v>200</v>
      </c>
      <c r="E29" s="335">
        <f>F29*1</f>
        <v>200</v>
      </c>
      <c r="F29" s="216">
        <v>200</v>
      </c>
      <c r="G29" s="217">
        <f>F29</f>
        <v>200</v>
      </c>
      <c r="H29" s="217">
        <f>G29</f>
        <v>200</v>
      </c>
      <c r="I29" s="218">
        <f>H29</f>
        <v>200</v>
      </c>
      <c r="J29" s="218">
        <f>I29</f>
        <v>200</v>
      </c>
      <c r="K29" s="214">
        <f>J29*1</f>
        <v>200</v>
      </c>
      <c r="L29" s="217">
        <f>K29</f>
        <v>200</v>
      </c>
      <c r="M29" s="215">
        <f>L29</f>
        <v>200</v>
      </c>
      <c r="N29" s="215">
        <f>M29</f>
        <v>200</v>
      </c>
      <c r="O29" s="216">
        <f>N29*1</f>
        <v>200</v>
      </c>
      <c r="P29" s="215">
        <f>O29</f>
        <v>200</v>
      </c>
    </row>
    <row r="30" spans="1:16" ht="15" thickBot="1" x14ac:dyDescent="0.35">
      <c r="A30" s="134"/>
      <c r="B30" s="134"/>
      <c r="C30" s="149"/>
      <c r="D30" s="318"/>
      <c r="E30" s="10"/>
      <c r="F30" s="195"/>
      <c r="G30" s="13"/>
      <c r="H30" s="13"/>
      <c r="I30" s="24"/>
      <c r="J30" s="24"/>
      <c r="K30" s="136"/>
      <c r="L30" s="13"/>
      <c r="M30" s="10"/>
      <c r="N30" s="10"/>
      <c r="O30" s="9"/>
      <c r="P30" s="137"/>
    </row>
    <row r="31" spans="1:16" ht="15" thickBot="1" x14ac:dyDescent="0.35">
      <c r="A31" s="298" t="s">
        <v>22</v>
      </c>
      <c r="B31" s="299" t="s">
        <v>30</v>
      </c>
      <c r="C31" s="156" t="s">
        <v>44</v>
      </c>
      <c r="D31" s="336">
        <f>E31</f>
        <v>80</v>
      </c>
      <c r="E31" s="337">
        <f>F31*1</f>
        <v>80</v>
      </c>
      <c r="F31" s="302">
        <v>80</v>
      </c>
      <c r="G31" s="303">
        <f>F31</f>
        <v>80</v>
      </c>
      <c r="H31" s="303">
        <f>G31</f>
        <v>80</v>
      </c>
      <c r="I31" s="304">
        <f>H31</f>
        <v>80</v>
      </c>
      <c r="J31" s="304">
        <f>I31</f>
        <v>80</v>
      </c>
      <c r="K31" s="300">
        <f>J31*1.1</f>
        <v>88</v>
      </c>
      <c r="L31" s="303">
        <f>K31</f>
        <v>88</v>
      </c>
      <c r="M31" s="301">
        <f>L31</f>
        <v>88</v>
      </c>
      <c r="N31" s="301">
        <f>M31</f>
        <v>88</v>
      </c>
      <c r="O31" s="302">
        <f>N31*1.2</f>
        <v>105.6</v>
      </c>
      <c r="P31" s="301">
        <f>O31</f>
        <v>105.6</v>
      </c>
    </row>
    <row r="32" spans="1:16" ht="15" thickBot="1" x14ac:dyDescent="0.35">
      <c r="A32" s="134"/>
      <c r="B32" s="134"/>
      <c r="C32" s="149"/>
      <c r="D32" s="318"/>
      <c r="E32" s="10"/>
      <c r="F32" s="195"/>
      <c r="G32" s="13"/>
      <c r="H32" s="13"/>
      <c r="I32" s="24"/>
      <c r="J32" s="24"/>
      <c r="K32" s="136"/>
      <c r="L32" s="13"/>
      <c r="M32" s="10"/>
      <c r="N32" s="10"/>
      <c r="O32" s="9"/>
      <c r="P32" s="137"/>
    </row>
    <row r="33" spans="1:16" ht="15" thickBot="1" x14ac:dyDescent="0.35">
      <c r="A33" s="150" t="s">
        <v>21</v>
      </c>
      <c r="B33" s="151" t="s">
        <v>21</v>
      </c>
      <c r="C33" s="152" t="s">
        <v>17</v>
      </c>
      <c r="D33" s="338">
        <f>E33</f>
        <v>1</v>
      </c>
      <c r="E33" s="340">
        <f>F33*1</f>
        <v>1</v>
      </c>
      <c r="F33" s="253">
        <v>1</v>
      </c>
      <c r="G33" s="254">
        <f>F33</f>
        <v>1</v>
      </c>
      <c r="H33" s="254">
        <f>G33</f>
        <v>1</v>
      </c>
      <c r="I33" s="255">
        <f>H33</f>
        <v>1</v>
      </c>
      <c r="J33" s="255">
        <f>I33</f>
        <v>1</v>
      </c>
      <c r="K33" s="251">
        <f>J33*1</f>
        <v>1</v>
      </c>
      <c r="L33" s="254">
        <f>K33</f>
        <v>1</v>
      </c>
      <c r="M33" s="252">
        <f>L33</f>
        <v>1</v>
      </c>
      <c r="N33" s="252">
        <f>M33</f>
        <v>1</v>
      </c>
      <c r="O33" s="253">
        <f>N33*1</f>
        <v>1</v>
      </c>
      <c r="P33" s="252">
        <f>O33</f>
        <v>1</v>
      </c>
    </row>
    <row r="34" spans="1:16" ht="15" thickBot="1" x14ac:dyDescent="0.35"/>
    <row r="35" spans="1:16" ht="15" thickBot="1" x14ac:dyDescent="0.35">
      <c r="A35" s="640" t="s">
        <v>74</v>
      </c>
      <c r="B35" s="644"/>
      <c r="C35" s="404" t="s">
        <v>73</v>
      </c>
      <c r="D35" s="404">
        <f>(0.5*(D23+D24))/(0.5*(D26/10+D27/10)+D29/10)*D33</f>
        <v>3.5348719818278691</v>
      </c>
      <c r="E35" s="404">
        <f>(0.5*(E23+E24))/(0.5*(E26/10+E27/10)+E29/10)*E33</f>
        <v>4.5953335763762295</v>
      </c>
      <c r="F35" s="404">
        <f t="shared" ref="F35:J35" si="26">(0.5*(F23+F24))/(0.5*(F26/10+F27/10)+F29/10)*F33</f>
        <v>5.9739336492890995</v>
      </c>
      <c r="G35" s="404">
        <f t="shared" si="26"/>
        <v>7.7661137440758292</v>
      </c>
      <c r="H35" s="404">
        <f t="shared" si="26"/>
        <v>10.095947867298579</v>
      </c>
      <c r="I35" s="404">
        <f t="shared" si="26"/>
        <v>13.124732227488153</v>
      </c>
      <c r="J35" s="404">
        <f t="shared" si="26"/>
        <v>17.062151895734601</v>
      </c>
      <c r="K35" s="404">
        <f t="shared" ref="K35:P35" si="27">(0.5*(K23+K24))/(0.5*(K26/10+K27/10)+K29/10)*K33</f>
        <v>23.033905059241707</v>
      </c>
      <c r="L35" s="404">
        <f t="shared" si="27"/>
        <v>32.247467082938392</v>
      </c>
      <c r="M35" s="404">
        <f t="shared" si="27"/>
        <v>46.758827270260667</v>
      </c>
      <c r="N35" s="404">
        <f t="shared" si="27"/>
        <v>67.800299541877962</v>
      </c>
      <c r="O35" s="404">
        <f t="shared" si="27"/>
        <v>101.70044931281693</v>
      </c>
      <c r="P35" s="405">
        <f t="shared" si="27"/>
        <v>157.63569643486625</v>
      </c>
    </row>
  </sheetData>
  <mergeCells count="2">
    <mergeCell ref="A1:B1"/>
    <mergeCell ref="A35:B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11CD-8AED-4ADF-8422-9541573A06FF}">
  <dimension ref="A1:T28"/>
  <sheetViews>
    <sheetView topLeftCell="C1" zoomScale="85" zoomScaleNormal="85" workbookViewId="0">
      <selection activeCell="P17" sqref="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639" t="s">
        <v>53</v>
      </c>
      <c r="B1" s="639"/>
      <c r="C1" s="52" t="s">
        <v>0</v>
      </c>
      <c r="D1" s="81" t="s">
        <v>2</v>
      </c>
      <c r="E1" s="83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10"/>
      <c r="F2" s="194"/>
      <c r="G2" s="30"/>
      <c r="H2" s="30"/>
      <c r="I2" s="31"/>
      <c r="J2" s="31"/>
      <c r="K2" s="86"/>
      <c r="L2" s="30"/>
      <c r="M2" s="87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320">
        <f>F3*1</f>
        <v>1.25</v>
      </c>
      <c r="F3" s="263">
        <v>1.25</v>
      </c>
      <c r="G3" s="258">
        <f>F3</f>
        <v>1.25</v>
      </c>
      <c r="H3" s="258">
        <f>G3</f>
        <v>1.25</v>
      </c>
      <c r="I3" s="259">
        <f>H3</f>
        <v>1.25</v>
      </c>
      <c r="J3" s="259">
        <f>I3</f>
        <v>1.25</v>
      </c>
      <c r="K3" s="256">
        <f>J3*1.1</f>
        <v>1.375</v>
      </c>
      <c r="L3" s="258">
        <f>K3</f>
        <v>1.375</v>
      </c>
      <c r="M3" s="257">
        <f>L3</f>
        <v>1.375</v>
      </c>
      <c r="N3" s="536">
        <f>M3</f>
        <v>1.375</v>
      </c>
      <c r="O3" s="263">
        <f>N3*1.15</f>
        <v>1.5812499999999998</v>
      </c>
      <c r="P3" s="257">
        <f>O3</f>
        <v>1.5812499999999998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22">
        <f t="shared" ref="E4:E7" si="1">F4*1</f>
        <v>0</v>
      </c>
      <c r="F4" s="59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24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8">
        <f t="shared" si="2"/>
        <v>0</v>
      </c>
      <c r="J5" s="168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296"/>
      <c r="R5" s="305"/>
      <c r="S5" s="296"/>
      <c r="T5" s="305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0.25</v>
      </c>
      <c r="E6" s="322">
        <f t="shared" si="1"/>
        <v>0.25</v>
      </c>
      <c r="F6" s="59">
        <v>0.25</v>
      </c>
      <c r="G6" s="33">
        <f t="shared" si="2"/>
        <v>0.25</v>
      </c>
      <c r="H6" s="33">
        <f t="shared" si="2"/>
        <v>0.25</v>
      </c>
      <c r="I6" s="169">
        <f t="shared" si="2"/>
        <v>0.25</v>
      </c>
      <c r="J6" s="169">
        <f t="shared" si="2"/>
        <v>0.25</v>
      </c>
      <c r="K6" s="68">
        <f>J6*1.1</f>
        <v>0.27500000000000002</v>
      </c>
      <c r="L6" s="33">
        <f t="shared" si="3"/>
        <v>0.27500000000000002</v>
      </c>
      <c r="M6" s="69">
        <f t="shared" si="3"/>
        <v>0.27500000000000002</v>
      </c>
      <c r="N6" s="537">
        <f t="shared" si="3"/>
        <v>0.27500000000000002</v>
      </c>
      <c r="O6" s="59">
        <f>N6*1.15</f>
        <v>0.31624999999999998</v>
      </c>
      <c r="P6" s="69">
        <f t="shared" si="4"/>
        <v>0.31624999999999998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1.5</v>
      </c>
      <c r="E7" s="324">
        <f t="shared" si="1"/>
        <v>1.5</v>
      </c>
      <c r="F7" s="157">
        <v>1.5</v>
      </c>
      <c r="G7" s="100">
        <f t="shared" si="2"/>
        <v>1.5</v>
      </c>
      <c r="H7" s="100">
        <f t="shared" si="2"/>
        <v>1.5</v>
      </c>
      <c r="I7" s="170">
        <f t="shared" si="2"/>
        <v>1.5</v>
      </c>
      <c r="J7" s="170">
        <f t="shared" si="2"/>
        <v>1.5</v>
      </c>
      <c r="K7" s="98">
        <f>J7*1.1</f>
        <v>1.6500000000000001</v>
      </c>
      <c r="L7" s="100">
        <f t="shared" si="3"/>
        <v>1.6500000000000001</v>
      </c>
      <c r="M7" s="99">
        <f t="shared" si="3"/>
        <v>1.6500000000000001</v>
      </c>
      <c r="N7" s="539">
        <f t="shared" si="3"/>
        <v>1.6500000000000001</v>
      </c>
      <c r="O7" s="157">
        <f>N7*1.15</f>
        <v>1.8975</v>
      </c>
      <c r="P7" s="99">
        <f t="shared" si="4"/>
        <v>1.8975</v>
      </c>
    </row>
    <row r="8" spans="1:20" ht="15" thickBot="1" x14ac:dyDescent="0.35">
      <c r="A8" s="134"/>
      <c r="B8" s="134"/>
      <c r="C8" s="141"/>
      <c r="D8" s="318"/>
      <c r="E8" s="10"/>
      <c r="F8" s="195"/>
      <c r="G8" s="13"/>
      <c r="H8" s="13"/>
      <c r="I8" s="24"/>
      <c r="J8" s="24"/>
      <c r="K8" s="136"/>
      <c r="L8" s="13"/>
      <c r="M8" s="10"/>
      <c r="N8" s="374"/>
      <c r="O8" s="9"/>
      <c r="P8" s="137"/>
    </row>
    <row r="9" spans="1:20" ht="15" thickBot="1" x14ac:dyDescent="0.35">
      <c r="A9" s="101" t="s">
        <v>22</v>
      </c>
      <c r="B9" s="102" t="s">
        <v>30</v>
      </c>
      <c r="C9" s="103" t="s">
        <v>31</v>
      </c>
      <c r="D9" s="325">
        <f>E9</f>
        <v>0.75</v>
      </c>
      <c r="E9" s="326">
        <f>F9*1</f>
        <v>0.75</v>
      </c>
      <c r="F9" s="158">
        <v>0.75</v>
      </c>
      <c r="G9" s="106">
        <f>F9</f>
        <v>0.75</v>
      </c>
      <c r="H9" s="106">
        <f>G9</f>
        <v>0.75</v>
      </c>
      <c r="I9" s="171">
        <f>H9</f>
        <v>0.75</v>
      </c>
      <c r="J9" s="255">
        <f>I9</f>
        <v>0.75</v>
      </c>
      <c r="K9" s="251">
        <f>J9*1.1</f>
        <v>0.82500000000000007</v>
      </c>
      <c r="L9" s="254">
        <f>K9</f>
        <v>0.82500000000000007</v>
      </c>
      <c r="M9" s="252">
        <f>L9</f>
        <v>0.82500000000000007</v>
      </c>
      <c r="N9" s="552">
        <f>M9</f>
        <v>0.82500000000000007</v>
      </c>
      <c r="O9" s="253">
        <f>N9*1.1</f>
        <v>0.9075000000000002</v>
      </c>
      <c r="P9" s="252">
        <f>O9</f>
        <v>0.9075000000000002</v>
      </c>
    </row>
    <row r="10" spans="1:20" ht="15" thickBot="1" x14ac:dyDescent="0.35">
      <c r="A10" s="134"/>
      <c r="B10" s="134"/>
      <c r="C10" s="141"/>
      <c r="D10" s="318"/>
      <c r="E10" s="10"/>
      <c r="F10" s="195"/>
      <c r="G10" s="13"/>
      <c r="H10" s="13"/>
      <c r="I10" s="24"/>
      <c r="J10" s="24"/>
      <c r="K10" s="136"/>
      <c r="L10" s="13"/>
      <c r="M10" s="10"/>
      <c r="N10" s="374"/>
      <c r="O10" s="9"/>
      <c r="P10" s="137"/>
    </row>
    <row r="11" spans="1:20" x14ac:dyDescent="0.3">
      <c r="A11" s="121"/>
      <c r="B11" s="122"/>
      <c r="C11" s="103" t="s">
        <v>14</v>
      </c>
      <c r="D11" s="334">
        <f>E11</f>
        <v>0</v>
      </c>
      <c r="E11" s="335">
        <f>F11*1</f>
        <v>0</v>
      </c>
      <c r="F11" s="161"/>
      <c r="G11" s="126">
        <f t="shared" ref="G11:J12" si="5">F11</f>
        <v>0</v>
      </c>
      <c r="H11" s="126">
        <f t="shared" si="5"/>
        <v>0</v>
      </c>
      <c r="I11" s="175">
        <f t="shared" si="5"/>
        <v>0</v>
      </c>
      <c r="J11" s="175">
        <f t="shared" si="5"/>
        <v>0</v>
      </c>
      <c r="K11" s="124">
        <f>J11*1</f>
        <v>0</v>
      </c>
      <c r="L11" s="126">
        <f t="shared" ref="L11:N12" si="6">K11</f>
        <v>0</v>
      </c>
      <c r="M11" s="125">
        <f t="shared" si="6"/>
        <v>0</v>
      </c>
      <c r="N11" s="542">
        <f t="shared" si="6"/>
        <v>0</v>
      </c>
      <c r="O11" s="161">
        <f>N11*1</f>
        <v>0</v>
      </c>
      <c r="P11" s="125">
        <f>O11</f>
        <v>0</v>
      </c>
    </row>
    <row r="12" spans="1:20" ht="15" thickBot="1" x14ac:dyDescent="0.35">
      <c r="A12" s="128"/>
      <c r="B12" s="129"/>
      <c r="C12" s="97" t="s">
        <v>15</v>
      </c>
      <c r="D12" s="336">
        <f>E12</f>
        <v>0</v>
      </c>
      <c r="E12" s="337">
        <f>F12*1</f>
        <v>0</v>
      </c>
      <c r="F12" s="162"/>
      <c r="G12" s="133">
        <f t="shared" si="5"/>
        <v>0</v>
      </c>
      <c r="H12" s="133">
        <f t="shared" si="5"/>
        <v>0</v>
      </c>
      <c r="I12" s="179">
        <f t="shared" si="5"/>
        <v>0</v>
      </c>
      <c r="J12" s="179">
        <f t="shared" si="5"/>
        <v>0</v>
      </c>
      <c r="K12" s="131">
        <f>J12*1</f>
        <v>0</v>
      </c>
      <c r="L12" s="133">
        <f t="shared" si="6"/>
        <v>0</v>
      </c>
      <c r="M12" s="132">
        <f t="shared" si="6"/>
        <v>0</v>
      </c>
      <c r="N12" s="543">
        <f t="shared" si="6"/>
        <v>0</v>
      </c>
      <c r="O12" s="162">
        <f>N12*1</f>
        <v>0</v>
      </c>
      <c r="P12" s="132">
        <f>O12</f>
        <v>0</v>
      </c>
    </row>
    <row r="13" spans="1:20" ht="15" thickBot="1" x14ac:dyDescent="0.35">
      <c r="A13" s="144"/>
      <c r="B13" s="144"/>
      <c r="C13" s="149"/>
      <c r="D13" s="331"/>
      <c r="E13" s="4"/>
      <c r="F13" s="20"/>
      <c r="G13" s="28"/>
      <c r="H13" s="28"/>
      <c r="I13" s="25"/>
      <c r="J13" s="25"/>
      <c r="K13" s="145"/>
      <c r="L13" s="28"/>
      <c r="M13" s="4"/>
      <c r="N13" s="375"/>
      <c r="O13" s="20"/>
      <c r="P13" s="146"/>
    </row>
    <row r="14" spans="1:20" ht="15" thickBot="1" x14ac:dyDescent="0.35">
      <c r="A14" s="108" t="s">
        <v>23</v>
      </c>
      <c r="B14" s="109" t="s">
        <v>23</v>
      </c>
      <c r="C14" s="110" t="s">
        <v>34</v>
      </c>
      <c r="D14" s="332">
        <f t="shared" ref="D14:E14" si="7">E14/1.3</f>
        <v>-3.5502958579881652</v>
      </c>
      <c r="E14" s="333">
        <f t="shared" si="7"/>
        <v>-4.615384615384615</v>
      </c>
      <c r="F14" s="196">
        <v>-6</v>
      </c>
      <c r="G14" s="113">
        <f t="shared" ref="G14:I14" si="8">F14*1.3</f>
        <v>-7.8000000000000007</v>
      </c>
      <c r="H14" s="113">
        <f t="shared" si="8"/>
        <v>-10.14</v>
      </c>
      <c r="I14" s="172">
        <f t="shared" si="8"/>
        <v>-13.182</v>
      </c>
      <c r="J14" s="290">
        <f>I14*1.3</f>
        <v>-17.136600000000001</v>
      </c>
      <c r="K14" s="286">
        <f>J14*1.35</f>
        <v>-23.134410000000003</v>
      </c>
      <c r="L14" s="289">
        <f>K14*1.4</f>
        <v>-32.388173999999999</v>
      </c>
      <c r="M14" s="291">
        <f>L14*1.45</f>
        <v>-46.962852299999994</v>
      </c>
      <c r="N14" s="568">
        <f>M14*1.45</f>
        <v>-68.096135834999984</v>
      </c>
      <c r="O14" s="292">
        <f>N14*1.5</f>
        <v>-102.14420375249998</v>
      </c>
      <c r="P14" s="287">
        <f>O14*1.55</f>
        <v>-158.32351581637496</v>
      </c>
    </row>
    <row r="15" spans="1:20" ht="15" thickBot="1" x14ac:dyDescent="0.35">
      <c r="A15" s="144"/>
      <c r="B15" s="144"/>
      <c r="C15" s="141"/>
      <c r="D15" s="331"/>
      <c r="E15" s="4"/>
      <c r="F15" s="199"/>
      <c r="G15" s="28"/>
      <c r="H15" s="28"/>
      <c r="I15" s="25"/>
      <c r="J15" s="25"/>
      <c r="K15" s="145"/>
      <c r="L15" s="28"/>
      <c r="M15" s="4"/>
      <c r="N15" s="375"/>
      <c r="O15" s="20"/>
      <c r="P15" s="146"/>
    </row>
    <row r="16" spans="1:20" x14ac:dyDescent="0.3">
      <c r="A16" s="121" t="s">
        <v>23</v>
      </c>
      <c r="B16" s="122" t="s">
        <v>23</v>
      </c>
      <c r="C16" s="123" t="s">
        <v>38</v>
      </c>
      <c r="D16" s="334">
        <f>E16/1.3</f>
        <v>2.8994082840236683</v>
      </c>
      <c r="E16" s="335">
        <f>F16/1.3</f>
        <v>3.7692307692307692</v>
      </c>
      <c r="F16" s="198">
        <v>4.9000000000000004</v>
      </c>
      <c r="G16" s="126">
        <f t="shared" ref="G16:J17" si="9">F16*1.3</f>
        <v>6.370000000000001</v>
      </c>
      <c r="H16" s="126">
        <f t="shared" si="9"/>
        <v>8.2810000000000024</v>
      </c>
      <c r="I16" s="175">
        <f t="shared" si="9"/>
        <v>10.765300000000003</v>
      </c>
      <c r="J16" s="175">
        <f t="shared" si="9"/>
        <v>13.994890000000005</v>
      </c>
      <c r="K16" s="124">
        <f>J16*1.35</f>
        <v>18.893101500000007</v>
      </c>
      <c r="L16" s="126">
        <f>K16*1.4</f>
        <v>26.450342100000007</v>
      </c>
      <c r="M16" s="186">
        <f>L16*1.45</f>
        <v>38.352996045000012</v>
      </c>
      <c r="N16" s="542">
        <f>M16*1.45</f>
        <v>55.611844265250014</v>
      </c>
      <c r="O16" s="161">
        <f>N16*1.5</f>
        <v>83.417766397875027</v>
      </c>
      <c r="P16" s="125">
        <f>O16*1.55</f>
        <v>129.29753791670629</v>
      </c>
    </row>
    <row r="17" spans="1:16" ht="15" thickBot="1" x14ac:dyDescent="0.35">
      <c r="A17" s="233" t="s">
        <v>23</v>
      </c>
      <c r="B17" s="234" t="s">
        <v>23</v>
      </c>
      <c r="C17" s="235" t="s">
        <v>37</v>
      </c>
      <c r="D17" s="336">
        <f>E17/1.3</f>
        <v>5.6213017751479288</v>
      </c>
      <c r="E17" s="337">
        <f>F17/1.3</f>
        <v>7.3076923076923075</v>
      </c>
      <c r="F17" s="238">
        <v>9.5</v>
      </c>
      <c r="G17" s="239">
        <f t="shared" si="9"/>
        <v>12.35</v>
      </c>
      <c r="H17" s="239">
        <f t="shared" si="9"/>
        <v>16.055</v>
      </c>
      <c r="I17" s="240">
        <f t="shared" si="9"/>
        <v>20.871500000000001</v>
      </c>
      <c r="J17" s="179">
        <f t="shared" si="9"/>
        <v>27.132950000000001</v>
      </c>
      <c r="K17" s="131">
        <f>J17*1.35</f>
        <v>36.629482500000002</v>
      </c>
      <c r="L17" s="133">
        <f>K17*1.4</f>
        <v>51.2812755</v>
      </c>
      <c r="M17" s="190">
        <f>L17*1.45</f>
        <v>74.357849474999995</v>
      </c>
      <c r="N17" s="543">
        <f>M17*1.45</f>
        <v>107.81888173874999</v>
      </c>
      <c r="O17" s="162">
        <f>N17*1.5</f>
        <v>161.72832260812498</v>
      </c>
      <c r="P17" s="132">
        <f>O17*1.55</f>
        <v>250.67890004259374</v>
      </c>
    </row>
    <row r="18" spans="1:16" ht="15.6" thickTop="1" thickBot="1" x14ac:dyDescent="0.35">
      <c r="A18" s="134"/>
      <c r="B18" s="134"/>
      <c r="C18" s="135"/>
      <c r="D18" s="318"/>
      <c r="E18" s="10"/>
      <c r="F18" s="195"/>
      <c r="G18" s="13"/>
      <c r="H18" s="13"/>
      <c r="I18" s="24"/>
      <c r="J18" s="24"/>
      <c r="K18" s="136"/>
      <c r="L18" s="13"/>
      <c r="M18" s="10"/>
      <c r="N18" s="374"/>
      <c r="O18" s="9"/>
      <c r="P18" s="137"/>
    </row>
    <row r="19" spans="1:16" s="379" customFormat="1" x14ac:dyDescent="0.3">
      <c r="A19" s="376" t="s">
        <v>21</v>
      </c>
      <c r="B19" s="377" t="s">
        <v>21</v>
      </c>
      <c r="C19" s="378" t="s">
        <v>3</v>
      </c>
      <c r="D19" s="334">
        <f>E19</f>
        <v>2</v>
      </c>
      <c r="E19" s="335">
        <f>F19*1</f>
        <v>2</v>
      </c>
      <c r="F19" s="161">
        <v>2</v>
      </c>
      <c r="G19" s="126">
        <f t="shared" ref="G19:J20" si="10">F19</f>
        <v>2</v>
      </c>
      <c r="H19" s="126">
        <f t="shared" si="10"/>
        <v>2</v>
      </c>
      <c r="I19" s="175">
        <f t="shared" si="10"/>
        <v>2</v>
      </c>
      <c r="J19" s="223">
        <f t="shared" si="10"/>
        <v>2</v>
      </c>
      <c r="K19" s="219">
        <f>J19*1</f>
        <v>2</v>
      </c>
      <c r="L19" s="222">
        <f t="shared" ref="L19:N20" si="11">K19</f>
        <v>2</v>
      </c>
      <c r="M19" s="220">
        <f t="shared" si="11"/>
        <v>2</v>
      </c>
      <c r="N19" s="548">
        <f t="shared" si="11"/>
        <v>2</v>
      </c>
      <c r="O19" s="221">
        <f>N19*1</f>
        <v>2</v>
      </c>
      <c r="P19" s="220">
        <f>O19</f>
        <v>2</v>
      </c>
    </row>
    <row r="20" spans="1:16" s="379" customFormat="1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14</v>
      </c>
      <c r="E20" s="337">
        <f>F20*1</f>
        <v>14</v>
      </c>
      <c r="F20" s="162">
        <v>14</v>
      </c>
      <c r="G20" s="133">
        <f t="shared" si="10"/>
        <v>14</v>
      </c>
      <c r="H20" s="133">
        <f t="shared" si="10"/>
        <v>14</v>
      </c>
      <c r="I20" s="179">
        <f t="shared" si="10"/>
        <v>14</v>
      </c>
      <c r="J20" s="213">
        <f t="shared" si="10"/>
        <v>14</v>
      </c>
      <c r="K20" s="209">
        <f>J20*1</f>
        <v>14</v>
      </c>
      <c r="L20" s="211">
        <f t="shared" si="11"/>
        <v>14</v>
      </c>
      <c r="M20" s="210">
        <f t="shared" si="11"/>
        <v>14</v>
      </c>
      <c r="N20" s="549">
        <f t="shared" si="11"/>
        <v>14</v>
      </c>
      <c r="O20" s="212">
        <f>N20*1</f>
        <v>14</v>
      </c>
      <c r="P20" s="210">
        <f>O20</f>
        <v>14</v>
      </c>
    </row>
    <row r="21" spans="1:16" ht="15" thickBot="1" x14ac:dyDescent="0.35">
      <c r="A21" s="134"/>
      <c r="B21" s="134"/>
      <c r="C21" s="149"/>
      <c r="D21" s="318"/>
      <c r="E21" s="10"/>
      <c r="F21" s="195"/>
      <c r="G21" s="13"/>
      <c r="H21" s="13"/>
      <c r="I21" s="24"/>
      <c r="J21" s="24"/>
      <c r="K21" s="136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15</v>
      </c>
      <c r="E22" s="335">
        <f>F22*1</f>
        <v>15</v>
      </c>
      <c r="F22" s="216">
        <v>15</v>
      </c>
      <c r="G22" s="217">
        <f>F22</f>
        <v>15</v>
      </c>
      <c r="H22" s="217">
        <f>G22</f>
        <v>15</v>
      </c>
      <c r="I22" s="218">
        <f>H22</f>
        <v>15</v>
      </c>
      <c r="J22" s="218">
        <f>I22</f>
        <v>15</v>
      </c>
      <c r="K22" s="214">
        <f>J22*1</f>
        <v>15</v>
      </c>
      <c r="L22" s="217">
        <f>K22</f>
        <v>15</v>
      </c>
      <c r="M22" s="215">
        <f>L22</f>
        <v>15</v>
      </c>
      <c r="N22" s="550">
        <f>M22</f>
        <v>15</v>
      </c>
      <c r="O22" s="216">
        <f>N22*1</f>
        <v>15</v>
      </c>
      <c r="P22" s="215">
        <f>O22</f>
        <v>15</v>
      </c>
    </row>
    <row r="23" spans="1:16" ht="15" thickBot="1" x14ac:dyDescent="0.35">
      <c r="A23" s="134"/>
      <c r="B23" s="134"/>
      <c r="C23" s="149"/>
      <c r="D23" s="318"/>
      <c r="E23" s="10"/>
      <c r="F23" s="195"/>
      <c r="G23" s="13"/>
      <c r="H23" s="13"/>
      <c r="I23" s="24"/>
      <c r="J23" s="24"/>
      <c r="K23" s="136"/>
      <c r="L23" s="13"/>
      <c r="M23" s="10"/>
      <c r="N23" s="374"/>
      <c r="O23" s="9"/>
      <c r="P23" s="137"/>
    </row>
    <row r="24" spans="1:16" ht="15" thickBot="1" x14ac:dyDescent="0.35">
      <c r="A24" s="153" t="s">
        <v>22</v>
      </c>
      <c r="B24" s="154" t="s">
        <v>30</v>
      </c>
      <c r="C24" s="155" t="s">
        <v>43</v>
      </c>
      <c r="D24" s="336">
        <f>E24</f>
        <v>30</v>
      </c>
      <c r="E24" s="337">
        <f>F24*1</f>
        <v>30</v>
      </c>
      <c r="F24" s="207">
        <v>30</v>
      </c>
      <c r="G24" s="206">
        <f>F24</f>
        <v>30</v>
      </c>
      <c r="H24" s="206">
        <f>G24</f>
        <v>30</v>
      </c>
      <c r="I24" s="208">
        <f>H24</f>
        <v>30</v>
      </c>
      <c r="J24" s="179">
        <f>I24</f>
        <v>30</v>
      </c>
      <c r="K24" s="131">
        <f>J24*1.1</f>
        <v>33</v>
      </c>
      <c r="L24" s="133">
        <f>K24</f>
        <v>33</v>
      </c>
      <c r="M24" s="132">
        <f>L24</f>
        <v>33</v>
      </c>
      <c r="N24" s="543">
        <f>M24</f>
        <v>33</v>
      </c>
      <c r="O24" s="162">
        <f>N24*1.2</f>
        <v>39.6</v>
      </c>
      <c r="P24" s="132">
        <f>O24</f>
        <v>39.6</v>
      </c>
    </row>
    <row r="25" spans="1:16" ht="15" thickBot="1" x14ac:dyDescent="0.35">
      <c r="A25" s="134"/>
      <c r="B25" s="134"/>
      <c r="C25" s="149"/>
      <c r="D25" s="318"/>
      <c r="E25" s="10"/>
      <c r="F25" s="195"/>
      <c r="G25" s="13"/>
      <c r="H25" s="13"/>
      <c r="I25" s="24"/>
      <c r="J25" s="24"/>
      <c r="K25" s="136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0.85</v>
      </c>
      <c r="E26" s="340">
        <f>F26*1</f>
        <v>0.85</v>
      </c>
      <c r="F26" s="253">
        <v>0.85</v>
      </c>
      <c r="G26" s="254">
        <f>F26</f>
        <v>0.85</v>
      </c>
      <c r="H26" s="254">
        <f>G26</f>
        <v>0.85</v>
      </c>
      <c r="I26" s="255">
        <f>H26</f>
        <v>0.85</v>
      </c>
      <c r="J26" s="255">
        <f>I26</f>
        <v>0.85</v>
      </c>
      <c r="K26" s="251">
        <f>J26*1</f>
        <v>0.85</v>
      </c>
      <c r="L26" s="254">
        <f>K26</f>
        <v>0.85</v>
      </c>
      <c r="M26" s="252">
        <f>L26</f>
        <v>0.85</v>
      </c>
      <c r="N26" s="552">
        <f>M26</f>
        <v>0.85</v>
      </c>
      <c r="O26" s="253">
        <f>N26*1</f>
        <v>0.85</v>
      </c>
      <c r="P26" s="252">
        <f>O26</f>
        <v>0.85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1.5744790326730127</v>
      </c>
      <c r="E28" s="404">
        <f t="shared" ref="E28:J28" si="12">(0.5*(E16+E17))/(0.5*(E19/10+E20/10)+E22/10)*E26</f>
        <v>2.0468227424749164</v>
      </c>
      <c r="F28" s="404">
        <f t="shared" si="12"/>
        <v>2.6608695652173915</v>
      </c>
      <c r="G28" s="404">
        <f t="shared" si="12"/>
        <v>3.4591304347826091</v>
      </c>
      <c r="H28" s="404">
        <f t="shared" si="12"/>
        <v>4.4968695652173922</v>
      </c>
      <c r="I28" s="404">
        <f t="shared" si="12"/>
        <v>5.84593043478261</v>
      </c>
      <c r="J28" s="404">
        <f t="shared" si="12"/>
        <v>7.5997095652173936</v>
      </c>
      <c r="K28" s="404">
        <f t="shared" ref="K28:P28" si="13">(0.5*(K16+K17))/(0.5*(K19/10+K20/10)+K22/10)*K26</f>
        <v>10.25960791304348</v>
      </c>
      <c r="L28" s="404">
        <f t="shared" si="13"/>
        <v>14.363451078260873</v>
      </c>
      <c r="M28" s="404">
        <f t="shared" si="13"/>
        <v>20.827004063478263</v>
      </c>
      <c r="N28" s="611">
        <f t="shared" si="13"/>
        <v>30.199155892043478</v>
      </c>
      <c r="O28" s="606">
        <f t="shared" si="13"/>
        <v>45.298733838065225</v>
      </c>
      <c r="P28" s="405">
        <f t="shared" si="13"/>
        <v>70.213037449001092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3BEE-70E1-446A-B3BD-866AF7C007C3}">
  <dimension ref="A1:T28"/>
  <sheetViews>
    <sheetView topLeftCell="D1" zoomScale="85" zoomScaleNormal="85" workbookViewId="0">
      <selection activeCell="P17" sqref="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20" x14ac:dyDescent="0.3">
      <c r="A1" s="639" t="s">
        <v>54</v>
      </c>
      <c r="B1" s="639"/>
      <c r="C1" s="52" t="s">
        <v>0</v>
      </c>
      <c r="D1" s="81" t="s">
        <v>2</v>
      </c>
      <c r="E1" s="83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10"/>
      <c r="F2" s="194"/>
      <c r="G2" s="30"/>
      <c r="H2" s="30"/>
      <c r="I2" s="31"/>
      <c r="J2" s="31"/>
      <c r="K2" s="86"/>
      <c r="L2" s="30"/>
      <c r="M2" s="87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320">
        <f>F3*1</f>
        <v>1.25</v>
      </c>
      <c r="F3" s="263">
        <v>1.25</v>
      </c>
      <c r="G3" s="258">
        <f>F3</f>
        <v>1.25</v>
      </c>
      <c r="H3" s="258">
        <f>G3</f>
        <v>1.25</v>
      </c>
      <c r="I3" s="259">
        <f>H3</f>
        <v>1.25</v>
      </c>
      <c r="J3" s="259">
        <f>I3</f>
        <v>1.25</v>
      </c>
      <c r="K3" s="256">
        <f>J3*1.1</f>
        <v>1.375</v>
      </c>
      <c r="L3" s="258">
        <f>K3</f>
        <v>1.375</v>
      </c>
      <c r="M3" s="257">
        <f>L3</f>
        <v>1.375</v>
      </c>
      <c r="N3" s="536">
        <f>M3</f>
        <v>1.375</v>
      </c>
      <c r="O3" s="263">
        <f>N3*1.15</f>
        <v>1.5812499999999998</v>
      </c>
      <c r="P3" s="257">
        <f>O3</f>
        <v>1.5812499999999998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22">
        <f t="shared" ref="E4:E7" si="1">F4*1</f>
        <v>0</v>
      </c>
      <c r="F4" s="59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24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8">
        <f t="shared" si="2"/>
        <v>0</v>
      </c>
      <c r="J5" s="168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296"/>
      <c r="R5" s="296"/>
      <c r="S5" s="296"/>
      <c r="T5" s="296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0.5</v>
      </c>
      <c r="E6" s="322">
        <f t="shared" si="1"/>
        <v>0.5</v>
      </c>
      <c r="F6" s="59">
        <v>0.5</v>
      </c>
      <c r="G6" s="33">
        <f t="shared" si="2"/>
        <v>0.5</v>
      </c>
      <c r="H6" s="33">
        <f t="shared" si="2"/>
        <v>0.5</v>
      </c>
      <c r="I6" s="169">
        <f t="shared" si="2"/>
        <v>0.5</v>
      </c>
      <c r="J6" s="169">
        <f t="shared" si="2"/>
        <v>0.5</v>
      </c>
      <c r="K6" s="68">
        <f>J6*1.1</f>
        <v>0.55000000000000004</v>
      </c>
      <c r="L6" s="33">
        <f t="shared" si="3"/>
        <v>0.55000000000000004</v>
      </c>
      <c r="M6" s="69">
        <f t="shared" si="3"/>
        <v>0.55000000000000004</v>
      </c>
      <c r="N6" s="537">
        <f t="shared" si="3"/>
        <v>0.55000000000000004</v>
      </c>
      <c r="O6" s="59">
        <f>N6*1.15</f>
        <v>0.63249999999999995</v>
      </c>
      <c r="P6" s="69">
        <f t="shared" si="4"/>
        <v>0.63249999999999995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2</v>
      </c>
      <c r="E7" s="324">
        <f t="shared" si="1"/>
        <v>2</v>
      </c>
      <c r="F7" s="157">
        <v>2</v>
      </c>
      <c r="G7" s="100">
        <f t="shared" si="2"/>
        <v>2</v>
      </c>
      <c r="H7" s="100">
        <f t="shared" si="2"/>
        <v>2</v>
      </c>
      <c r="I7" s="170">
        <f t="shared" si="2"/>
        <v>2</v>
      </c>
      <c r="J7" s="170">
        <f t="shared" si="2"/>
        <v>2</v>
      </c>
      <c r="K7" s="98">
        <f>J7*1.1</f>
        <v>2.2000000000000002</v>
      </c>
      <c r="L7" s="100">
        <f t="shared" si="3"/>
        <v>2.2000000000000002</v>
      </c>
      <c r="M7" s="99">
        <f t="shared" si="3"/>
        <v>2.2000000000000002</v>
      </c>
      <c r="N7" s="539">
        <f t="shared" si="3"/>
        <v>2.2000000000000002</v>
      </c>
      <c r="O7" s="157">
        <f>N7*1.15</f>
        <v>2.5299999999999998</v>
      </c>
      <c r="P7" s="99">
        <f t="shared" si="4"/>
        <v>2.5299999999999998</v>
      </c>
    </row>
    <row r="8" spans="1:20" ht="15" thickBot="1" x14ac:dyDescent="0.35">
      <c r="A8" s="134"/>
      <c r="B8" s="134"/>
      <c r="C8" s="141"/>
      <c r="D8" s="318"/>
      <c r="E8" s="10"/>
      <c r="F8" s="195"/>
      <c r="G8" s="13"/>
      <c r="H8" s="13"/>
      <c r="I8" s="24"/>
      <c r="J8" s="24"/>
      <c r="K8" s="136"/>
      <c r="L8" s="13"/>
      <c r="M8" s="10"/>
      <c r="N8" s="374"/>
      <c r="O8" s="9"/>
      <c r="P8" s="137"/>
    </row>
    <row r="9" spans="1:20" ht="15" thickBot="1" x14ac:dyDescent="0.35">
      <c r="A9" s="264" t="s">
        <v>22</v>
      </c>
      <c r="B9" s="265" t="s">
        <v>30</v>
      </c>
      <c r="C9" s="107" t="s">
        <v>33</v>
      </c>
      <c r="D9" s="325">
        <f>E9</f>
        <v>0</v>
      </c>
      <c r="E9" s="326">
        <f>F9*1</f>
        <v>0</v>
      </c>
      <c r="F9" s="202">
        <v>0</v>
      </c>
      <c r="G9" s="165">
        <f>F9</f>
        <v>0</v>
      </c>
      <c r="H9" s="165">
        <f>G9</f>
        <v>0</v>
      </c>
      <c r="I9" s="203">
        <f>H9</f>
        <v>0</v>
      </c>
      <c r="J9" s="255">
        <f>I9</f>
        <v>0</v>
      </c>
      <c r="K9" s="251">
        <f>J9*1.1</f>
        <v>0</v>
      </c>
      <c r="L9" s="254">
        <f>K9</f>
        <v>0</v>
      </c>
      <c r="M9" s="252">
        <f>L9</f>
        <v>0</v>
      </c>
      <c r="N9" s="552">
        <f>M9</f>
        <v>0</v>
      </c>
      <c r="O9" s="253">
        <f>N9*1.1</f>
        <v>0</v>
      </c>
      <c r="P9" s="252">
        <f>O9</f>
        <v>0</v>
      </c>
    </row>
    <row r="10" spans="1:20" ht="15" thickBot="1" x14ac:dyDescent="0.35">
      <c r="A10" s="134"/>
      <c r="B10" s="134"/>
      <c r="C10" s="141"/>
      <c r="D10" s="318"/>
      <c r="E10" s="10"/>
      <c r="F10" s="195"/>
      <c r="G10" s="13"/>
      <c r="H10" s="13"/>
      <c r="I10" s="24"/>
      <c r="J10" s="24"/>
      <c r="K10" s="136"/>
      <c r="L10" s="13"/>
      <c r="M10" s="10"/>
      <c r="N10" s="374"/>
      <c r="O10" s="9"/>
      <c r="P10" s="137"/>
    </row>
    <row r="11" spans="1:20" x14ac:dyDescent="0.3">
      <c r="A11" s="121"/>
      <c r="B11" s="122"/>
      <c r="C11" s="103" t="s">
        <v>14</v>
      </c>
      <c r="D11" s="334">
        <f>E11</f>
        <v>0</v>
      </c>
      <c r="E11" s="335">
        <f>F11*1</f>
        <v>0</v>
      </c>
      <c r="F11" s="161"/>
      <c r="G11" s="126">
        <f t="shared" ref="G11:J12" si="5">F11</f>
        <v>0</v>
      </c>
      <c r="H11" s="126">
        <f t="shared" si="5"/>
        <v>0</v>
      </c>
      <c r="I11" s="175">
        <f t="shared" si="5"/>
        <v>0</v>
      </c>
      <c r="J11" s="175">
        <f t="shared" si="5"/>
        <v>0</v>
      </c>
      <c r="K11" s="124">
        <f>J11*1</f>
        <v>0</v>
      </c>
      <c r="L11" s="126">
        <f t="shared" ref="L11:N12" si="6">K11</f>
        <v>0</v>
      </c>
      <c r="M11" s="125">
        <f t="shared" si="6"/>
        <v>0</v>
      </c>
      <c r="N11" s="542">
        <f t="shared" si="6"/>
        <v>0</v>
      </c>
      <c r="O11" s="161">
        <f>N11*1</f>
        <v>0</v>
      </c>
      <c r="P11" s="125">
        <f>O11</f>
        <v>0</v>
      </c>
    </row>
    <row r="12" spans="1:20" ht="15" thickBot="1" x14ac:dyDescent="0.35">
      <c r="A12" s="128"/>
      <c r="B12" s="129"/>
      <c r="C12" s="97" t="s">
        <v>15</v>
      </c>
      <c r="D12" s="336">
        <f>E12</f>
        <v>0</v>
      </c>
      <c r="E12" s="337">
        <f>F12*1</f>
        <v>0</v>
      </c>
      <c r="F12" s="162"/>
      <c r="G12" s="133">
        <f t="shared" si="5"/>
        <v>0</v>
      </c>
      <c r="H12" s="133">
        <f t="shared" si="5"/>
        <v>0</v>
      </c>
      <c r="I12" s="179">
        <f t="shared" si="5"/>
        <v>0</v>
      </c>
      <c r="J12" s="179">
        <f t="shared" si="5"/>
        <v>0</v>
      </c>
      <c r="K12" s="131">
        <f>J12*1</f>
        <v>0</v>
      </c>
      <c r="L12" s="133">
        <f t="shared" si="6"/>
        <v>0</v>
      </c>
      <c r="M12" s="132">
        <f t="shared" si="6"/>
        <v>0</v>
      </c>
      <c r="N12" s="543">
        <f t="shared" si="6"/>
        <v>0</v>
      </c>
      <c r="O12" s="162">
        <f>N12*1</f>
        <v>0</v>
      </c>
      <c r="P12" s="132">
        <f>O12</f>
        <v>0</v>
      </c>
    </row>
    <row r="13" spans="1:20" ht="15" thickBot="1" x14ac:dyDescent="0.35">
      <c r="A13" s="144"/>
      <c r="B13" s="144"/>
      <c r="C13" s="149"/>
      <c r="D13" s="331"/>
      <c r="E13" s="4"/>
      <c r="F13" s="20"/>
      <c r="G13" s="28"/>
      <c r="H13" s="28"/>
      <c r="I13" s="25"/>
      <c r="J13" s="25"/>
      <c r="K13" s="145"/>
      <c r="L13" s="28"/>
      <c r="M13" s="4"/>
      <c r="N13" s="375"/>
      <c r="O13" s="20"/>
      <c r="P13" s="146"/>
    </row>
    <row r="14" spans="1:20" ht="15" thickBot="1" x14ac:dyDescent="0.35">
      <c r="A14" s="166" t="s">
        <v>23</v>
      </c>
      <c r="B14" s="167" t="s">
        <v>23</v>
      </c>
      <c r="C14" s="285" t="s">
        <v>36</v>
      </c>
      <c r="D14" s="332">
        <f>E14/1.3</f>
        <v>-18.639053254437869</v>
      </c>
      <c r="E14" s="333">
        <f>F14/1.3</f>
        <v>-24.23076923076923</v>
      </c>
      <c r="F14" s="288">
        <v>-31.5</v>
      </c>
      <c r="G14" s="289">
        <f>F14*1.3</f>
        <v>-40.950000000000003</v>
      </c>
      <c r="H14" s="289">
        <f>G14*1.3</f>
        <v>-53.235000000000007</v>
      </c>
      <c r="I14" s="290">
        <f>H14*1.3</f>
        <v>-69.205500000000015</v>
      </c>
      <c r="J14" s="290">
        <f>I14*1.3</f>
        <v>-89.967150000000018</v>
      </c>
      <c r="K14" s="286">
        <f>J14*1.35</f>
        <v>-121.45565250000003</v>
      </c>
      <c r="L14" s="289">
        <f>K14*1.4</f>
        <v>-170.03791350000003</v>
      </c>
      <c r="M14" s="291">
        <f>L14*1.45</f>
        <v>-246.55497457500005</v>
      </c>
      <c r="N14" s="568">
        <f>M14*1.45</f>
        <v>-357.50471313375004</v>
      </c>
      <c r="O14" s="292">
        <f>N14*1.5</f>
        <v>-536.25706970062504</v>
      </c>
      <c r="P14" s="287">
        <f>O14*1.55</f>
        <v>-831.19845803596888</v>
      </c>
    </row>
    <row r="15" spans="1:20" ht="15" thickBot="1" x14ac:dyDescent="0.35">
      <c r="A15" s="144"/>
      <c r="B15" s="144"/>
      <c r="C15" s="141"/>
      <c r="D15" s="331"/>
      <c r="E15" s="4"/>
      <c r="F15" s="199"/>
      <c r="G15" s="28"/>
      <c r="H15" s="28"/>
      <c r="I15" s="25"/>
      <c r="J15" s="25"/>
      <c r="K15" s="145"/>
      <c r="L15" s="28"/>
      <c r="M15" s="4"/>
      <c r="N15" s="375"/>
      <c r="O15" s="20"/>
      <c r="P15" s="146"/>
    </row>
    <row r="16" spans="1:20" x14ac:dyDescent="0.3">
      <c r="A16" s="121" t="s">
        <v>23</v>
      </c>
      <c r="B16" s="122" t="s">
        <v>23</v>
      </c>
      <c r="C16" s="123" t="s">
        <v>41</v>
      </c>
      <c r="D16" s="334">
        <f>E16/1.3</f>
        <v>40.414201183431949</v>
      </c>
      <c r="E16" s="335">
        <f>F16/1.3</f>
        <v>52.538461538461533</v>
      </c>
      <c r="F16" s="198">
        <v>68.3</v>
      </c>
      <c r="G16" s="126">
        <f t="shared" ref="G16:J17" si="7">F16*1.3</f>
        <v>88.79</v>
      </c>
      <c r="H16" s="126">
        <f t="shared" si="7"/>
        <v>115.42700000000001</v>
      </c>
      <c r="I16" s="175">
        <f t="shared" si="7"/>
        <v>150.05510000000001</v>
      </c>
      <c r="J16" s="175">
        <f t="shared" si="7"/>
        <v>195.07163000000003</v>
      </c>
      <c r="K16" s="124">
        <f>J16*1.35</f>
        <v>263.34670050000005</v>
      </c>
      <c r="L16" s="126">
        <f>K16*1.4</f>
        <v>368.68538070000005</v>
      </c>
      <c r="M16" s="186">
        <f>L16*1.45</f>
        <v>534.59380201500005</v>
      </c>
      <c r="N16" s="542">
        <f>M16*1.45</f>
        <v>775.16101292175006</v>
      </c>
      <c r="O16" s="161">
        <f>N16*1.5</f>
        <v>1162.741519382625</v>
      </c>
      <c r="P16" s="125">
        <f>O16*1.55</f>
        <v>1802.2493550430688</v>
      </c>
    </row>
    <row r="17" spans="1:16" ht="15" thickBot="1" x14ac:dyDescent="0.35">
      <c r="A17" s="128" t="s">
        <v>23</v>
      </c>
      <c r="B17" s="129" t="s">
        <v>23</v>
      </c>
      <c r="C17" s="130" t="s">
        <v>42</v>
      </c>
      <c r="D17" s="336">
        <f>E17/1.3</f>
        <v>121.18343195266273</v>
      </c>
      <c r="E17" s="337">
        <f>F17/1.3</f>
        <v>157.53846153846155</v>
      </c>
      <c r="F17" s="200">
        <v>204.8</v>
      </c>
      <c r="G17" s="133">
        <f t="shared" si="7"/>
        <v>266.24</v>
      </c>
      <c r="H17" s="133">
        <f t="shared" si="7"/>
        <v>346.11200000000002</v>
      </c>
      <c r="I17" s="179">
        <f t="shared" si="7"/>
        <v>449.94560000000007</v>
      </c>
      <c r="J17" s="179">
        <f t="shared" si="7"/>
        <v>584.92928000000006</v>
      </c>
      <c r="K17" s="131">
        <f>J17*1.35</f>
        <v>789.65452800000014</v>
      </c>
      <c r="L17" s="133">
        <f>K17*1.4</f>
        <v>1105.5163392000002</v>
      </c>
      <c r="M17" s="190">
        <f>L17*1.45</f>
        <v>1602.9986918400002</v>
      </c>
      <c r="N17" s="543">
        <f>M17*1.45</f>
        <v>2324.3481031680003</v>
      </c>
      <c r="O17" s="162">
        <f>N17*1.5</f>
        <v>3486.5221547520005</v>
      </c>
      <c r="P17" s="132">
        <f>O17*1.55</f>
        <v>5404.1093398656012</v>
      </c>
    </row>
    <row r="18" spans="1:16" ht="15" thickBot="1" x14ac:dyDescent="0.35">
      <c r="A18" s="134"/>
      <c r="B18" s="134"/>
      <c r="C18" s="135"/>
      <c r="D18" s="318"/>
      <c r="E18" s="10"/>
      <c r="F18" s="195"/>
      <c r="G18" s="13"/>
      <c r="H18" s="13"/>
      <c r="I18" s="24"/>
      <c r="J18" s="24"/>
      <c r="K18" s="136"/>
      <c r="L18" s="13"/>
      <c r="M18" s="10"/>
      <c r="N18" s="374"/>
      <c r="O18" s="9"/>
      <c r="P18" s="137"/>
    </row>
    <row r="19" spans="1:16" s="379" customFormat="1" x14ac:dyDescent="0.3">
      <c r="A19" s="376" t="s">
        <v>21</v>
      </c>
      <c r="B19" s="377" t="s">
        <v>21</v>
      </c>
      <c r="C19" s="378" t="s">
        <v>3</v>
      </c>
      <c r="D19" s="334">
        <f>E19</f>
        <v>3</v>
      </c>
      <c r="E19" s="335">
        <f>F19*1</f>
        <v>3</v>
      </c>
      <c r="F19" s="161">
        <v>3</v>
      </c>
      <c r="G19" s="126">
        <f t="shared" ref="G19:J20" si="8">F19</f>
        <v>3</v>
      </c>
      <c r="H19" s="126">
        <f t="shared" si="8"/>
        <v>3</v>
      </c>
      <c r="I19" s="175">
        <f t="shared" si="8"/>
        <v>3</v>
      </c>
      <c r="J19" s="223">
        <f t="shared" si="8"/>
        <v>3</v>
      </c>
      <c r="K19" s="219">
        <f>J19*1</f>
        <v>3</v>
      </c>
      <c r="L19" s="222">
        <f t="shared" ref="L19:N20" si="9">K19</f>
        <v>3</v>
      </c>
      <c r="M19" s="220">
        <f t="shared" si="9"/>
        <v>3</v>
      </c>
      <c r="N19" s="548">
        <f t="shared" si="9"/>
        <v>3</v>
      </c>
      <c r="O19" s="221">
        <f>N19*1</f>
        <v>3</v>
      </c>
      <c r="P19" s="220">
        <f>O19</f>
        <v>3</v>
      </c>
    </row>
    <row r="20" spans="1:16" s="379" customFormat="1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25</v>
      </c>
      <c r="E20" s="337">
        <f>F20*1</f>
        <v>25</v>
      </c>
      <c r="F20" s="162">
        <v>25</v>
      </c>
      <c r="G20" s="133">
        <f t="shared" si="8"/>
        <v>25</v>
      </c>
      <c r="H20" s="133">
        <f t="shared" si="8"/>
        <v>25</v>
      </c>
      <c r="I20" s="179">
        <f t="shared" si="8"/>
        <v>25</v>
      </c>
      <c r="J20" s="213">
        <f t="shared" si="8"/>
        <v>25</v>
      </c>
      <c r="K20" s="209">
        <f>J20*1</f>
        <v>25</v>
      </c>
      <c r="L20" s="211">
        <f t="shared" si="9"/>
        <v>25</v>
      </c>
      <c r="M20" s="210">
        <f t="shared" si="9"/>
        <v>25</v>
      </c>
      <c r="N20" s="549">
        <f t="shared" si="9"/>
        <v>25</v>
      </c>
      <c r="O20" s="212">
        <f>N20*1</f>
        <v>25</v>
      </c>
      <c r="P20" s="210">
        <f>O20</f>
        <v>25</v>
      </c>
    </row>
    <row r="21" spans="1:16" ht="15" thickBot="1" x14ac:dyDescent="0.35">
      <c r="A21" s="134"/>
      <c r="B21" s="134"/>
      <c r="C21" s="149"/>
      <c r="D21" s="318"/>
      <c r="E21" s="10"/>
      <c r="F21" s="195"/>
      <c r="G21" s="13"/>
      <c r="H21" s="13"/>
      <c r="I21" s="24"/>
      <c r="J21" s="24"/>
      <c r="K21" s="136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50</v>
      </c>
      <c r="E22" s="335">
        <f>F22*1</f>
        <v>50</v>
      </c>
      <c r="F22" s="216">
        <v>50</v>
      </c>
      <c r="G22" s="217">
        <f>F22</f>
        <v>50</v>
      </c>
      <c r="H22" s="217">
        <f>G22</f>
        <v>50</v>
      </c>
      <c r="I22" s="218">
        <f>H22</f>
        <v>50</v>
      </c>
      <c r="J22" s="218">
        <f>I22</f>
        <v>50</v>
      </c>
      <c r="K22" s="214">
        <f>J22*1</f>
        <v>50</v>
      </c>
      <c r="L22" s="217">
        <f>K22</f>
        <v>50</v>
      </c>
      <c r="M22" s="215">
        <f>L22</f>
        <v>50</v>
      </c>
      <c r="N22" s="550">
        <f>M22</f>
        <v>50</v>
      </c>
      <c r="O22" s="216">
        <f>N22*1</f>
        <v>50</v>
      </c>
      <c r="P22" s="215">
        <f>O22</f>
        <v>50</v>
      </c>
    </row>
    <row r="23" spans="1:16" ht="15" thickBot="1" x14ac:dyDescent="0.35">
      <c r="A23" s="134"/>
      <c r="B23" s="134"/>
      <c r="C23" s="149"/>
      <c r="D23" s="318"/>
      <c r="E23" s="10"/>
      <c r="F23" s="195"/>
      <c r="G23" s="13"/>
      <c r="H23" s="13"/>
      <c r="I23" s="24"/>
      <c r="J23" s="24"/>
      <c r="K23" s="136"/>
      <c r="L23" s="13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45</v>
      </c>
      <c r="D24" s="336">
        <f>E24</f>
        <v>120</v>
      </c>
      <c r="E24" s="337">
        <f>F24*1</f>
        <v>120</v>
      </c>
      <c r="F24" s="302">
        <v>120</v>
      </c>
      <c r="G24" s="303">
        <f>F24</f>
        <v>120</v>
      </c>
      <c r="H24" s="303">
        <f>G24</f>
        <v>120</v>
      </c>
      <c r="I24" s="304">
        <f>H24</f>
        <v>120</v>
      </c>
      <c r="J24" s="179">
        <f>I24</f>
        <v>120</v>
      </c>
      <c r="K24" s="131">
        <f>J24*1.1</f>
        <v>132</v>
      </c>
      <c r="L24" s="133">
        <f>K24</f>
        <v>132</v>
      </c>
      <c r="M24" s="132">
        <f>L24</f>
        <v>132</v>
      </c>
      <c r="N24" s="543">
        <f>M24</f>
        <v>132</v>
      </c>
      <c r="O24" s="162">
        <f>N24*1.2</f>
        <v>158.4</v>
      </c>
      <c r="P24" s="132">
        <f>O24</f>
        <v>158.4</v>
      </c>
    </row>
    <row r="25" spans="1:16" ht="15" thickBot="1" x14ac:dyDescent="0.35">
      <c r="A25" s="134"/>
      <c r="B25" s="134"/>
      <c r="C25" s="149"/>
      <c r="D25" s="318"/>
      <c r="E25" s="10"/>
      <c r="F25" s="195"/>
      <c r="G25" s="13"/>
      <c r="H25" s="13"/>
      <c r="I25" s="24"/>
      <c r="J25" s="24"/>
      <c r="K25" s="136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0.75</v>
      </c>
      <c r="E26" s="340">
        <f>F26*1</f>
        <v>0.75</v>
      </c>
      <c r="F26" s="253">
        <v>0.75</v>
      </c>
      <c r="G26" s="254">
        <f>F26</f>
        <v>0.75</v>
      </c>
      <c r="H26" s="254">
        <f>G26</f>
        <v>0.75</v>
      </c>
      <c r="I26" s="255">
        <f>H26</f>
        <v>0.75</v>
      </c>
      <c r="J26" s="255">
        <f>I26</f>
        <v>0.75</v>
      </c>
      <c r="K26" s="251">
        <f>J26*1</f>
        <v>0.75</v>
      </c>
      <c r="L26" s="254">
        <f>K26</f>
        <v>0.75</v>
      </c>
      <c r="M26" s="252">
        <f>L26</f>
        <v>0.75</v>
      </c>
      <c r="N26" s="552">
        <f>M26</f>
        <v>0.75</v>
      </c>
      <c r="O26" s="253">
        <f>N26*1</f>
        <v>0.75</v>
      </c>
      <c r="P26" s="252">
        <f>O26</f>
        <v>0.75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9.4686113165680474</v>
      </c>
      <c r="E28" s="404">
        <f t="shared" ref="E28:J28" si="10">(0.5*(E16+E17))/(0.5*(E19/10+E20/10)+E22/10)*E26</f>
        <v>12.309194711538463</v>
      </c>
      <c r="F28" s="404">
        <f t="shared" si="10"/>
        <v>16.001953125</v>
      </c>
      <c r="G28" s="404">
        <f t="shared" si="10"/>
        <v>20.802539062500003</v>
      </c>
      <c r="H28" s="404">
        <f t="shared" si="10"/>
        <v>27.043300781250004</v>
      </c>
      <c r="I28" s="404">
        <f t="shared" si="10"/>
        <v>35.156291015625001</v>
      </c>
      <c r="J28" s="404">
        <f t="shared" si="10"/>
        <v>45.703178320312503</v>
      </c>
      <c r="K28" s="404">
        <f t="shared" ref="K28:P28" si="11">(0.5*(K16+K17))/(0.5*(K19/10+K20/10)+K22/10)*K26</f>
        <v>61.699290732421886</v>
      </c>
      <c r="L28" s="404">
        <f t="shared" si="11"/>
        <v>86.379007025390635</v>
      </c>
      <c r="M28" s="404">
        <f t="shared" si="11"/>
        <v>125.24956018681641</v>
      </c>
      <c r="N28" s="611">
        <f t="shared" si="11"/>
        <v>181.61186227088382</v>
      </c>
      <c r="O28" s="606">
        <f t="shared" si="11"/>
        <v>272.4177934063257</v>
      </c>
      <c r="P28" s="405">
        <f t="shared" si="11"/>
        <v>422.24757977980494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A807-0928-4357-91D8-6245871E54E0}">
  <dimension ref="A1:T40"/>
  <sheetViews>
    <sheetView topLeftCell="D7" zoomScale="85" zoomScaleNormal="85" workbookViewId="0">
      <selection activeCell="F36" sqref="F36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  <col min="14" max="14" width="12.44140625" bestFit="1" customWidth="1"/>
  </cols>
  <sheetData>
    <row r="1" spans="1:20" x14ac:dyDescent="0.3">
      <c r="A1" s="639" t="s">
        <v>55</v>
      </c>
      <c r="B1" s="639"/>
      <c r="C1" s="52" t="s">
        <v>0</v>
      </c>
      <c r="D1" s="81" t="s">
        <v>2</v>
      </c>
      <c r="E1" s="83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10"/>
      <c r="F2" s="194"/>
      <c r="G2" s="30"/>
      <c r="H2" s="30"/>
      <c r="I2" s="31"/>
      <c r="J2" s="31"/>
      <c r="K2" s="86"/>
      <c r="L2" s="30"/>
      <c r="M2" s="87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20">
        <f>F3*1</f>
        <v>1</v>
      </c>
      <c r="F3" s="263">
        <v>1</v>
      </c>
      <c r="G3" s="258">
        <f>F3</f>
        <v>1</v>
      </c>
      <c r="H3" s="258">
        <f>G3</f>
        <v>1</v>
      </c>
      <c r="I3" s="259">
        <f>H3</f>
        <v>1</v>
      </c>
      <c r="J3" s="259">
        <f>I3</f>
        <v>1</v>
      </c>
      <c r="K3" s="256">
        <f>J3*1.1</f>
        <v>1.1000000000000001</v>
      </c>
      <c r="L3" s="258">
        <f>K3</f>
        <v>1.1000000000000001</v>
      </c>
      <c r="M3" s="257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22">
        <f t="shared" ref="E4:E7" si="1">F4*1</f>
        <v>0</v>
      </c>
      <c r="F4" s="59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24">
        <f t="shared" si="1"/>
        <v>0</v>
      </c>
      <c r="F5" s="58">
        <v>0</v>
      </c>
      <c r="G5" s="32">
        <f t="shared" si="2"/>
        <v>0</v>
      </c>
      <c r="H5" s="32">
        <f t="shared" si="2"/>
        <v>0</v>
      </c>
      <c r="I5" s="168">
        <f t="shared" si="2"/>
        <v>0</v>
      </c>
      <c r="J5" s="168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305"/>
      <c r="R5" s="305"/>
      <c r="S5" s="305"/>
      <c r="T5" s="305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0.5</v>
      </c>
      <c r="E6" s="322">
        <f t="shared" si="1"/>
        <v>0.5</v>
      </c>
      <c r="F6" s="59">
        <v>0.5</v>
      </c>
      <c r="G6" s="33">
        <f t="shared" si="2"/>
        <v>0.5</v>
      </c>
      <c r="H6" s="33">
        <f t="shared" si="2"/>
        <v>0.5</v>
      </c>
      <c r="I6" s="169">
        <f t="shared" si="2"/>
        <v>0.5</v>
      </c>
      <c r="J6" s="169">
        <f t="shared" si="2"/>
        <v>0.5</v>
      </c>
      <c r="K6" s="68">
        <f>J6*1.1</f>
        <v>0.55000000000000004</v>
      </c>
      <c r="L6" s="33">
        <f t="shared" si="3"/>
        <v>0.55000000000000004</v>
      </c>
      <c r="M6" s="69">
        <f t="shared" si="3"/>
        <v>0.55000000000000004</v>
      </c>
      <c r="N6" s="537">
        <f t="shared" si="3"/>
        <v>0.55000000000000004</v>
      </c>
      <c r="O6" s="59">
        <f>N6*1.15</f>
        <v>0.63249999999999995</v>
      </c>
      <c r="P6" s="69">
        <f t="shared" si="4"/>
        <v>0.63249999999999995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1.5</v>
      </c>
      <c r="E7" s="324">
        <f t="shared" si="1"/>
        <v>1.5</v>
      </c>
      <c r="F7" s="157">
        <v>1.5</v>
      </c>
      <c r="G7" s="100">
        <f t="shared" si="2"/>
        <v>1.5</v>
      </c>
      <c r="H7" s="100">
        <f t="shared" si="2"/>
        <v>1.5</v>
      </c>
      <c r="I7" s="170">
        <f t="shared" si="2"/>
        <v>1.5</v>
      </c>
      <c r="J7" s="170">
        <f t="shared" si="2"/>
        <v>1.5</v>
      </c>
      <c r="K7" s="98">
        <f>J7*1.1</f>
        <v>1.6500000000000001</v>
      </c>
      <c r="L7" s="100">
        <f t="shared" si="3"/>
        <v>1.6500000000000001</v>
      </c>
      <c r="M7" s="99">
        <f t="shared" si="3"/>
        <v>1.6500000000000001</v>
      </c>
      <c r="N7" s="539">
        <f t="shared" si="3"/>
        <v>1.6500000000000001</v>
      </c>
      <c r="O7" s="157">
        <f>N7*1.15</f>
        <v>1.8975</v>
      </c>
      <c r="P7" s="99">
        <f t="shared" si="4"/>
        <v>1.8975</v>
      </c>
    </row>
    <row r="8" spans="1:20" ht="15" thickBot="1" x14ac:dyDescent="0.35">
      <c r="A8" s="134"/>
      <c r="B8" s="134"/>
      <c r="C8" s="141"/>
      <c r="D8" s="318"/>
      <c r="E8" s="10"/>
      <c r="F8" s="195"/>
      <c r="G8" s="13"/>
      <c r="H8" s="13"/>
      <c r="I8" s="24"/>
      <c r="J8" s="24"/>
      <c r="K8" s="136"/>
      <c r="L8" s="13"/>
      <c r="M8" s="10"/>
      <c r="N8" s="374"/>
      <c r="O8" s="9"/>
      <c r="P8" s="137"/>
    </row>
    <row r="9" spans="1:20" x14ac:dyDescent="0.3">
      <c r="A9" s="101" t="s">
        <v>22</v>
      </c>
      <c r="B9" s="102" t="s">
        <v>30</v>
      </c>
      <c r="C9" s="103" t="s">
        <v>31</v>
      </c>
      <c r="D9" s="325">
        <f>E9</f>
        <v>0.5</v>
      </c>
      <c r="E9" s="326">
        <f>F9*1</f>
        <v>0.5</v>
      </c>
      <c r="F9" s="158">
        <v>0.5</v>
      </c>
      <c r="G9" s="106">
        <f t="shared" ref="G9:J11" si="5">F9</f>
        <v>0.5</v>
      </c>
      <c r="H9" s="106">
        <f t="shared" si="5"/>
        <v>0.5</v>
      </c>
      <c r="I9" s="171">
        <f t="shared" si="5"/>
        <v>0.5</v>
      </c>
      <c r="J9" s="171">
        <f t="shared" si="5"/>
        <v>0.5</v>
      </c>
      <c r="K9" s="104">
        <f>J9*1.1</f>
        <v>0.55000000000000004</v>
      </c>
      <c r="L9" s="106">
        <f t="shared" ref="L9:N11" si="6">K9</f>
        <v>0.55000000000000004</v>
      </c>
      <c r="M9" s="105">
        <f t="shared" si="6"/>
        <v>0.55000000000000004</v>
      </c>
      <c r="N9" s="540">
        <f t="shared" si="6"/>
        <v>0.55000000000000004</v>
      </c>
      <c r="O9" s="158">
        <f>N9*1.1</f>
        <v>0.60500000000000009</v>
      </c>
      <c r="P9" s="105">
        <f>O9</f>
        <v>0.60500000000000009</v>
      </c>
    </row>
    <row r="10" spans="1:20" x14ac:dyDescent="0.3">
      <c r="A10" s="147" t="s">
        <v>22</v>
      </c>
      <c r="B10" s="42" t="s">
        <v>30</v>
      </c>
      <c r="C10" s="88" t="s">
        <v>32</v>
      </c>
      <c r="D10" s="325">
        <f>E10</f>
        <v>0.3</v>
      </c>
      <c r="E10" s="326">
        <f>F10*1</f>
        <v>0.3</v>
      </c>
      <c r="F10" s="60">
        <v>0.3</v>
      </c>
      <c r="G10" s="36">
        <f t="shared" si="5"/>
        <v>0.3</v>
      </c>
      <c r="H10" s="36">
        <f t="shared" si="5"/>
        <v>0.3</v>
      </c>
      <c r="I10" s="177">
        <f t="shared" si="5"/>
        <v>0.3</v>
      </c>
      <c r="J10" s="177">
        <f t="shared" si="5"/>
        <v>0.3</v>
      </c>
      <c r="K10" s="70">
        <f>J10*1.1</f>
        <v>0.33</v>
      </c>
      <c r="L10" s="36">
        <f t="shared" si="6"/>
        <v>0.33</v>
      </c>
      <c r="M10" s="71">
        <f t="shared" si="6"/>
        <v>0.33</v>
      </c>
      <c r="N10" s="569">
        <f t="shared" si="6"/>
        <v>0.33</v>
      </c>
      <c r="O10" s="60">
        <f>N10*1.1</f>
        <v>0.36300000000000004</v>
      </c>
      <c r="P10" s="71">
        <f>O10</f>
        <v>0.36300000000000004</v>
      </c>
    </row>
    <row r="11" spans="1:20" ht="15" thickBot="1" x14ac:dyDescent="0.35">
      <c r="A11" s="264" t="s">
        <v>22</v>
      </c>
      <c r="B11" s="265" t="s">
        <v>30</v>
      </c>
      <c r="C11" s="107" t="s">
        <v>33</v>
      </c>
      <c r="D11" s="325">
        <f>E11</f>
        <v>0.05</v>
      </c>
      <c r="E11" s="326">
        <f>F11*1</f>
        <v>0.05</v>
      </c>
      <c r="F11" s="202">
        <v>0.05</v>
      </c>
      <c r="G11" s="165">
        <f t="shared" si="5"/>
        <v>0.05</v>
      </c>
      <c r="H11" s="165">
        <f t="shared" si="5"/>
        <v>0.05</v>
      </c>
      <c r="I11" s="203">
        <f t="shared" si="5"/>
        <v>0.05</v>
      </c>
      <c r="J11" s="203">
        <f t="shared" si="5"/>
        <v>0.05</v>
      </c>
      <c r="K11" s="201">
        <f>J11*1.1</f>
        <v>5.5000000000000007E-2</v>
      </c>
      <c r="L11" s="165">
        <f t="shared" si="6"/>
        <v>5.5000000000000007E-2</v>
      </c>
      <c r="M11" s="180">
        <f t="shared" si="6"/>
        <v>5.5000000000000007E-2</v>
      </c>
      <c r="N11" s="541">
        <f t="shared" si="6"/>
        <v>5.5000000000000007E-2</v>
      </c>
      <c r="O11" s="202">
        <f>N11*1.1</f>
        <v>6.0500000000000012E-2</v>
      </c>
      <c r="P11" s="180">
        <f>O11</f>
        <v>6.0500000000000012E-2</v>
      </c>
    </row>
    <row r="12" spans="1:20" ht="15" thickBot="1" x14ac:dyDescent="0.35">
      <c r="A12" s="134"/>
      <c r="B12" s="134"/>
      <c r="C12" s="141"/>
      <c r="D12" s="318"/>
      <c r="E12" s="10"/>
      <c r="F12" s="195"/>
      <c r="G12" s="13"/>
      <c r="H12" s="13"/>
      <c r="I12" s="24"/>
      <c r="J12" s="24"/>
      <c r="K12" s="136"/>
      <c r="L12" s="13"/>
      <c r="M12" s="10"/>
      <c r="N12" s="374"/>
      <c r="O12" s="9"/>
      <c r="P12" s="137"/>
    </row>
    <row r="13" spans="1:20" x14ac:dyDescent="0.3">
      <c r="A13" s="121"/>
      <c r="B13" s="122"/>
      <c r="C13" s="103" t="s">
        <v>14</v>
      </c>
      <c r="D13" s="334">
        <f>E13</f>
        <v>0</v>
      </c>
      <c r="E13" s="335">
        <f>F13*1</f>
        <v>0</v>
      </c>
      <c r="F13" s="161"/>
      <c r="G13" s="126">
        <f t="shared" ref="G13:J14" si="7">F13</f>
        <v>0</v>
      </c>
      <c r="H13" s="126">
        <f t="shared" si="7"/>
        <v>0</v>
      </c>
      <c r="I13" s="175">
        <f t="shared" si="7"/>
        <v>0</v>
      </c>
      <c r="J13" s="175">
        <f t="shared" si="7"/>
        <v>0</v>
      </c>
      <c r="K13" s="124">
        <f>J13*1</f>
        <v>0</v>
      </c>
      <c r="L13" s="126">
        <f t="shared" ref="L13:N14" si="8">K13</f>
        <v>0</v>
      </c>
      <c r="M13" s="125">
        <f t="shared" si="8"/>
        <v>0</v>
      </c>
      <c r="N13" s="542">
        <f t="shared" si="8"/>
        <v>0</v>
      </c>
      <c r="O13" s="161">
        <f>N13*1</f>
        <v>0</v>
      </c>
      <c r="P13" s="125">
        <f>O13</f>
        <v>0</v>
      </c>
    </row>
    <row r="14" spans="1:20" ht="15" thickBot="1" x14ac:dyDescent="0.35">
      <c r="A14" s="128"/>
      <c r="B14" s="129"/>
      <c r="C14" s="97" t="s">
        <v>15</v>
      </c>
      <c r="D14" s="336">
        <f>E14</f>
        <v>0</v>
      </c>
      <c r="E14" s="337">
        <f>F14*1</f>
        <v>0</v>
      </c>
      <c r="F14" s="162"/>
      <c r="G14" s="133">
        <f t="shared" si="7"/>
        <v>0</v>
      </c>
      <c r="H14" s="133">
        <f t="shared" si="7"/>
        <v>0</v>
      </c>
      <c r="I14" s="179">
        <f t="shared" si="7"/>
        <v>0</v>
      </c>
      <c r="J14" s="179">
        <f t="shared" si="7"/>
        <v>0</v>
      </c>
      <c r="K14" s="131">
        <f>J14*1</f>
        <v>0</v>
      </c>
      <c r="L14" s="133">
        <f t="shared" si="8"/>
        <v>0</v>
      </c>
      <c r="M14" s="132">
        <f t="shared" si="8"/>
        <v>0</v>
      </c>
      <c r="N14" s="543">
        <f t="shared" si="8"/>
        <v>0</v>
      </c>
      <c r="O14" s="162">
        <f>N14*1</f>
        <v>0</v>
      </c>
      <c r="P14" s="132">
        <f>O14</f>
        <v>0</v>
      </c>
    </row>
    <row r="15" spans="1:20" ht="15" thickBot="1" x14ac:dyDescent="0.35">
      <c r="A15" s="144"/>
      <c r="B15" s="144"/>
      <c r="C15" s="149"/>
      <c r="D15" s="331"/>
      <c r="E15" s="4"/>
      <c r="F15" s="20"/>
      <c r="G15" s="28"/>
      <c r="H15" s="28"/>
      <c r="I15" s="25"/>
      <c r="J15" s="25"/>
      <c r="K15" s="145"/>
      <c r="L15" s="28"/>
      <c r="M15" s="4"/>
      <c r="N15" s="375"/>
      <c r="O15" s="20"/>
      <c r="P15" s="146"/>
    </row>
    <row r="16" spans="1:20" x14ac:dyDescent="0.3">
      <c r="A16" s="108" t="s">
        <v>23</v>
      </c>
      <c r="B16" s="109" t="s">
        <v>23</v>
      </c>
      <c r="C16" s="110" t="s">
        <v>34</v>
      </c>
      <c r="D16" s="332">
        <f t="shared" ref="D16:E18" si="9">E16/1.3</f>
        <v>-3.5502958579881652</v>
      </c>
      <c r="E16" s="333">
        <f t="shared" si="9"/>
        <v>-4.615384615384615</v>
      </c>
      <c r="F16" s="196">
        <v>-6</v>
      </c>
      <c r="G16" s="113">
        <f t="shared" ref="G16:J18" si="10">F16*1.3</f>
        <v>-7.8000000000000007</v>
      </c>
      <c r="H16" s="113">
        <f t="shared" si="10"/>
        <v>-10.14</v>
      </c>
      <c r="I16" s="172">
        <f t="shared" si="10"/>
        <v>-13.182</v>
      </c>
      <c r="J16" s="172">
        <f t="shared" si="10"/>
        <v>-17.136600000000001</v>
      </c>
      <c r="K16" s="111">
        <f>J16*1.35</f>
        <v>-23.134410000000003</v>
      </c>
      <c r="L16" s="113">
        <f t="shared" ref="L16:L18" si="11">K16*1.4</f>
        <v>-32.388173999999999</v>
      </c>
      <c r="M16" s="182">
        <f t="shared" ref="M16:N18" si="12">L16*1.45</f>
        <v>-46.962852299999994</v>
      </c>
      <c r="N16" s="544">
        <f t="shared" si="12"/>
        <v>-68.096135834999984</v>
      </c>
      <c r="O16" s="159">
        <f>N16*1.5</f>
        <v>-102.14420375249998</v>
      </c>
      <c r="P16" s="112">
        <f t="shared" ref="P16:P18" si="13">O16*1.55</f>
        <v>-158.32351581637496</v>
      </c>
    </row>
    <row r="17" spans="1:16" x14ac:dyDescent="0.3">
      <c r="A17" s="114" t="s">
        <v>23</v>
      </c>
      <c r="B17" s="44" t="s">
        <v>23</v>
      </c>
      <c r="C17" s="56" t="s">
        <v>35</v>
      </c>
      <c r="D17" s="332">
        <f t="shared" si="9"/>
        <v>-6.2130177514792893</v>
      </c>
      <c r="E17" s="333">
        <f t="shared" si="9"/>
        <v>-8.0769230769230766</v>
      </c>
      <c r="F17" s="61">
        <f>F16*1.75</f>
        <v>-10.5</v>
      </c>
      <c r="G17" s="34">
        <f t="shared" si="10"/>
        <v>-13.65</v>
      </c>
      <c r="H17" s="34">
        <f t="shared" si="10"/>
        <v>-17.745000000000001</v>
      </c>
      <c r="I17" s="173">
        <f t="shared" si="10"/>
        <v>-23.068500000000004</v>
      </c>
      <c r="J17" s="173">
        <f t="shared" si="10"/>
        <v>-29.989050000000006</v>
      </c>
      <c r="K17" s="72">
        <f>J17*1.35</f>
        <v>-40.485217500000012</v>
      </c>
      <c r="L17" s="34">
        <f t="shared" si="11"/>
        <v>-56.679304500000015</v>
      </c>
      <c r="M17" s="183">
        <f t="shared" si="12"/>
        <v>-82.184991525000015</v>
      </c>
      <c r="N17" s="607">
        <f t="shared" si="12"/>
        <v>-119.16823771125001</v>
      </c>
      <c r="O17" s="78">
        <f>N17*1.5</f>
        <v>-178.75235656687502</v>
      </c>
      <c r="P17" s="73">
        <f t="shared" si="13"/>
        <v>-277.06615267865629</v>
      </c>
    </row>
    <row r="18" spans="1:16" ht="15" thickBot="1" x14ac:dyDescent="0.35">
      <c r="A18" s="115" t="s">
        <v>23</v>
      </c>
      <c r="B18" s="116" t="s">
        <v>23</v>
      </c>
      <c r="C18" s="117" t="s">
        <v>36</v>
      </c>
      <c r="D18" s="332">
        <f t="shared" si="9"/>
        <v>-12.115384615384613</v>
      </c>
      <c r="E18" s="333">
        <f t="shared" si="9"/>
        <v>-15.749999999999998</v>
      </c>
      <c r="F18" s="197">
        <f>F17*1.95</f>
        <v>-20.474999999999998</v>
      </c>
      <c r="G18" s="120">
        <f t="shared" si="10"/>
        <v>-26.6175</v>
      </c>
      <c r="H18" s="120">
        <f t="shared" si="10"/>
        <v>-34.60275</v>
      </c>
      <c r="I18" s="174">
        <f t="shared" si="10"/>
        <v>-44.983575000000002</v>
      </c>
      <c r="J18" s="174">
        <f t="shared" si="10"/>
        <v>-58.478647500000001</v>
      </c>
      <c r="K18" s="118">
        <f>J18*1.35</f>
        <v>-78.946174125000013</v>
      </c>
      <c r="L18" s="120">
        <f t="shared" si="11"/>
        <v>-110.52464377500002</v>
      </c>
      <c r="M18" s="184">
        <f t="shared" si="12"/>
        <v>-160.26073347375001</v>
      </c>
      <c r="N18" s="545">
        <f t="shared" si="12"/>
        <v>-232.3780635369375</v>
      </c>
      <c r="O18" s="160">
        <f>N18*1.5</f>
        <v>-348.56709530540627</v>
      </c>
      <c r="P18" s="119">
        <f t="shared" si="13"/>
        <v>-540.27899772337969</v>
      </c>
    </row>
    <row r="19" spans="1:16" ht="15" thickBot="1" x14ac:dyDescent="0.35">
      <c r="A19" s="144"/>
      <c r="B19" s="144"/>
      <c r="C19" s="141"/>
      <c r="D19" s="331"/>
      <c r="E19" s="4"/>
      <c r="F19" s="199"/>
      <c r="G19" s="28"/>
      <c r="H19" s="28"/>
      <c r="I19" s="25"/>
      <c r="J19" s="25"/>
      <c r="K19" s="145"/>
      <c r="L19" s="28"/>
      <c r="M19" s="4"/>
      <c r="N19" s="375"/>
      <c r="O19" s="20"/>
      <c r="P19" s="146"/>
    </row>
    <row r="20" spans="1:16" x14ac:dyDescent="0.3">
      <c r="A20" s="121" t="s">
        <v>23</v>
      </c>
      <c r="B20" s="122" t="s">
        <v>23</v>
      </c>
      <c r="C20" s="123" t="s">
        <v>38</v>
      </c>
      <c r="D20" s="334">
        <f t="shared" ref="D20:E25" si="14">E20/1.3</f>
        <v>2.8994082840236683</v>
      </c>
      <c r="E20" s="335">
        <f t="shared" si="14"/>
        <v>3.7692307692307692</v>
      </c>
      <c r="F20" s="198">
        <v>4.9000000000000004</v>
      </c>
      <c r="G20" s="126">
        <f t="shared" ref="G20:J25" si="15">F20*1.3</f>
        <v>6.370000000000001</v>
      </c>
      <c r="H20" s="126">
        <f t="shared" si="15"/>
        <v>8.2810000000000024</v>
      </c>
      <c r="I20" s="175">
        <f t="shared" si="15"/>
        <v>10.765300000000003</v>
      </c>
      <c r="J20" s="175">
        <f t="shared" si="15"/>
        <v>13.994890000000005</v>
      </c>
      <c r="K20" s="124">
        <f t="shared" ref="K20:K25" si="16">J20*1.35</f>
        <v>18.893101500000007</v>
      </c>
      <c r="L20" s="126">
        <f t="shared" ref="L20:L25" si="17">K20*1.4</f>
        <v>26.450342100000007</v>
      </c>
      <c r="M20" s="186">
        <f t="shared" ref="M20:N25" si="18">L20*1.45</f>
        <v>38.352996045000012</v>
      </c>
      <c r="N20" s="542">
        <f t="shared" si="18"/>
        <v>55.611844265250014</v>
      </c>
      <c r="O20" s="161">
        <f t="shared" ref="O20:O25" si="19">N20*1.5</f>
        <v>83.417766397875027</v>
      </c>
      <c r="P20" s="125">
        <f t="shared" ref="P20:P25" si="20">O20*1.55</f>
        <v>129.29753791670629</v>
      </c>
    </row>
    <row r="21" spans="1:16" ht="15" thickBot="1" x14ac:dyDescent="0.35">
      <c r="A21" s="233" t="s">
        <v>23</v>
      </c>
      <c r="B21" s="234" t="s">
        <v>23</v>
      </c>
      <c r="C21" s="235" t="s">
        <v>37</v>
      </c>
      <c r="D21" s="336">
        <f t="shared" si="14"/>
        <v>9.5266272189349106</v>
      </c>
      <c r="E21" s="337">
        <f t="shared" si="14"/>
        <v>12.384615384615385</v>
      </c>
      <c r="F21" s="238">
        <v>16.100000000000001</v>
      </c>
      <c r="G21" s="239">
        <f t="shared" si="15"/>
        <v>20.930000000000003</v>
      </c>
      <c r="H21" s="239">
        <f t="shared" si="15"/>
        <v>27.209000000000007</v>
      </c>
      <c r="I21" s="240">
        <f t="shared" si="15"/>
        <v>35.371700000000011</v>
      </c>
      <c r="J21" s="240">
        <f t="shared" si="15"/>
        <v>45.983210000000014</v>
      </c>
      <c r="K21" s="236">
        <f t="shared" si="16"/>
        <v>62.077333500000023</v>
      </c>
      <c r="L21" s="239">
        <f t="shared" si="17"/>
        <v>86.908266900000029</v>
      </c>
      <c r="M21" s="241">
        <f t="shared" si="18"/>
        <v>126.01698700500003</v>
      </c>
      <c r="N21" s="546">
        <f t="shared" si="18"/>
        <v>182.72463115725003</v>
      </c>
      <c r="O21" s="260">
        <f t="shared" si="19"/>
        <v>274.08694673587502</v>
      </c>
      <c r="P21" s="237">
        <f t="shared" si="20"/>
        <v>424.8347674406063</v>
      </c>
    </row>
    <row r="22" spans="1:16" ht="15" thickTop="1" x14ac:dyDescent="0.3">
      <c r="A22" s="242" t="s">
        <v>23</v>
      </c>
      <c r="B22" s="243" t="s">
        <v>23</v>
      </c>
      <c r="C22" s="244" t="s">
        <v>39</v>
      </c>
      <c r="D22" s="334">
        <f t="shared" si="14"/>
        <v>7.2485207100591715</v>
      </c>
      <c r="E22" s="335">
        <f t="shared" si="14"/>
        <v>9.4230769230769234</v>
      </c>
      <c r="F22" s="247">
        <f>F20*2.5</f>
        <v>12.25</v>
      </c>
      <c r="G22" s="248">
        <f t="shared" si="15"/>
        <v>15.925000000000001</v>
      </c>
      <c r="H22" s="248">
        <f t="shared" si="15"/>
        <v>20.702500000000001</v>
      </c>
      <c r="I22" s="249">
        <f t="shared" si="15"/>
        <v>26.913250000000001</v>
      </c>
      <c r="J22" s="249">
        <f t="shared" si="15"/>
        <v>34.987225000000002</v>
      </c>
      <c r="K22" s="245">
        <f t="shared" si="16"/>
        <v>47.232753750000008</v>
      </c>
      <c r="L22" s="248">
        <f t="shared" si="17"/>
        <v>66.125855250000001</v>
      </c>
      <c r="M22" s="250">
        <f t="shared" si="18"/>
        <v>95.882490112499994</v>
      </c>
      <c r="N22" s="608">
        <f t="shared" si="18"/>
        <v>139.029610663125</v>
      </c>
      <c r="O22" s="261">
        <f t="shared" si="19"/>
        <v>208.54441599468748</v>
      </c>
      <c r="P22" s="246">
        <f t="shared" si="20"/>
        <v>323.24384479176558</v>
      </c>
    </row>
    <row r="23" spans="1:16" ht="15" thickBot="1" x14ac:dyDescent="0.35">
      <c r="A23" s="233" t="s">
        <v>23</v>
      </c>
      <c r="B23" s="234" t="s">
        <v>23</v>
      </c>
      <c r="C23" s="235" t="s">
        <v>40</v>
      </c>
      <c r="D23" s="336">
        <f t="shared" si="14"/>
        <v>23.816568047337277</v>
      </c>
      <c r="E23" s="337">
        <f t="shared" si="14"/>
        <v>30.96153846153846</v>
      </c>
      <c r="F23" s="238">
        <f>F21*2.5</f>
        <v>40.25</v>
      </c>
      <c r="G23" s="239">
        <f t="shared" si="15"/>
        <v>52.325000000000003</v>
      </c>
      <c r="H23" s="239">
        <f t="shared" si="15"/>
        <v>68.022500000000008</v>
      </c>
      <c r="I23" s="240">
        <f t="shared" si="15"/>
        <v>88.42925000000001</v>
      </c>
      <c r="J23" s="240">
        <f t="shared" si="15"/>
        <v>114.95802500000002</v>
      </c>
      <c r="K23" s="236">
        <f t="shared" si="16"/>
        <v>155.19333375000005</v>
      </c>
      <c r="L23" s="239">
        <f t="shared" si="17"/>
        <v>217.27066725000006</v>
      </c>
      <c r="M23" s="241">
        <f t="shared" si="18"/>
        <v>315.04246751250008</v>
      </c>
      <c r="N23" s="546">
        <f t="shared" si="18"/>
        <v>456.8115778931251</v>
      </c>
      <c r="O23" s="260">
        <f t="shared" si="19"/>
        <v>685.21736683968766</v>
      </c>
      <c r="P23" s="237">
        <f t="shared" si="20"/>
        <v>1062.0869186015159</v>
      </c>
    </row>
    <row r="24" spans="1:16" ht="15" thickTop="1" x14ac:dyDescent="0.3">
      <c r="A24" s="224" t="s">
        <v>23</v>
      </c>
      <c r="B24" s="225" t="s">
        <v>23</v>
      </c>
      <c r="C24" s="226" t="s">
        <v>41</v>
      </c>
      <c r="D24" s="334">
        <f t="shared" si="14"/>
        <v>17.396449704142011</v>
      </c>
      <c r="E24" s="335">
        <f t="shared" si="14"/>
        <v>22.615384615384613</v>
      </c>
      <c r="F24" s="229">
        <f>F22*2.4</f>
        <v>29.4</v>
      </c>
      <c r="G24" s="230">
        <f t="shared" si="15"/>
        <v>38.22</v>
      </c>
      <c r="H24" s="230">
        <f t="shared" si="15"/>
        <v>49.686</v>
      </c>
      <c r="I24" s="231">
        <f t="shared" si="15"/>
        <v>64.591800000000006</v>
      </c>
      <c r="J24" s="231">
        <f t="shared" si="15"/>
        <v>83.969340000000017</v>
      </c>
      <c r="K24" s="227">
        <f t="shared" si="16"/>
        <v>113.35860900000003</v>
      </c>
      <c r="L24" s="230">
        <f t="shared" si="17"/>
        <v>158.70205260000003</v>
      </c>
      <c r="M24" s="232">
        <f t="shared" si="18"/>
        <v>230.11797627000004</v>
      </c>
      <c r="N24" s="547">
        <f t="shared" si="18"/>
        <v>333.67106559150005</v>
      </c>
      <c r="O24" s="262">
        <f t="shared" si="19"/>
        <v>500.50659838725005</v>
      </c>
      <c r="P24" s="228">
        <f t="shared" si="20"/>
        <v>775.78522750023762</v>
      </c>
    </row>
    <row r="25" spans="1:16" ht="15" thickBot="1" x14ac:dyDescent="0.35">
      <c r="A25" s="128" t="s">
        <v>23</v>
      </c>
      <c r="B25" s="129" t="s">
        <v>23</v>
      </c>
      <c r="C25" s="130" t="s">
        <v>42</v>
      </c>
      <c r="D25" s="336">
        <f t="shared" si="14"/>
        <v>57.159763313609467</v>
      </c>
      <c r="E25" s="337">
        <f t="shared" si="14"/>
        <v>74.307692307692307</v>
      </c>
      <c r="F25" s="200">
        <f>F23*2.4</f>
        <v>96.6</v>
      </c>
      <c r="G25" s="133">
        <f t="shared" si="15"/>
        <v>125.58</v>
      </c>
      <c r="H25" s="133">
        <f t="shared" si="15"/>
        <v>163.25399999999999</v>
      </c>
      <c r="I25" s="179">
        <f t="shared" si="15"/>
        <v>212.2302</v>
      </c>
      <c r="J25" s="179">
        <f t="shared" si="15"/>
        <v>275.89926000000003</v>
      </c>
      <c r="K25" s="131">
        <f t="shared" si="16"/>
        <v>372.46400100000005</v>
      </c>
      <c r="L25" s="133">
        <f t="shared" si="17"/>
        <v>521.44960140000001</v>
      </c>
      <c r="M25" s="190">
        <f t="shared" si="18"/>
        <v>756.10192202999997</v>
      </c>
      <c r="N25" s="543">
        <f t="shared" si="18"/>
        <v>1096.3477869434998</v>
      </c>
      <c r="O25" s="162">
        <f t="shared" si="19"/>
        <v>1644.5216804152496</v>
      </c>
      <c r="P25" s="132">
        <f t="shared" si="20"/>
        <v>2549.0086046436372</v>
      </c>
    </row>
    <row r="26" spans="1:16" ht="15" thickBot="1" x14ac:dyDescent="0.35">
      <c r="A26" s="134"/>
      <c r="B26" s="134"/>
      <c r="C26" s="135"/>
      <c r="D26" s="318"/>
      <c r="E26" s="10"/>
      <c r="F26" s="195"/>
      <c r="G26" s="13"/>
      <c r="H26" s="13"/>
      <c r="I26" s="24"/>
      <c r="J26" s="24"/>
      <c r="K26" s="136"/>
      <c r="L26" s="13"/>
      <c r="M26" s="10"/>
      <c r="N26" s="374"/>
      <c r="O26" s="9"/>
      <c r="P26" s="137"/>
    </row>
    <row r="27" spans="1:16" s="379" customFormat="1" x14ac:dyDescent="0.3">
      <c r="A27" s="376" t="s">
        <v>21</v>
      </c>
      <c r="B27" s="377" t="s">
        <v>21</v>
      </c>
      <c r="C27" s="378" t="s">
        <v>3</v>
      </c>
      <c r="D27" s="334">
        <f>E27</f>
        <v>1</v>
      </c>
      <c r="E27" s="335">
        <f>F27*1</f>
        <v>1</v>
      </c>
      <c r="F27" s="161">
        <v>1</v>
      </c>
      <c r="G27" s="126">
        <f t="shared" ref="G27:J28" si="21">F27</f>
        <v>1</v>
      </c>
      <c r="H27" s="126">
        <f t="shared" si="21"/>
        <v>1</v>
      </c>
      <c r="I27" s="175">
        <f t="shared" si="21"/>
        <v>1</v>
      </c>
      <c r="J27" s="175">
        <f t="shared" si="21"/>
        <v>1</v>
      </c>
      <c r="K27" s="124">
        <f>J27*1</f>
        <v>1</v>
      </c>
      <c r="L27" s="126">
        <f t="shared" ref="L27:N28" si="22">K27</f>
        <v>1</v>
      </c>
      <c r="M27" s="125">
        <f t="shared" si="22"/>
        <v>1</v>
      </c>
      <c r="N27" s="542">
        <f t="shared" si="22"/>
        <v>1</v>
      </c>
      <c r="O27" s="161">
        <f>N27*1</f>
        <v>1</v>
      </c>
      <c r="P27" s="125">
        <f>O27</f>
        <v>1</v>
      </c>
    </row>
    <row r="28" spans="1:16" s="379" customFormat="1" ht="15" thickBot="1" x14ac:dyDescent="0.35">
      <c r="A28" s="380" t="s">
        <v>21</v>
      </c>
      <c r="B28" s="381" t="s">
        <v>21</v>
      </c>
      <c r="C28" s="382" t="s">
        <v>4</v>
      </c>
      <c r="D28" s="336">
        <f>E28</f>
        <v>18</v>
      </c>
      <c r="E28" s="337">
        <f>F28*1</f>
        <v>18</v>
      </c>
      <c r="F28" s="162">
        <v>18</v>
      </c>
      <c r="G28" s="133">
        <f t="shared" si="21"/>
        <v>18</v>
      </c>
      <c r="H28" s="133">
        <f t="shared" si="21"/>
        <v>18</v>
      </c>
      <c r="I28" s="179">
        <f t="shared" si="21"/>
        <v>18</v>
      </c>
      <c r="J28" s="179">
        <f t="shared" si="21"/>
        <v>18</v>
      </c>
      <c r="K28" s="131">
        <f>J28*1</f>
        <v>18</v>
      </c>
      <c r="L28" s="133">
        <f t="shared" si="22"/>
        <v>18</v>
      </c>
      <c r="M28" s="132">
        <f t="shared" si="22"/>
        <v>18</v>
      </c>
      <c r="N28" s="543">
        <f t="shared" si="22"/>
        <v>18</v>
      </c>
      <c r="O28" s="162">
        <f>N28*1</f>
        <v>18</v>
      </c>
      <c r="P28" s="132">
        <f>O28</f>
        <v>18</v>
      </c>
    </row>
    <row r="29" spans="1:16" ht="15" thickBot="1" x14ac:dyDescent="0.35">
      <c r="A29" s="134"/>
      <c r="B29" s="134"/>
      <c r="C29" s="149"/>
      <c r="D29" s="318"/>
      <c r="E29" s="10"/>
      <c r="F29" s="195"/>
      <c r="G29" s="13"/>
      <c r="H29" s="13"/>
      <c r="I29" s="24"/>
      <c r="J29" s="24"/>
      <c r="K29" s="136"/>
      <c r="L29" s="13"/>
      <c r="M29" s="10"/>
      <c r="N29" s="374"/>
      <c r="O29" s="9"/>
      <c r="P29" s="137"/>
    </row>
    <row r="30" spans="1:16" ht="15" thickBot="1" x14ac:dyDescent="0.35">
      <c r="A30" s="150" t="s">
        <v>21</v>
      </c>
      <c r="B30" s="151" t="s">
        <v>21</v>
      </c>
      <c r="C30" s="152" t="s">
        <v>16</v>
      </c>
      <c r="D30" s="334">
        <f>E30</f>
        <v>25</v>
      </c>
      <c r="E30" s="335">
        <f>F30*1</f>
        <v>25</v>
      </c>
      <c r="F30" s="216">
        <v>25</v>
      </c>
      <c r="G30" s="217">
        <f>F30</f>
        <v>25</v>
      </c>
      <c r="H30" s="217">
        <f>G30</f>
        <v>25</v>
      </c>
      <c r="I30" s="218">
        <f>H30</f>
        <v>25</v>
      </c>
      <c r="J30" s="218">
        <f>I30</f>
        <v>25</v>
      </c>
      <c r="K30" s="214">
        <f>J30*1</f>
        <v>25</v>
      </c>
      <c r="L30" s="217">
        <f>K30</f>
        <v>25</v>
      </c>
      <c r="M30" s="215">
        <f>L30</f>
        <v>25</v>
      </c>
      <c r="N30" s="550">
        <f>M30</f>
        <v>25</v>
      </c>
      <c r="O30" s="216">
        <f>N30*1</f>
        <v>25</v>
      </c>
      <c r="P30" s="215">
        <f>O30</f>
        <v>25</v>
      </c>
    </row>
    <row r="31" spans="1:16" ht="15" thickBot="1" x14ac:dyDescent="0.35">
      <c r="A31" s="134"/>
      <c r="B31" s="134"/>
      <c r="C31" s="149"/>
      <c r="D31" s="318"/>
      <c r="E31" s="10"/>
      <c r="F31" s="195"/>
      <c r="G31" s="13"/>
      <c r="H31" s="13"/>
      <c r="I31" s="24"/>
      <c r="J31" s="24"/>
      <c r="K31" s="136"/>
      <c r="L31" s="13"/>
      <c r="M31" s="10"/>
      <c r="N31" s="374"/>
      <c r="O31" s="9"/>
      <c r="P31" s="137"/>
    </row>
    <row r="32" spans="1:16" x14ac:dyDescent="0.3">
      <c r="A32" s="153" t="s">
        <v>22</v>
      </c>
      <c r="B32" s="154" t="s">
        <v>30</v>
      </c>
      <c r="C32" s="155" t="s">
        <v>43</v>
      </c>
      <c r="D32" s="336">
        <f>E32</f>
        <v>50</v>
      </c>
      <c r="E32" s="337">
        <f>F32*1</f>
        <v>50</v>
      </c>
      <c r="F32" s="207">
        <v>50</v>
      </c>
      <c r="G32" s="206">
        <f t="shared" ref="G32:J34" si="23">F32</f>
        <v>50</v>
      </c>
      <c r="H32" s="206">
        <f t="shared" si="23"/>
        <v>50</v>
      </c>
      <c r="I32" s="208">
        <f t="shared" si="23"/>
        <v>50</v>
      </c>
      <c r="J32" s="208">
        <f t="shared" si="23"/>
        <v>50</v>
      </c>
      <c r="K32" s="204">
        <f>J32*1.1</f>
        <v>55.000000000000007</v>
      </c>
      <c r="L32" s="206">
        <f t="shared" ref="L32:N34" si="24">K32</f>
        <v>55.000000000000007</v>
      </c>
      <c r="M32" s="205">
        <f t="shared" si="24"/>
        <v>55.000000000000007</v>
      </c>
      <c r="N32" s="551">
        <f t="shared" si="24"/>
        <v>55.000000000000007</v>
      </c>
      <c r="O32" s="207">
        <f>N32*1.2</f>
        <v>66</v>
      </c>
      <c r="P32" s="205">
        <f>O32</f>
        <v>66</v>
      </c>
    </row>
    <row r="33" spans="1:16" x14ac:dyDescent="0.3">
      <c r="A33" s="127" t="s">
        <v>22</v>
      </c>
      <c r="B33" s="43" t="s">
        <v>30</v>
      </c>
      <c r="C33" s="57" t="s">
        <v>44</v>
      </c>
      <c r="D33" s="336">
        <f>E33</f>
        <v>75</v>
      </c>
      <c r="E33" s="337">
        <f>F33*1</f>
        <v>75</v>
      </c>
      <c r="F33" s="80">
        <v>75</v>
      </c>
      <c r="G33" s="37">
        <f t="shared" si="23"/>
        <v>75</v>
      </c>
      <c r="H33" s="37">
        <f t="shared" si="23"/>
        <v>75</v>
      </c>
      <c r="I33" s="176">
        <f t="shared" si="23"/>
        <v>75</v>
      </c>
      <c r="J33" s="176">
        <f t="shared" si="23"/>
        <v>75</v>
      </c>
      <c r="K33" s="76">
        <f>J33*1.1</f>
        <v>82.5</v>
      </c>
      <c r="L33" s="37">
        <f t="shared" si="24"/>
        <v>82.5</v>
      </c>
      <c r="M33" s="77">
        <f t="shared" si="24"/>
        <v>82.5</v>
      </c>
      <c r="N33" s="609">
        <f t="shared" si="24"/>
        <v>82.5</v>
      </c>
      <c r="O33" s="80">
        <f>N33*1.2</f>
        <v>99</v>
      </c>
      <c r="P33" s="77">
        <f>O33</f>
        <v>99</v>
      </c>
    </row>
    <row r="34" spans="1:16" ht="15" thickBot="1" x14ac:dyDescent="0.35">
      <c r="A34" s="128" t="s">
        <v>22</v>
      </c>
      <c r="B34" s="129" t="s">
        <v>30</v>
      </c>
      <c r="C34" s="148" t="s">
        <v>45</v>
      </c>
      <c r="D34" s="336">
        <f>E34</f>
        <v>100</v>
      </c>
      <c r="E34" s="337">
        <f>F34*1</f>
        <v>100</v>
      </c>
      <c r="F34" s="162">
        <v>100</v>
      </c>
      <c r="G34" s="133">
        <f t="shared" si="23"/>
        <v>100</v>
      </c>
      <c r="H34" s="133">
        <f t="shared" si="23"/>
        <v>100</v>
      </c>
      <c r="I34" s="179">
        <f t="shared" si="23"/>
        <v>100</v>
      </c>
      <c r="J34" s="179">
        <f t="shared" si="23"/>
        <v>100</v>
      </c>
      <c r="K34" s="131">
        <f>J34*1.1</f>
        <v>110.00000000000001</v>
      </c>
      <c r="L34" s="133">
        <f t="shared" si="24"/>
        <v>110.00000000000001</v>
      </c>
      <c r="M34" s="132">
        <f t="shared" si="24"/>
        <v>110.00000000000001</v>
      </c>
      <c r="N34" s="543">
        <f t="shared" si="24"/>
        <v>110.00000000000001</v>
      </c>
      <c r="O34" s="162">
        <f>N34*1.2</f>
        <v>132</v>
      </c>
      <c r="P34" s="132">
        <f>O34</f>
        <v>132</v>
      </c>
    </row>
    <row r="35" spans="1:16" ht="15" thickBot="1" x14ac:dyDescent="0.35">
      <c r="A35" s="134"/>
      <c r="B35" s="134"/>
      <c r="C35" s="149"/>
      <c r="D35" s="318"/>
      <c r="E35" s="10"/>
      <c r="F35" s="195"/>
      <c r="G35" s="13"/>
      <c r="H35" s="13"/>
      <c r="I35" s="24"/>
      <c r="J35" s="24"/>
      <c r="K35" s="136"/>
      <c r="L35" s="13"/>
      <c r="M35" s="10"/>
      <c r="N35" s="374"/>
      <c r="O35" s="9"/>
      <c r="P35" s="137"/>
    </row>
    <row r="36" spans="1:16" ht="15" thickBot="1" x14ac:dyDescent="0.35">
      <c r="A36" s="150" t="s">
        <v>21</v>
      </c>
      <c r="B36" s="151" t="s">
        <v>21</v>
      </c>
      <c r="C36" s="152" t="s">
        <v>17</v>
      </c>
      <c r="D36" s="338">
        <f>E36</f>
        <v>0.75</v>
      </c>
      <c r="E36" s="340">
        <f>F36*1</f>
        <v>0.75</v>
      </c>
      <c r="F36" s="253">
        <v>0.75</v>
      </c>
      <c r="G36" s="254">
        <f>F36</f>
        <v>0.75</v>
      </c>
      <c r="H36" s="254">
        <f>G36</f>
        <v>0.75</v>
      </c>
      <c r="I36" s="255">
        <f>H36</f>
        <v>0.75</v>
      </c>
      <c r="J36" s="255">
        <f>I36</f>
        <v>0.75</v>
      </c>
      <c r="K36" s="251">
        <f>J36*1</f>
        <v>0.75</v>
      </c>
      <c r="L36" s="254">
        <f>K36</f>
        <v>0.75</v>
      </c>
      <c r="M36" s="252">
        <f>L36</f>
        <v>0.75</v>
      </c>
      <c r="N36" s="552">
        <f>M36</f>
        <v>0.75</v>
      </c>
      <c r="O36" s="253">
        <f>N36*1</f>
        <v>0.75</v>
      </c>
      <c r="P36" s="252">
        <f>O36</f>
        <v>0.75</v>
      </c>
    </row>
    <row r="37" spans="1:16" ht="15" thickBot="1" x14ac:dyDescent="0.35">
      <c r="N37" s="610"/>
    </row>
    <row r="38" spans="1:16" ht="15" thickBot="1" x14ac:dyDescent="0.35">
      <c r="A38" s="640" t="s">
        <v>74</v>
      </c>
      <c r="B38" s="641"/>
      <c r="C38" s="404" t="s">
        <v>73</v>
      </c>
      <c r="D38" s="404">
        <f>(0.5*(D20+D21))/(0.5*(D27/10+D28/10)+D30/10)*D36</f>
        <v>1.3506560329302801</v>
      </c>
      <c r="E38" s="404">
        <f t="shared" ref="E38:J38" si="25">(0.5*(E20+E21))/(0.5*(E27/10+E28/10)+E30/10)*E36</f>
        <v>1.7558528428093645</v>
      </c>
      <c r="F38" s="404">
        <f t="shared" si="25"/>
        <v>2.2826086956521738</v>
      </c>
      <c r="G38" s="404">
        <f t="shared" si="25"/>
        <v>2.9673913043478262</v>
      </c>
      <c r="H38" s="404">
        <f t="shared" si="25"/>
        <v>3.8576086956521745</v>
      </c>
      <c r="I38" s="404">
        <f t="shared" si="25"/>
        <v>5.0148913043478274</v>
      </c>
      <c r="J38" s="404">
        <f t="shared" si="25"/>
        <v>6.5193586956521754</v>
      </c>
      <c r="K38" s="404">
        <f t="shared" ref="K38:P38" si="26">(0.5*(K20+K21))/(0.5*(K27/10+K28/10)+K30/10)*K36</f>
        <v>8.8011342391304392</v>
      </c>
      <c r="L38" s="404">
        <f t="shared" si="26"/>
        <v>12.321587934782611</v>
      </c>
      <c r="M38" s="404">
        <f t="shared" si="26"/>
        <v>17.866302505434785</v>
      </c>
      <c r="N38" s="611">
        <f t="shared" si="26"/>
        <v>25.906138632880435</v>
      </c>
      <c r="O38" s="606">
        <f t="shared" si="26"/>
        <v>38.859207949320655</v>
      </c>
      <c r="P38" s="404">
        <f t="shared" si="26"/>
        <v>60.231772321447011</v>
      </c>
    </row>
    <row r="39" spans="1:16" ht="15" thickBot="1" x14ac:dyDescent="0.35">
      <c r="A39" s="640" t="s">
        <v>74</v>
      </c>
      <c r="B39" s="641"/>
      <c r="C39" s="404" t="s">
        <v>73</v>
      </c>
      <c r="D39" s="404">
        <f>(0.5*(D22+D23))/(0.5*(D27/10+D28/10)+D30/10)*D36</f>
        <v>3.376640082325701</v>
      </c>
      <c r="E39" s="404">
        <f t="shared" ref="E39:J39" si="27">(0.5*(E22+E23))/(0.5*(E27/10+E28/10)+E30/10)*E36</f>
        <v>4.3896321070234112</v>
      </c>
      <c r="F39" s="404">
        <f t="shared" si="27"/>
        <v>5.7065217391304346</v>
      </c>
      <c r="G39" s="404">
        <f t="shared" si="27"/>
        <v>7.4184782608695645</v>
      </c>
      <c r="H39" s="404">
        <f t="shared" si="27"/>
        <v>9.6440217391304355</v>
      </c>
      <c r="I39" s="404">
        <f t="shared" si="27"/>
        <v>12.537228260869567</v>
      </c>
      <c r="J39" s="404">
        <f t="shared" si="27"/>
        <v>16.298396739130435</v>
      </c>
      <c r="K39" s="404">
        <f t="shared" ref="K39:P39" si="28">(0.5*(K22+K23))/(0.5*(K27/10+K28/10)+K30/10)*K36</f>
        <v>22.002835597826092</v>
      </c>
      <c r="L39" s="404">
        <f t="shared" si="28"/>
        <v>30.803969836956526</v>
      </c>
      <c r="M39" s="404">
        <f t="shared" si="28"/>
        <v>44.665756263586957</v>
      </c>
      <c r="N39" s="611">
        <f t="shared" si="28"/>
        <v>64.76534658220109</v>
      </c>
      <c r="O39" s="606">
        <f t="shared" si="28"/>
        <v>97.148019873301635</v>
      </c>
      <c r="P39" s="404">
        <f t="shared" si="28"/>
        <v>150.57943080361753</v>
      </c>
    </row>
    <row r="40" spans="1:16" ht="15" thickBot="1" x14ac:dyDescent="0.35">
      <c r="A40" s="640" t="s">
        <v>74</v>
      </c>
      <c r="B40" s="641"/>
      <c r="C40" s="404" t="s">
        <v>73</v>
      </c>
      <c r="D40" s="404">
        <f>(0.5*(D24+D25))/(0.5*(D27/10+D28/10)+D30/10)*D36</f>
        <v>8.1039361975816817</v>
      </c>
      <c r="E40" s="404">
        <f t="shared" ref="E40:J40" si="29">(0.5*(E24+E25))/(0.5*(E27/10+E28/10)+E30/10)*E36</f>
        <v>10.535117056856187</v>
      </c>
      <c r="F40" s="404">
        <f t="shared" si="29"/>
        <v>13.695652173913043</v>
      </c>
      <c r="G40" s="404">
        <f t="shared" si="29"/>
        <v>17.804347826086957</v>
      </c>
      <c r="H40" s="404">
        <f t="shared" si="29"/>
        <v>23.145652173913042</v>
      </c>
      <c r="I40" s="404">
        <f t="shared" si="29"/>
        <v>30.089347826086954</v>
      </c>
      <c r="J40" s="404">
        <f t="shared" si="29"/>
        <v>39.116152173913044</v>
      </c>
      <c r="K40" s="404">
        <f t="shared" ref="K40:P40" si="30">(0.5*(K24+K25))/(0.5*(K27/10+K28/10)+K30/10)*K36</f>
        <v>52.806805434782618</v>
      </c>
      <c r="L40" s="404">
        <f t="shared" si="30"/>
        <v>73.929527608695651</v>
      </c>
      <c r="M40" s="404">
        <f t="shared" si="30"/>
        <v>107.19781503260869</v>
      </c>
      <c r="N40" s="611">
        <f t="shared" si="30"/>
        <v>155.43683179728259</v>
      </c>
      <c r="O40" s="606">
        <f t="shared" si="30"/>
        <v>233.15524769592383</v>
      </c>
      <c r="P40" s="404">
        <f t="shared" si="30"/>
        <v>361.39063392868206</v>
      </c>
    </row>
  </sheetData>
  <mergeCells count="4">
    <mergeCell ref="A1:B1"/>
    <mergeCell ref="A38:B38"/>
    <mergeCell ref="A39:B39"/>
    <mergeCell ref="A40:B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5975-987A-4B70-8738-F3DF08BBAA84}">
  <dimension ref="A1:T28"/>
  <sheetViews>
    <sheetView topLeftCell="D1" zoomScale="85" zoomScaleNormal="85" workbookViewId="0">
      <selection activeCell="G9" sqref="G9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20" x14ac:dyDescent="0.3">
      <c r="A1" s="639" t="s">
        <v>56</v>
      </c>
      <c r="B1" s="639"/>
      <c r="C1" s="52" t="s">
        <v>0</v>
      </c>
      <c r="D1" s="81" t="s">
        <v>2</v>
      </c>
      <c r="E1" s="82" t="s">
        <v>1</v>
      </c>
      <c r="F1" s="83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574"/>
      <c r="G2" s="11"/>
      <c r="H2" s="30"/>
      <c r="I2" s="31"/>
      <c r="J2" s="31"/>
      <c r="K2" s="86"/>
      <c r="L2" s="30"/>
      <c r="M2" s="87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06">
        <f>F3*1</f>
        <v>1</v>
      </c>
      <c r="F3" s="320">
        <v>1</v>
      </c>
      <c r="G3" s="263">
        <f>F3</f>
        <v>1</v>
      </c>
      <c r="H3" s="258">
        <f>G3</f>
        <v>1</v>
      </c>
      <c r="I3" s="259">
        <f>H3</f>
        <v>1</v>
      </c>
      <c r="J3" s="259">
        <f>I3</f>
        <v>1</v>
      </c>
      <c r="K3" s="256">
        <f>J3*1.1</f>
        <v>1.1000000000000001</v>
      </c>
      <c r="L3" s="258">
        <f>K3</f>
        <v>1.1000000000000001</v>
      </c>
      <c r="M3" s="257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22">
        <v>0</v>
      </c>
      <c r="G4" s="59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24">
        <v>0</v>
      </c>
      <c r="G5" s="58">
        <f t="shared" si="2"/>
        <v>0</v>
      </c>
      <c r="H5" s="32">
        <f t="shared" si="2"/>
        <v>0</v>
      </c>
      <c r="I5" s="168">
        <f t="shared" si="2"/>
        <v>0</v>
      </c>
      <c r="J5" s="168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296"/>
      <c r="R5" s="296"/>
      <c r="S5" s="305"/>
      <c r="T5" s="296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1.25</v>
      </c>
      <c r="E6" s="307">
        <f t="shared" si="1"/>
        <v>1.25</v>
      </c>
      <c r="F6" s="322">
        <v>1.25</v>
      </c>
      <c r="G6" s="59">
        <f t="shared" si="2"/>
        <v>1.25</v>
      </c>
      <c r="H6" s="33">
        <f t="shared" si="2"/>
        <v>1.25</v>
      </c>
      <c r="I6" s="169">
        <f t="shared" si="2"/>
        <v>1.25</v>
      </c>
      <c r="J6" s="169">
        <f t="shared" si="2"/>
        <v>1.25</v>
      </c>
      <c r="K6" s="68">
        <f>J6*1.1</f>
        <v>1.375</v>
      </c>
      <c r="L6" s="33">
        <f t="shared" si="3"/>
        <v>1.375</v>
      </c>
      <c r="M6" s="69">
        <f t="shared" si="3"/>
        <v>1.375</v>
      </c>
      <c r="N6" s="537">
        <f t="shared" si="3"/>
        <v>1.375</v>
      </c>
      <c r="O6" s="59">
        <f>N6*1.15</f>
        <v>1.5812499999999998</v>
      </c>
      <c r="P6" s="69">
        <f t="shared" si="4"/>
        <v>1.5812499999999998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0.65</v>
      </c>
      <c r="E7" s="308">
        <f t="shared" si="1"/>
        <v>0.65</v>
      </c>
      <c r="F7" s="324">
        <v>0.65</v>
      </c>
      <c r="G7" s="157">
        <f t="shared" si="2"/>
        <v>0.65</v>
      </c>
      <c r="H7" s="100">
        <f t="shared" si="2"/>
        <v>0.65</v>
      </c>
      <c r="I7" s="170">
        <f t="shared" si="2"/>
        <v>0.65</v>
      </c>
      <c r="J7" s="170">
        <f t="shared" si="2"/>
        <v>0.65</v>
      </c>
      <c r="K7" s="98">
        <f>J7*1.1</f>
        <v>0.71500000000000008</v>
      </c>
      <c r="L7" s="100">
        <f t="shared" si="3"/>
        <v>0.71500000000000008</v>
      </c>
      <c r="M7" s="99">
        <f t="shared" si="3"/>
        <v>0.71500000000000008</v>
      </c>
      <c r="N7" s="539">
        <f t="shared" si="3"/>
        <v>0.71500000000000008</v>
      </c>
      <c r="O7" s="157">
        <f>N7*1.15</f>
        <v>0.82225000000000004</v>
      </c>
      <c r="P7" s="99">
        <f t="shared" si="4"/>
        <v>0.82225000000000004</v>
      </c>
    </row>
    <row r="8" spans="1:20" ht="15" thickBot="1" x14ac:dyDescent="0.35">
      <c r="A8" s="134"/>
      <c r="B8" s="134"/>
      <c r="C8" s="141"/>
      <c r="D8" s="318"/>
      <c r="E8" s="6"/>
      <c r="F8" s="574"/>
      <c r="G8" s="9"/>
      <c r="H8" s="13"/>
      <c r="I8" s="24"/>
      <c r="J8" s="24"/>
      <c r="K8" s="136"/>
      <c r="L8" s="13"/>
      <c r="M8" s="10"/>
      <c r="N8" s="374"/>
      <c r="O8" s="9"/>
      <c r="P8" s="137"/>
    </row>
    <row r="9" spans="1:20" ht="15" thickBot="1" x14ac:dyDescent="0.35">
      <c r="A9" s="101" t="s">
        <v>22</v>
      </c>
      <c r="B9" s="102" t="s">
        <v>30</v>
      </c>
      <c r="C9" s="103" t="s">
        <v>57</v>
      </c>
      <c r="D9" s="325">
        <f>E9</f>
        <v>0.35</v>
      </c>
      <c r="E9" s="309">
        <f>F9*1</f>
        <v>0.35</v>
      </c>
      <c r="F9" s="326">
        <v>0.35</v>
      </c>
      <c r="G9" s="158">
        <f>F9</f>
        <v>0.35</v>
      </c>
      <c r="H9" s="106">
        <f>G9</f>
        <v>0.35</v>
      </c>
      <c r="I9" s="171">
        <f>H9</f>
        <v>0.35</v>
      </c>
      <c r="J9" s="255">
        <f>I9</f>
        <v>0.35</v>
      </c>
      <c r="K9" s="251">
        <v>0.4</v>
      </c>
      <c r="L9" s="254">
        <f>K9</f>
        <v>0.4</v>
      </c>
      <c r="M9" s="252">
        <f>L9</f>
        <v>0.4</v>
      </c>
      <c r="N9" s="552">
        <f>M9</f>
        <v>0.4</v>
      </c>
      <c r="O9" s="253">
        <v>0.45</v>
      </c>
      <c r="P9" s="252">
        <f>O9</f>
        <v>0.45</v>
      </c>
    </row>
    <row r="10" spans="1:20" ht="15" thickBot="1" x14ac:dyDescent="0.35">
      <c r="A10" s="134"/>
      <c r="B10" s="134"/>
      <c r="C10" s="141"/>
      <c r="D10" s="318"/>
      <c r="E10" s="6"/>
      <c r="F10" s="574"/>
      <c r="G10" s="9"/>
      <c r="H10" s="13"/>
      <c r="I10" s="24"/>
      <c r="J10" s="24"/>
      <c r="K10" s="136"/>
      <c r="L10" s="13"/>
      <c r="M10" s="10"/>
      <c r="N10" s="374"/>
      <c r="O10" s="9"/>
      <c r="P10" s="137"/>
    </row>
    <row r="11" spans="1:20" x14ac:dyDescent="0.3">
      <c r="A11" s="121"/>
      <c r="B11" s="122"/>
      <c r="C11" s="103" t="s">
        <v>14</v>
      </c>
      <c r="D11" s="334">
        <f>E11</f>
        <v>0</v>
      </c>
      <c r="E11" s="314">
        <f>F11*1</f>
        <v>0</v>
      </c>
      <c r="F11" s="335"/>
      <c r="G11" s="161">
        <f t="shared" ref="G11:J12" si="5">F11</f>
        <v>0</v>
      </c>
      <c r="H11" s="126">
        <f t="shared" si="5"/>
        <v>0</v>
      </c>
      <c r="I11" s="175">
        <f t="shared" si="5"/>
        <v>0</v>
      </c>
      <c r="J11" s="175">
        <f t="shared" si="5"/>
        <v>0</v>
      </c>
      <c r="K11" s="124">
        <f>J11*1</f>
        <v>0</v>
      </c>
      <c r="L11" s="126">
        <f t="shared" ref="L11:N12" si="6">K11</f>
        <v>0</v>
      </c>
      <c r="M11" s="125">
        <f t="shared" si="6"/>
        <v>0</v>
      </c>
      <c r="N11" s="542">
        <f t="shared" si="6"/>
        <v>0</v>
      </c>
      <c r="O11" s="161">
        <f>N11*1</f>
        <v>0</v>
      </c>
      <c r="P11" s="125">
        <f>O11</f>
        <v>0</v>
      </c>
    </row>
    <row r="12" spans="1:20" ht="15" thickBot="1" x14ac:dyDescent="0.35">
      <c r="A12" s="128"/>
      <c r="B12" s="129"/>
      <c r="C12" s="97" t="s">
        <v>15</v>
      </c>
      <c r="D12" s="336">
        <f>E12</f>
        <v>0</v>
      </c>
      <c r="E12" s="316">
        <f>F12*1</f>
        <v>0</v>
      </c>
      <c r="F12" s="337"/>
      <c r="G12" s="162">
        <f t="shared" si="5"/>
        <v>0</v>
      </c>
      <c r="H12" s="133">
        <f t="shared" si="5"/>
        <v>0</v>
      </c>
      <c r="I12" s="179">
        <f t="shared" si="5"/>
        <v>0</v>
      </c>
      <c r="J12" s="179">
        <f t="shared" si="5"/>
        <v>0</v>
      </c>
      <c r="K12" s="131">
        <f>J12*1</f>
        <v>0</v>
      </c>
      <c r="L12" s="133">
        <f t="shared" si="6"/>
        <v>0</v>
      </c>
      <c r="M12" s="132">
        <f t="shared" si="6"/>
        <v>0</v>
      </c>
      <c r="N12" s="543">
        <f t="shared" si="6"/>
        <v>0</v>
      </c>
      <c r="O12" s="162">
        <f>N12*1</f>
        <v>0</v>
      </c>
      <c r="P12" s="132">
        <f>O12</f>
        <v>0</v>
      </c>
    </row>
    <row r="13" spans="1:20" ht="15" thickBot="1" x14ac:dyDescent="0.35">
      <c r="A13" s="144"/>
      <c r="B13" s="144"/>
      <c r="C13" s="149"/>
      <c r="D13" s="331"/>
      <c r="E13" s="1"/>
      <c r="F13" s="4"/>
      <c r="G13" s="20"/>
      <c r="H13" s="28"/>
      <c r="I13" s="25"/>
      <c r="J13" s="25"/>
      <c r="K13" s="145"/>
      <c r="L13" s="28"/>
      <c r="M13" s="4"/>
      <c r="N13" s="375"/>
      <c r="O13" s="20"/>
      <c r="P13" s="146"/>
    </row>
    <row r="14" spans="1:20" ht="15" thickBot="1" x14ac:dyDescent="0.35">
      <c r="A14" s="108" t="s">
        <v>23</v>
      </c>
      <c r="B14" s="109" t="s">
        <v>23</v>
      </c>
      <c r="C14" s="110" t="s">
        <v>58</v>
      </c>
      <c r="D14" s="332">
        <f t="shared" ref="D14:E14" si="7">E14/1.3</f>
        <v>-2.0710059171597632</v>
      </c>
      <c r="E14" s="312">
        <f t="shared" si="7"/>
        <v>-2.6923076923076921</v>
      </c>
      <c r="F14" s="575">
        <v>-3.5</v>
      </c>
      <c r="G14" s="159">
        <f t="shared" ref="G14:I14" si="8">F14*1.3</f>
        <v>-4.55</v>
      </c>
      <c r="H14" s="113">
        <f t="shared" si="8"/>
        <v>-5.915</v>
      </c>
      <c r="I14" s="172">
        <f t="shared" si="8"/>
        <v>-7.6895000000000007</v>
      </c>
      <c r="J14" s="290">
        <f>I14*1.3</f>
        <v>-9.9963500000000014</v>
      </c>
      <c r="K14" s="286">
        <f>J14*1.35</f>
        <v>-13.495072500000003</v>
      </c>
      <c r="L14" s="289">
        <f>K14*1.4</f>
        <v>-18.893101500000004</v>
      </c>
      <c r="M14" s="291">
        <f>L14*1.45</f>
        <v>-27.394997175000004</v>
      </c>
      <c r="N14" s="568">
        <f>M14*1.45</f>
        <v>-39.722745903750003</v>
      </c>
      <c r="O14" s="292">
        <f>N14*1.5</f>
        <v>-59.584118855625007</v>
      </c>
      <c r="P14" s="287">
        <f>O14*1.55</f>
        <v>-92.35538422621876</v>
      </c>
    </row>
    <row r="15" spans="1:20" ht="15" thickBot="1" x14ac:dyDescent="0.35">
      <c r="A15" s="144"/>
      <c r="B15" s="144"/>
      <c r="C15" s="141"/>
      <c r="D15" s="331"/>
      <c r="E15" s="1"/>
      <c r="F15" s="576"/>
      <c r="G15" s="20"/>
      <c r="H15" s="28"/>
      <c r="I15" s="25"/>
      <c r="J15" s="25"/>
      <c r="K15" s="145"/>
      <c r="L15" s="28"/>
      <c r="M15" s="4"/>
      <c r="N15" s="375"/>
      <c r="O15" s="20"/>
      <c r="P15" s="146"/>
    </row>
    <row r="16" spans="1:20" x14ac:dyDescent="0.3">
      <c r="A16" s="121" t="s">
        <v>23</v>
      </c>
      <c r="B16" s="122" t="s">
        <v>23</v>
      </c>
      <c r="C16" s="123" t="s">
        <v>59</v>
      </c>
      <c r="D16" s="334">
        <f>E16/1.3</f>
        <v>0.32614266411964765</v>
      </c>
      <c r="E16" s="314">
        <f>F16/1.3</f>
        <v>0.42398546335554199</v>
      </c>
      <c r="F16" s="372">
        <f>0.7/1.27</f>
        <v>0.55118110236220463</v>
      </c>
      <c r="G16" s="161">
        <f t="shared" ref="G16:J17" si="9">F16*1.3</f>
        <v>0.71653543307086609</v>
      </c>
      <c r="H16" s="126">
        <f t="shared" si="9"/>
        <v>0.93149606299212595</v>
      </c>
      <c r="I16" s="175">
        <f t="shared" si="9"/>
        <v>1.2109448818897637</v>
      </c>
      <c r="J16" s="175">
        <f t="shared" si="9"/>
        <v>1.5742283464566929</v>
      </c>
      <c r="K16" s="124">
        <f>J16*1.35</f>
        <v>2.1252082677165354</v>
      </c>
      <c r="L16" s="126">
        <f>K16*1.4</f>
        <v>2.9752915748031494</v>
      </c>
      <c r="M16" s="186">
        <f>L16*1.45</f>
        <v>4.3141727834645662</v>
      </c>
      <c r="N16" s="542">
        <f>M16*1.45</f>
        <v>6.2555505360236205</v>
      </c>
      <c r="O16" s="161">
        <f>N16*1.5</f>
        <v>9.3833258040354313</v>
      </c>
      <c r="P16" s="125">
        <f>O16*1.55</f>
        <v>14.544154996254919</v>
      </c>
    </row>
    <row r="17" spans="1:16" ht="15" thickBot="1" x14ac:dyDescent="0.35">
      <c r="A17" s="233" t="s">
        <v>23</v>
      </c>
      <c r="B17" s="234" t="s">
        <v>23</v>
      </c>
      <c r="C17" s="235" t="s">
        <v>60</v>
      </c>
      <c r="D17" s="336">
        <f>E17/1.3</f>
        <v>1.3045706564785906</v>
      </c>
      <c r="E17" s="316">
        <f>F17/1.3</f>
        <v>1.695941853422168</v>
      </c>
      <c r="F17" s="577">
        <f>2.8/1.27</f>
        <v>2.2047244094488185</v>
      </c>
      <c r="G17" s="260">
        <f t="shared" si="9"/>
        <v>2.8661417322834644</v>
      </c>
      <c r="H17" s="239">
        <f t="shared" si="9"/>
        <v>3.7259842519685038</v>
      </c>
      <c r="I17" s="240">
        <f t="shared" si="9"/>
        <v>4.8437795275590547</v>
      </c>
      <c r="J17" s="179">
        <f t="shared" si="9"/>
        <v>6.2969133858267714</v>
      </c>
      <c r="K17" s="131">
        <f>J17*1.35</f>
        <v>8.5008330708661415</v>
      </c>
      <c r="L17" s="133">
        <f>K17*1.4</f>
        <v>11.901166299212598</v>
      </c>
      <c r="M17" s="190">
        <f>L17*1.45</f>
        <v>17.256691133858265</v>
      </c>
      <c r="N17" s="543">
        <f>M17*1.45</f>
        <v>25.022202144094482</v>
      </c>
      <c r="O17" s="162">
        <f>N17*1.5</f>
        <v>37.533303216141725</v>
      </c>
      <c r="P17" s="132">
        <f>O17*1.55</f>
        <v>58.176619985019677</v>
      </c>
    </row>
    <row r="18" spans="1:16" ht="15" customHeight="1" thickTop="1" thickBot="1" x14ac:dyDescent="0.35">
      <c r="A18" s="134"/>
      <c r="B18" s="134"/>
      <c r="C18" s="135"/>
      <c r="D18" s="318"/>
      <c r="E18" s="6"/>
      <c r="F18" s="574"/>
      <c r="G18" s="9"/>
      <c r="H18" s="13"/>
      <c r="I18" s="24"/>
      <c r="J18" s="24"/>
      <c r="K18" s="136"/>
      <c r="L18" s="13"/>
      <c r="M18" s="10"/>
      <c r="N18" s="374"/>
      <c r="O18" s="9"/>
      <c r="P18" s="137"/>
    </row>
    <row r="19" spans="1:16" s="379" customFormat="1" x14ac:dyDescent="0.3">
      <c r="A19" s="376" t="s">
        <v>21</v>
      </c>
      <c r="B19" s="377" t="s">
        <v>21</v>
      </c>
      <c r="C19" s="378" t="s">
        <v>3</v>
      </c>
      <c r="D19" s="334">
        <f>E19</f>
        <v>0</v>
      </c>
      <c r="E19" s="314">
        <f>F19*1</f>
        <v>0</v>
      </c>
      <c r="F19" s="335">
        <v>0</v>
      </c>
      <c r="G19" s="161">
        <f t="shared" ref="G19:J20" si="10">F19</f>
        <v>0</v>
      </c>
      <c r="H19" s="126">
        <f t="shared" si="10"/>
        <v>0</v>
      </c>
      <c r="I19" s="175">
        <f t="shared" si="10"/>
        <v>0</v>
      </c>
      <c r="J19" s="223">
        <f t="shared" si="10"/>
        <v>0</v>
      </c>
      <c r="K19" s="219">
        <f>J19*1</f>
        <v>0</v>
      </c>
      <c r="L19" s="222">
        <f t="shared" ref="L19:N20" si="11">K19</f>
        <v>0</v>
      </c>
      <c r="M19" s="220">
        <f t="shared" si="11"/>
        <v>0</v>
      </c>
      <c r="N19" s="548">
        <f t="shared" si="11"/>
        <v>0</v>
      </c>
      <c r="O19" s="221">
        <f>N19*1</f>
        <v>0</v>
      </c>
      <c r="P19" s="220">
        <f>O19</f>
        <v>0</v>
      </c>
    </row>
    <row r="20" spans="1:16" s="379" customFormat="1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0</v>
      </c>
      <c r="E20" s="316">
        <f>F20*1</f>
        <v>0</v>
      </c>
      <c r="F20" s="337">
        <v>0</v>
      </c>
      <c r="G20" s="162">
        <f t="shared" si="10"/>
        <v>0</v>
      </c>
      <c r="H20" s="133">
        <f t="shared" si="10"/>
        <v>0</v>
      </c>
      <c r="I20" s="179">
        <f t="shared" si="10"/>
        <v>0</v>
      </c>
      <c r="J20" s="213">
        <f t="shared" si="10"/>
        <v>0</v>
      </c>
      <c r="K20" s="209">
        <f>J20*1</f>
        <v>0</v>
      </c>
      <c r="L20" s="211">
        <f t="shared" si="11"/>
        <v>0</v>
      </c>
      <c r="M20" s="210">
        <f t="shared" si="11"/>
        <v>0</v>
      </c>
      <c r="N20" s="549">
        <f t="shared" si="11"/>
        <v>0</v>
      </c>
      <c r="O20" s="212">
        <f>N20*1</f>
        <v>0</v>
      </c>
      <c r="P20" s="210">
        <f>O20</f>
        <v>0</v>
      </c>
    </row>
    <row r="21" spans="1:16" ht="15" thickBot="1" x14ac:dyDescent="0.35">
      <c r="A21" s="134"/>
      <c r="B21" s="134"/>
      <c r="C21" s="149"/>
      <c r="D21" s="318"/>
      <c r="E21" s="6"/>
      <c r="F21" s="574"/>
      <c r="G21" s="9"/>
      <c r="H21" s="13"/>
      <c r="I21" s="24"/>
      <c r="J21" s="24"/>
      <c r="K21" s="136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5</v>
      </c>
      <c r="E22" s="314">
        <f>F22*1</f>
        <v>5</v>
      </c>
      <c r="F22" s="335">
        <v>5</v>
      </c>
      <c r="G22" s="216">
        <f>F22</f>
        <v>5</v>
      </c>
      <c r="H22" s="217">
        <f>G22</f>
        <v>5</v>
      </c>
      <c r="I22" s="218">
        <f>H22</f>
        <v>5</v>
      </c>
      <c r="J22" s="218">
        <f>I22</f>
        <v>5</v>
      </c>
      <c r="K22" s="214">
        <f>J22*1</f>
        <v>5</v>
      </c>
      <c r="L22" s="217">
        <f>K22</f>
        <v>5</v>
      </c>
      <c r="M22" s="215">
        <f>L22</f>
        <v>5</v>
      </c>
      <c r="N22" s="550">
        <f>M22</f>
        <v>5</v>
      </c>
      <c r="O22" s="216">
        <f>N22*1</f>
        <v>5</v>
      </c>
      <c r="P22" s="215">
        <f>O22</f>
        <v>5</v>
      </c>
    </row>
    <row r="23" spans="1:16" ht="15" thickBot="1" x14ac:dyDescent="0.35">
      <c r="A23" s="134"/>
      <c r="B23" s="134"/>
      <c r="C23" s="149"/>
      <c r="D23" s="318"/>
      <c r="E23" s="6"/>
      <c r="F23" s="574"/>
      <c r="G23" s="9"/>
      <c r="H23" s="13"/>
      <c r="I23" s="24"/>
      <c r="J23" s="24"/>
      <c r="K23" s="136"/>
      <c r="L23" s="13"/>
      <c r="M23" s="10"/>
      <c r="N23" s="374"/>
      <c r="O23" s="9"/>
      <c r="P23" s="137"/>
    </row>
    <row r="24" spans="1:16" ht="15" thickBot="1" x14ac:dyDescent="0.35">
      <c r="A24" s="153" t="s">
        <v>22</v>
      </c>
      <c r="B24" s="154" t="s">
        <v>30</v>
      </c>
      <c r="C24" s="155" t="s">
        <v>61</v>
      </c>
      <c r="D24" s="336">
        <f>E24</f>
        <v>40</v>
      </c>
      <c r="E24" s="316">
        <f>F24*1</f>
        <v>40</v>
      </c>
      <c r="F24" s="337">
        <v>40</v>
      </c>
      <c r="G24" s="207">
        <v>30</v>
      </c>
      <c r="H24" s="206">
        <f>G24</f>
        <v>30</v>
      </c>
      <c r="I24" s="208">
        <f>H24</f>
        <v>30</v>
      </c>
      <c r="J24" s="179">
        <f>I24</f>
        <v>30</v>
      </c>
      <c r="K24" s="131">
        <f>J24*1.1</f>
        <v>33</v>
      </c>
      <c r="L24" s="133">
        <f>K24</f>
        <v>33</v>
      </c>
      <c r="M24" s="132">
        <f>L24</f>
        <v>33</v>
      </c>
      <c r="N24" s="543">
        <f>M24</f>
        <v>33</v>
      </c>
      <c r="O24" s="162">
        <f>N24*1.2</f>
        <v>39.6</v>
      </c>
      <c r="P24" s="132">
        <f>O24</f>
        <v>39.6</v>
      </c>
    </row>
    <row r="25" spans="1:16" ht="15" thickBot="1" x14ac:dyDescent="0.35">
      <c r="A25" s="134"/>
      <c r="B25" s="134"/>
      <c r="C25" s="149"/>
      <c r="D25" s="318"/>
      <c r="E25" s="6"/>
      <c r="F25" s="574"/>
      <c r="G25" s="9"/>
      <c r="H25" s="13"/>
      <c r="I25" s="24"/>
      <c r="J25" s="24"/>
      <c r="K25" s="136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0.95</v>
      </c>
      <c r="E26" s="339">
        <f>F26*1</f>
        <v>0.95</v>
      </c>
      <c r="F26" s="340">
        <v>0.95</v>
      </c>
      <c r="G26" s="253">
        <f>F26</f>
        <v>0.95</v>
      </c>
      <c r="H26" s="254">
        <f>G26</f>
        <v>0.95</v>
      </c>
      <c r="I26" s="255">
        <f>H26</f>
        <v>0.95</v>
      </c>
      <c r="J26" s="255">
        <f>I26</f>
        <v>0.95</v>
      </c>
      <c r="K26" s="251">
        <f>J26*1</f>
        <v>0.95</v>
      </c>
      <c r="L26" s="254">
        <f>K26</f>
        <v>0.95</v>
      </c>
      <c r="M26" s="252">
        <f>L26</f>
        <v>0.95</v>
      </c>
      <c r="N26" s="552">
        <f>M26</f>
        <v>0.95</v>
      </c>
      <c r="O26" s="253">
        <f>N26*1</f>
        <v>0.95</v>
      </c>
      <c r="P26" s="252">
        <f>O26</f>
        <v>0.95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1.5491776545683262</v>
      </c>
      <c r="E28" s="404">
        <f t="shared" ref="E28:J28" si="12">(0.5*(E16+E17))/(0.5*(E19/10+E20/10)+E22/10)*E26</f>
        <v>2.0139309509388243</v>
      </c>
      <c r="F28" s="404">
        <f t="shared" si="12"/>
        <v>2.6181102362204718</v>
      </c>
      <c r="G28" s="404">
        <f t="shared" si="12"/>
        <v>3.4035433070866139</v>
      </c>
      <c r="H28" s="404">
        <f t="shared" si="12"/>
        <v>4.4246062992125976</v>
      </c>
      <c r="I28" s="404">
        <f t="shared" si="12"/>
        <v>5.7519881889763766</v>
      </c>
      <c r="J28" s="404">
        <f t="shared" si="12"/>
        <v>7.4775846456692907</v>
      </c>
      <c r="K28" s="404">
        <f t="shared" ref="K28:P28" si="13">(0.5*(K16+K17))/(0.5*(K19/10+K20/10)+K22/10)*K26</f>
        <v>10.094739271653543</v>
      </c>
      <c r="L28" s="404">
        <f t="shared" si="13"/>
        <v>14.132634980314959</v>
      </c>
      <c r="M28" s="404">
        <f t="shared" si="13"/>
        <v>20.492320721456689</v>
      </c>
      <c r="N28" s="611">
        <f t="shared" si="13"/>
        <v>29.713865046112197</v>
      </c>
      <c r="O28" s="606">
        <f t="shared" si="13"/>
        <v>44.570797569168292</v>
      </c>
      <c r="P28" s="405">
        <f t="shared" si="13"/>
        <v>69.084736232210872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40C4-646E-4899-80F1-F4205015B17F}">
  <dimension ref="A1:T28"/>
  <sheetViews>
    <sheetView topLeftCell="C1" zoomScale="85" zoomScaleNormal="85" workbookViewId="0">
      <selection activeCell="G24" sqref="G24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20" x14ac:dyDescent="0.3">
      <c r="A1" s="639" t="s">
        <v>62</v>
      </c>
      <c r="B1" s="639"/>
      <c r="C1" s="52" t="s">
        <v>0</v>
      </c>
      <c r="D1" s="81" t="s">
        <v>2</v>
      </c>
      <c r="E1" s="82" t="s">
        <v>1</v>
      </c>
      <c r="F1" s="83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574"/>
      <c r="G2" s="11"/>
      <c r="H2" s="30"/>
      <c r="I2" s="31"/>
      <c r="J2" s="31"/>
      <c r="K2" s="86"/>
      <c r="L2" s="30"/>
      <c r="M2" s="87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06">
        <f>F3*1</f>
        <v>1</v>
      </c>
      <c r="F3" s="320">
        <v>1</v>
      </c>
      <c r="G3" s="263">
        <f>F3</f>
        <v>1</v>
      </c>
      <c r="H3" s="258">
        <f>G3</f>
        <v>1</v>
      </c>
      <c r="I3" s="259">
        <f>H3</f>
        <v>1</v>
      </c>
      <c r="J3" s="259">
        <f>I3</f>
        <v>1</v>
      </c>
      <c r="K3" s="256">
        <f>J3*1.1</f>
        <v>1.1000000000000001</v>
      </c>
      <c r="L3" s="258">
        <f>K3</f>
        <v>1.1000000000000001</v>
      </c>
      <c r="M3" s="257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22">
        <v>0</v>
      </c>
      <c r="G4" s="59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24">
        <v>0</v>
      </c>
      <c r="G5" s="58">
        <f t="shared" si="2"/>
        <v>0</v>
      </c>
      <c r="H5" s="32">
        <f t="shared" si="2"/>
        <v>0</v>
      </c>
      <c r="I5" s="168">
        <f t="shared" si="2"/>
        <v>0</v>
      </c>
      <c r="J5" s="168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296"/>
      <c r="R5" s="296"/>
      <c r="S5" s="305"/>
      <c r="T5" s="296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0.65</v>
      </c>
      <c r="E6" s="307">
        <f t="shared" si="1"/>
        <v>0.65</v>
      </c>
      <c r="F6" s="322">
        <v>0.65</v>
      </c>
      <c r="G6" s="59">
        <f t="shared" si="2"/>
        <v>0.65</v>
      </c>
      <c r="H6" s="33">
        <f t="shared" si="2"/>
        <v>0.65</v>
      </c>
      <c r="I6" s="169">
        <f t="shared" si="2"/>
        <v>0.65</v>
      </c>
      <c r="J6" s="169">
        <f t="shared" si="2"/>
        <v>0.65</v>
      </c>
      <c r="K6" s="68">
        <f>J6*1.1</f>
        <v>0.71500000000000008</v>
      </c>
      <c r="L6" s="33">
        <f t="shared" si="3"/>
        <v>0.71500000000000008</v>
      </c>
      <c r="M6" s="69">
        <f t="shared" si="3"/>
        <v>0.71500000000000008</v>
      </c>
      <c r="N6" s="537">
        <f t="shared" si="3"/>
        <v>0.71500000000000008</v>
      </c>
      <c r="O6" s="59">
        <f>N6*1.15</f>
        <v>0.82225000000000004</v>
      </c>
      <c r="P6" s="69">
        <f t="shared" si="4"/>
        <v>0.82225000000000004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1.75</v>
      </c>
      <c r="E7" s="308">
        <f t="shared" si="1"/>
        <v>1.75</v>
      </c>
      <c r="F7" s="324">
        <v>1.75</v>
      </c>
      <c r="G7" s="157">
        <f t="shared" si="2"/>
        <v>1.75</v>
      </c>
      <c r="H7" s="100">
        <f t="shared" si="2"/>
        <v>1.75</v>
      </c>
      <c r="I7" s="170">
        <f t="shared" si="2"/>
        <v>1.75</v>
      </c>
      <c r="J7" s="170">
        <f t="shared" si="2"/>
        <v>1.75</v>
      </c>
      <c r="K7" s="98">
        <f>J7*1.1</f>
        <v>1.9250000000000003</v>
      </c>
      <c r="L7" s="100">
        <f t="shared" si="3"/>
        <v>1.9250000000000003</v>
      </c>
      <c r="M7" s="99">
        <f t="shared" si="3"/>
        <v>1.9250000000000003</v>
      </c>
      <c r="N7" s="539">
        <f t="shared" si="3"/>
        <v>1.9250000000000003</v>
      </c>
      <c r="O7" s="157">
        <f>N7*1.15</f>
        <v>2.2137500000000001</v>
      </c>
      <c r="P7" s="99">
        <f t="shared" si="4"/>
        <v>2.2137500000000001</v>
      </c>
    </row>
    <row r="8" spans="1:20" ht="15" thickBot="1" x14ac:dyDescent="0.35">
      <c r="A8" s="134"/>
      <c r="B8" s="134"/>
      <c r="C8" s="141"/>
      <c r="D8" s="318"/>
      <c r="E8" s="6"/>
      <c r="F8" s="574"/>
      <c r="G8" s="9"/>
      <c r="H8" s="13"/>
      <c r="I8" s="24"/>
      <c r="J8" s="24"/>
      <c r="K8" s="136"/>
      <c r="L8" s="13"/>
      <c r="M8" s="10"/>
      <c r="N8" s="374"/>
      <c r="O8" s="9"/>
      <c r="P8" s="137"/>
    </row>
    <row r="9" spans="1:20" ht="15" thickBot="1" x14ac:dyDescent="0.35">
      <c r="A9" s="101" t="s">
        <v>22</v>
      </c>
      <c r="B9" s="102" t="s">
        <v>30</v>
      </c>
      <c r="C9" s="103" t="s">
        <v>57</v>
      </c>
      <c r="D9" s="325">
        <f>E9</f>
        <v>0.5</v>
      </c>
      <c r="E9" s="309">
        <f>F9*1</f>
        <v>0.5</v>
      </c>
      <c r="F9" s="326">
        <v>0.5</v>
      </c>
      <c r="G9" s="158">
        <f>F9</f>
        <v>0.5</v>
      </c>
      <c r="H9" s="106">
        <f>G9</f>
        <v>0.5</v>
      </c>
      <c r="I9" s="171">
        <f>H9</f>
        <v>0.5</v>
      </c>
      <c r="J9" s="255">
        <f>I9</f>
        <v>0.5</v>
      </c>
      <c r="K9" s="251">
        <v>0.55000000000000004</v>
      </c>
      <c r="L9" s="254">
        <f>K9</f>
        <v>0.55000000000000004</v>
      </c>
      <c r="M9" s="252">
        <f>L9</f>
        <v>0.55000000000000004</v>
      </c>
      <c r="N9" s="552">
        <f>M9</f>
        <v>0.55000000000000004</v>
      </c>
      <c r="O9" s="253">
        <v>0.6</v>
      </c>
      <c r="P9" s="252">
        <f>O9</f>
        <v>0.6</v>
      </c>
    </row>
    <row r="10" spans="1:20" ht="15" thickBot="1" x14ac:dyDescent="0.35">
      <c r="A10" s="134"/>
      <c r="B10" s="134"/>
      <c r="C10" s="141"/>
      <c r="D10" s="318"/>
      <c r="E10" s="6"/>
      <c r="F10" s="574"/>
      <c r="G10" s="9"/>
      <c r="H10" s="13"/>
      <c r="I10" s="24"/>
      <c r="J10" s="24"/>
      <c r="K10" s="136"/>
      <c r="L10" s="13"/>
      <c r="M10" s="10"/>
      <c r="N10" s="374"/>
      <c r="O10" s="9"/>
      <c r="P10" s="137"/>
    </row>
    <row r="11" spans="1:20" x14ac:dyDescent="0.3">
      <c r="A11" s="121"/>
      <c r="B11" s="122"/>
      <c r="C11" s="103" t="s">
        <v>14</v>
      </c>
      <c r="D11" s="334">
        <f>E11</f>
        <v>0</v>
      </c>
      <c r="E11" s="314">
        <f>F11*1</f>
        <v>0</v>
      </c>
      <c r="F11" s="335"/>
      <c r="G11" s="161">
        <f t="shared" ref="G11:J12" si="5">F11</f>
        <v>0</v>
      </c>
      <c r="H11" s="126">
        <f t="shared" si="5"/>
        <v>0</v>
      </c>
      <c r="I11" s="175">
        <f t="shared" si="5"/>
        <v>0</v>
      </c>
      <c r="J11" s="175">
        <f t="shared" si="5"/>
        <v>0</v>
      </c>
      <c r="K11" s="124">
        <f>J11*1</f>
        <v>0</v>
      </c>
      <c r="L11" s="126">
        <f t="shared" ref="L11:N12" si="6">K11</f>
        <v>0</v>
      </c>
      <c r="M11" s="125">
        <f t="shared" si="6"/>
        <v>0</v>
      </c>
      <c r="N11" s="542">
        <f t="shared" si="6"/>
        <v>0</v>
      </c>
      <c r="O11" s="161">
        <f>N11*1</f>
        <v>0</v>
      </c>
      <c r="P11" s="125">
        <f>O11</f>
        <v>0</v>
      </c>
    </row>
    <row r="12" spans="1:20" ht="15" thickBot="1" x14ac:dyDescent="0.35">
      <c r="A12" s="128"/>
      <c r="B12" s="129"/>
      <c r="C12" s="97" t="s">
        <v>15</v>
      </c>
      <c r="D12" s="336">
        <f>E12</f>
        <v>0</v>
      </c>
      <c r="E12" s="316">
        <f>F12*1</f>
        <v>0</v>
      </c>
      <c r="F12" s="337"/>
      <c r="G12" s="162">
        <f t="shared" si="5"/>
        <v>0</v>
      </c>
      <c r="H12" s="133">
        <f t="shared" si="5"/>
        <v>0</v>
      </c>
      <c r="I12" s="179">
        <f t="shared" si="5"/>
        <v>0</v>
      </c>
      <c r="J12" s="179">
        <f t="shared" si="5"/>
        <v>0</v>
      </c>
      <c r="K12" s="131">
        <f>J12*1</f>
        <v>0</v>
      </c>
      <c r="L12" s="133">
        <f t="shared" si="6"/>
        <v>0</v>
      </c>
      <c r="M12" s="132">
        <f t="shared" si="6"/>
        <v>0</v>
      </c>
      <c r="N12" s="543">
        <f t="shared" si="6"/>
        <v>0</v>
      </c>
      <c r="O12" s="162">
        <f>N12*1</f>
        <v>0</v>
      </c>
      <c r="P12" s="132">
        <f>O12</f>
        <v>0</v>
      </c>
    </row>
    <row r="13" spans="1:20" ht="15" thickBot="1" x14ac:dyDescent="0.35">
      <c r="A13" s="144"/>
      <c r="B13" s="144"/>
      <c r="C13" s="149"/>
      <c r="D13" s="331"/>
      <c r="E13" s="1"/>
      <c r="F13" s="4"/>
      <c r="G13" s="20"/>
      <c r="H13" s="28"/>
      <c r="I13" s="25"/>
      <c r="J13" s="25"/>
      <c r="K13" s="145"/>
      <c r="L13" s="28"/>
      <c r="M13" s="4"/>
      <c r="N13" s="375"/>
      <c r="O13" s="20"/>
      <c r="P13" s="146"/>
    </row>
    <row r="14" spans="1:20" ht="15" thickBot="1" x14ac:dyDescent="0.35">
      <c r="A14" s="108" t="s">
        <v>23</v>
      </c>
      <c r="B14" s="109" t="s">
        <v>23</v>
      </c>
      <c r="C14" s="110" t="s">
        <v>58</v>
      </c>
      <c r="D14" s="332">
        <f t="shared" ref="D14:E14" si="7">E14/1.3</f>
        <v>-2.0710059171597632</v>
      </c>
      <c r="E14" s="312">
        <f t="shared" si="7"/>
        <v>-2.6923076923076921</v>
      </c>
      <c r="F14" s="575">
        <v>-3.5</v>
      </c>
      <c r="G14" s="159">
        <f t="shared" ref="G14:I14" si="8">F14*1.3</f>
        <v>-4.55</v>
      </c>
      <c r="H14" s="113">
        <f t="shared" si="8"/>
        <v>-5.915</v>
      </c>
      <c r="I14" s="172">
        <f t="shared" si="8"/>
        <v>-7.6895000000000007</v>
      </c>
      <c r="J14" s="290">
        <f>I14*1.3</f>
        <v>-9.9963500000000014</v>
      </c>
      <c r="K14" s="286">
        <f>J14*1.35</f>
        <v>-13.495072500000003</v>
      </c>
      <c r="L14" s="289">
        <f>K14*1.4</f>
        <v>-18.893101500000004</v>
      </c>
      <c r="M14" s="291">
        <f>L14*1.45</f>
        <v>-27.394997175000004</v>
      </c>
      <c r="N14" s="568">
        <f>M14*1.45</f>
        <v>-39.722745903750003</v>
      </c>
      <c r="O14" s="292">
        <f>N14*1.5</f>
        <v>-59.584118855625007</v>
      </c>
      <c r="P14" s="287">
        <f>O14*1.55</f>
        <v>-92.35538422621876</v>
      </c>
    </row>
    <row r="15" spans="1:20" ht="15" thickBot="1" x14ac:dyDescent="0.35">
      <c r="A15" s="144"/>
      <c r="B15" s="144"/>
      <c r="C15" s="141"/>
      <c r="D15" s="331"/>
      <c r="E15" s="1"/>
      <c r="F15" s="576"/>
      <c r="G15" s="20"/>
      <c r="H15" s="28"/>
      <c r="I15" s="25"/>
      <c r="J15" s="25"/>
      <c r="K15" s="145"/>
      <c r="L15" s="28"/>
      <c r="M15" s="4"/>
      <c r="N15" s="375"/>
      <c r="O15" s="20"/>
      <c r="P15" s="146"/>
    </row>
    <row r="16" spans="1:20" x14ac:dyDescent="0.3">
      <c r="A16" s="121" t="s">
        <v>23</v>
      </c>
      <c r="B16" s="122" t="s">
        <v>23</v>
      </c>
      <c r="C16" s="123" t="s">
        <v>59</v>
      </c>
      <c r="D16" s="334">
        <f>E16/1.3</f>
        <v>0.34373542193523032</v>
      </c>
      <c r="E16" s="314">
        <f>F16/1.3</f>
        <v>0.44685604851579946</v>
      </c>
      <c r="F16" s="372">
        <f>0.7/1.205</f>
        <v>0.58091286307053935</v>
      </c>
      <c r="G16" s="161">
        <f t="shared" ref="G16:J17" si="9">F16*1.3</f>
        <v>0.75518672199170123</v>
      </c>
      <c r="H16" s="126">
        <f t="shared" si="9"/>
        <v>0.98174273858921168</v>
      </c>
      <c r="I16" s="175">
        <f t="shared" si="9"/>
        <v>1.2762655601659751</v>
      </c>
      <c r="J16" s="175">
        <f t="shared" si="9"/>
        <v>1.6591452282157677</v>
      </c>
      <c r="K16" s="124">
        <f>J16*1.35</f>
        <v>2.2398460580912865</v>
      </c>
      <c r="L16" s="126">
        <f>K16*1.4</f>
        <v>3.1357844813278009</v>
      </c>
      <c r="M16" s="186">
        <f>L16*1.45</f>
        <v>4.5468874979253107</v>
      </c>
      <c r="N16" s="542">
        <f>M16*1.45</f>
        <v>6.5929868719917</v>
      </c>
      <c r="O16" s="161">
        <f>N16*1.5</f>
        <v>9.8894803079875508</v>
      </c>
      <c r="P16" s="125">
        <f>O16*1.55</f>
        <v>15.328694477380704</v>
      </c>
    </row>
    <row r="17" spans="1:16" ht="15" thickBot="1" x14ac:dyDescent="0.35">
      <c r="A17" s="233" t="s">
        <v>23</v>
      </c>
      <c r="B17" s="234" t="s">
        <v>23</v>
      </c>
      <c r="C17" s="235" t="s">
        <v>60</v>
      </c>
      <c r="D17" s="336">
        <f>E17/1.3</f>
        <v>1.0312062658056911</v>
      </c>
      <c r="E17" s="316">
        <f>F17/1.3</f>
        <v>1.3405681455473986</v>
      </c>
      <c r="F17" s="577">
        <f>2.1/1.205</f>
        <v>1.7427385892116183</v>
      </c>
      <c r="G17" s="260">
        <f t="shared" si="9"/>
        <v>2.2655601659751037</v>
      </c>
      <c r="H17" s="239">
        <f t="shared" si="9"/>
        <v>2.945228215767635</v>
      </c>
      <c r="I17" s="240">
        <f t="shared" si="9"/>
        <v>3.8287966804979257</v>
      </c>
      <c r="J17" s="179">
        <f t="shared" si="9"/>
        <v>4.9774356846473031</v>
      </c>
      <c r="K17" s="131">
        <f>J17*1.35</f>
        <v>6.7195381742738594</v>
      </c>
      <c r="L17" s="133">
        <f>K17*1.4</f>
        <v>9.4073534439834017</v>
      </c>
      <c r="M17" s="190">
        <f>L17*1.45</f>
        <v>13.640662493775933</v>
      </c>
      <c r="N17" s="543">
        <f>M17*1.45</f>
        <v>19.778960615975102</v>
      </c>
      <c r="O17" s="162">
        <f>N17*1.5</f>
        <v>29.668440923962653</v>
      </c>
      <c r="P17" s="132">
        <f>O17*1.55</f>
        <v>45.986083432142109</v>
      </c>
    </row>
    <row r="18" spans="1:16" ht="15.6" thickTop="1" thickBot="1" x14ac:dyDescent="0.35">
      <c r="A18" s="134"/>
      <c r="B18" s="134"/>
      <c r="C18" s="135"/>
      <c r="D18" s="318"/>
      <c r="E18" s="6"/>
      <c r="F18" s="574"/>
      <c r="G18" s="9"/>
      <c r="H18" s="13"/>
      <c r="I18" s="24"/>
      <c r="J18" s="24"/>
      <c r="K18" s="136"/>
      <c r="L18" s="13"/>
      <c r="M18" s="10"/>
      <c r="N18" s="374"/>
      <c r="O18" s="9"/>
      <c r="P18" s="137"/>
    </row>
    <row r="19" spans="1:16" s="379" customFormat="1" x14ac:dyDescent="0.3">
      <c r="A19" s="376" t="s">
        <v>21</v>
      </c>
      <c r="B19" s="377" t="s">
        <v>21</v>
      </c>
      <c r="C19" s="378" t="s">
        <v>3</v>
      </c>
      <c r="D19" s="334">
        <f>E19</f>
        <v>0</v>
      </c>
      <c r="E19" s="314">
        <f>F19*1</f>
        <v>0</v>
      </c>
      <c r="F19" s="335">
        <v>0</v>
      </c>
      <c r="G19" s="161">
        <f t="shared" ref="G19:J20" si="10">F19</f>
        <v>0</v>
      </c>
      <c r="H19" s="126">
        <f t="shared" si="10"/>
        <v>0</v>
      </c>
      <c r="I19" s="175">
        <f t="shared" si="10"/>
        <v>0</v>
      </c>
      <c r="J19" s="223">
        <f t="shared" si="10"/>
        <v>0</v>
      </c>
      <c r="K19" s="219">
        <f>J19*1</f>
        <v>0</v>
      </c>
      <c r="L19" s="222">
        <f t="shared" ref="L19:N20" si="11">K19</f>
        <v>0</v>
      </c>
      <c r="M19" s="220">
        <f t="shared" si="11"/>
        <v>0</v>
      </c>
      <c r="N19" s="548">
        <f t="shared" si="11"/>
        <v>0</v>
      </c>
      <c r="O19" s="221">
        <f>N19*1</f>
        <v>0</v>
      </c>
      <c r="P19" s="220">
        <f>O19</f>
        <v>0</v>
      </c>
    </row>
    <row r="20" spans="1:16" s="379" customFormat="1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0</v>
      </c>
      <c r="E20" s="316">
        <f>F20*1</f>
        <v>0</v>
      </c>
      <c r="F20" s="337">
        <v>0</v>
      </c>
      <c r="G20" s="162">
        <f t="shared" si="10"/>
        <v>0</v>
      </c>
      <c r="H20" s="133">
        <f t="shared" si="10"/>
        <v>0</v>
      </c>
      <c r="I20" s="179">
        <f t="shared" si="10"/>
        <v>0</v>
      </c>
      <c r="J20" s="213">
        <f t="shared" si="10"/>
        <v>0</v>
      </c>
      <c r="K20" s="209">
        <f>J20*1</f>
        <v>0</v>
      </c>
      <c r="L20" s="211">
        <f t="shared" si="11"/>
        <v>0</v>
      </c>
      <c r="M20" s="210">
        <f t="shared" si="11"/>
        <v>0</v>
      </c>
      <c r="N20" s="549">
        <f t="shared" si="11"/>
        <v>0</v>
      </c>
      <c r="O20" s="212">
        <f>N20*1</f>
        <v>0</v>
      </c>
      <c r="P20" s="210">
        <f>O20</f>
        <v>0</v>
      </c>
    </row>
    <row r="21" spans="1:16" ht="15" thickBot="1" x14ac:dyDescent="0.35">
      <c r="A21" s="134"/>
      <c r="B21" s="134"/>
      <c r="C21" s="149"/>
      <c r="D21" s="318"/>
      <c r="E21" s="6"/>
      <c r="F21" s="574"/>
      <c r="G21" s="9"/>
      <c r="H21" s="13"/>
      <c r="I21" s="24"/>
      <c r="J21" s="24"/>
      <c r="K21" s="136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5</v>
      </c>
      <c r="E22" s="314">
        <f>F22*1</f>
        <v>5</v>
      </c>
      <c r="F22" s="335">
        <v>5</v>
      </c>
      <c r="G22" s="216">
        <f>F22</f>
        <v>5</v>
      </c>
      <c r="H22" s="217">
        <f>G22</f>
        <v>5</v>
      </c>
      <c r="I22" s="218">
        <f>H22</f>
        <v>5</v>
      </c>
      <c r="J22" s="218">
        <f>I22</f>
        <v>5</v>
      </c>
      <c r="K22" s="214">
        <f>J22*1</f>
        <v>5</v>
      </c>
      <c r="L22" s="217">
        <f>K22</f>
        <v>5</v>
      </c>
      <c r="M22" s="215">
        <f>L22</f>
        <v>5</v>
      </c>
      <c r="N22" s="550">
        <f>M22</f>
        <v>5</v>
      </c>
      <c r="O22" s="216">
        <f>N22*1</f>
        <v>5</v>
      </c>
      <c r="P22" s="215">
        <f>O22</f>
        <v>5</v>
      </c>
    </row>
    <row r="23" spans="1:16" ht="15" thickBot="1" x14ac:dyDescent="0.35">
      <c r="A23" s="134"/>
      <c r="B23" s="134"/>
      <c r="C23" s="149"/>
      <c r="D23" s="318"/>
      <c r="E23" s="6"/>
      <c r="F23" s="574"/>
      <c r="G23" s="9"/>
      <c r="H23" s="13"/>
      <c r="I23" s="24"/>
      <c r="J23" s="24"/>
      <c r="K23" s="136"/>
      <c r="L23" s="13"/>
      <c r="M23" s="10"/>
      <c r="N23" s="374"/>
      <c r="O23" s="9"/>
      <c r="P23" s="137"/>
    </row>
    <row r="24" spans="1:16" ht="15" thickBot="1" x14ac:dyDescent="0.35">
      <c r="A24" s="153" t="s">
        <v>22</v>
      </c>
      <c r="B24" s="154" t="s">
        <v>30</v>
      </c>
      <c r="C24" s="155" t="s">
        <v>61</v>
      </c>
      <c r="D24" s="336">
        <f>E24</f>
        <v>30</v>
      </c>
      <c r="E24" s="316">
        <f>F24*1</f>
        <v>30</v>
      </c>
      <c r="F24" s="337">
        <v>30</v>
      </c>
      <c r="G24" s="207">
        <v>35</v>
      </c>
      <c r="H24" s="206">
        <f>G24</f>
        <v>35</v>
      </c>
      <c r="I24" s="208">
        <f>H24</f>
        <v>35</v>
      </c>
      <c r="J24" s="179">
        <f>I24</f>
        <v>35</v>
      </c>
      <c r="K24" s="131">
        <f>J24*1.1</f>
        <v>38.5</v>
      </c>
      <c r="L24" s="133">
        <f>K24</f>
        <v>38.5</v>
      </c>
      <c r="M24" s="132">
        <f>L24</f>
        <v>38.5</v>
      </c>
      <c r="N24" s="543">
        <f>M24</f>
        <v>38.5</v>
      </c>
      <c r="O24" s="162">
        <f>N24*1.2</f>
        <v>46.199999999999996</v>
      </c>
      <c r="P24" s="132">
        <f>O24</f>
        <v>46.199999999999996</v>
      </c>
    </row>
    <row r="25" spans="1:16" ht="15" thickBot="1" x14ac:dyDescent="0.35">
      <c r="A25" s="134"/>
      <c r="B25" s="134"/>
      <c r="C25" s="149"/>
      <c r="D25" s="318"/>
      <c r="E25" s="6"/>
      <c r="F25" s="574"/>
      <c r="G25" s="9"/>
      <c r="H25" s="13"/>
      <c r="I25" s="24"/>
      <c r="J25" s="24"/>
      <c r="K25" s="136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25">
        <f>E26</f>
        <v>0.9</v>
      </c>
      <c r="E26" s="309">
        <f>F26*1</f>
        <v>0.9</v>
      </c>
      <c r="F26" s="326">
        <v>0.9</v>
      </c>
      <c r="G26" s="253">
        <f>F26</f>
        <v>0.9</v>
      </c>
      <c r="H26" s="254">
        <f>G26</f>
        <v>0.9</v>
      </c>
      <c r="I26" s="255">
        <f>H26</f>
        <v>0.9</v>
      </c>
      <c r="J26" s="255">
        <f>I26</f>
        <v>0.9</v>
      </c>
      <c r="K26" s="251">
        <f>J26*1</f>
        <v>0.9</v>
      </c>
      <c r="L26" s="254">
        <f>K26</f>
        <v>0.9</v>
      </c>
      <c r="M26" s="252">
        <f>L26</f>
        <v>0.9</v>
      </c>
      <c r="N26" s="552">
        <f>M26</f>
        <v>0.9</v>
      </c>
      <c r="O26" s="253">
        <f>N26*1</f>
        <v>0.9</v>
      </c>
      <c r="P26" s="252">
        <f>O26</f>
        <v>0.9</v>
      </c>
    </row>
    <row r="27" spans="1:16" ht="15" thickBot="1" x14ac:dyDescent="0.35">
      <c r="D27" s="579"/>
      <c r="E27" s="580"/>
      <c r="F27" s="581"/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578">
        <f>(0.5*(D16+D17))/(0.5*(D19/10+D20/10)+D22/10)*D26</f>
        <v>1.2374475189668293</v>
      </c>
      <c r="E28" s="578">
        <f t="shared" ref="E28:J28" si="12">(0.5*(E16+E17))/(0.5*(E19/10+E20/10)+E22/10)*E26</f>
        <v>1.6086817746568782</v>
      </c>
      <c r="F28" s="578">
        <f t="shared" si="12"/>
        <v>2.0912863070539416</v>
      </c>
      <c r="G28" s="404">
        <f t="shared" si="12"/>
        <v>2.7186721991701246</v>
      </c>
      <c r="H28" s="404">
        <f t="shared" si="12"/>
        <v>3.534273858921162</v>
      </c>
      <c r="I28" s="404">
        <f t="shared" si="12"/>
        <v>4.5945560165975108</v>
      </c>
      <c r="J28" s="404">
        <f t="shared" si="12"/>
        <v>5.9729228215767636</v>
      </c>
      <c r="K28" s="404">
        <f t="shared" ref="K28:P28" si="13">(0.5*(K16+K17))/(0.5*(K19/10+K20/10)+K22/10)*K26</f>
        <v>8.0634458091286323</v>
      </c>
      <c r="L28" s="404">
        <f t="shared" si="13"/>
        <v>11.288824132780084</v>
      </c>
      <c r="M28" s="404">
        <f t="shared" si="13"/>
        <v>16.368794992531118</v>
      </c>
      <c r="N28" s="611">
        <f t="shared" si="13"/>
        <v>23.734752739170119</v>
      </c>
      <c r="O28" s="606">
        <f t="shared" si="13"/>
        <v>35.602129108755186</v>
      </c>
      <c r="P28" s="405">
        <f t="shared" si="13"/>
        <v>55.183300118570536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93BA-6CBB-4203-8E66-10B2FAE38C8F}">
  <dimension ref="A1:P35"/>
  <sheetViews>
    <sheetView topLeftCell="D4" zoomScale="85" zoomScaleNormal="85" workbookViewId="0">
      <selection activeCell="F9" sqref="F9"/>
    </sheetView>
  </sheetViews>
  <sheetFormatPr defaultRowHeight="14.4" x14ac:dyDescent="0.3"/>
  <cols>
    <col min="2" max="2" width="15.88671875" bestFit="1" customWidth="1"/>
    <col min="3" max="3" width="20.5546875" bestFit="1" customWidth="1"/>
    <col min="14" max="14" width="12.44140625" bestFit="1" customWidth="1"/>
  </cols>
  <sheetData>
    <row r="1" spans="1:16" x14ac:dyDescent="0.3">
      <c r="A1" s="639" t="s">
        <v>49</v>
      </c>
      <c r="B1" s="639"/>
      <c r="C1" s="52" t="s">
        <v>0</v>
      </c>
      <c r="D1" s="81" t="s">
        <v>2</v>
      </c>
      <c r="E1" s="83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8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10"/>
      <c r="F2" s="194"/>
      <c r="G2" s="30"/>
      <c r="H2" s="30"/>
      <c r="I2" s="31"/>
      <c r="J2" s="31"/>
      <c r="K2" s="86"/>
      <c r="L2" s="30"/>
      <c r="M2" s="87"/>
      <c r="N2" s="87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20">
        <f>F3*1</f>
        <v>1</v>
      </c>
      <c r="F3" s="263">
        <v>1</v>
      </c>
      <c r="G3" s="258">
        <f>F3</f>
        <v>1</v>
      </c>
      <c r="H3" s="258">
        <f>G3</f>
        <v>1</v>
      </c>
      <c r="I3" s="259">
        <f>H3</f>
        <v>1</v>
      </c>
      <c r="J3" s="259">
        <f>I3</f>
        <v>1</v>
      </c>
      <c r="K3" s="256">
        <f>J3*1.1</f>
        <v>1.1000000000000001</v>
      </c>
      <c r="L3" s="258">
        <f>K3</f>
        <v>1.1000000000000001</v>
      </c>
      <c r="M3" s="257">
        <f>L3</f>
        <v>1.1000000000000001</v>
      </c>
      <c r="N3" s="257">
        <f>M3</f>
        <v>1.1000000000000001</v>
      </c>
      <c r="O3" s="263">
        <f>N3*1.15</f>
        <v>1.2649999999999999</v>
      </c>
      <c r="P3" s="257">
        <f>O3</f>
        <v>1.2649999999999999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22">
        <f t="shared" ref="E4:E7" si="1">F4*1</f>
        <v>0</v>
      </c>
      <c r="F4" s="59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69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1</v>
      </c>
      <c r="E5" s="324">
        <f t="shared" si="1"/>
        <v>1</v>
      </c>
      <c r="F5" s="58">
        <v>1</v>
      </c>
      <c r="G5" s="32">
        <f t="shared" si="2"/>
        <v>1</v>
      </c>
      <c r="H5" s="32">
        <f t="shared" si="2"/>
        <v>1</v>
      </c>
      <c r="I5" s="168">
        <f t="shared" si="2"/>
        <v>1</v>
      </c>
      <c r="J5" s="168">
        <f t="shared" si="2"/>
        <v>1</v>
      </c>
      <c r="K5" s="66">
        <f>J5*1</f>
        <v>1</v>
      </c>
      <c r="L5" s="32">
        <f t="shared" si="3"/>
        <v>1</v>
      </c>
      <c r="M5" s="67">
        <f t="shared" si="3"/>
        <v>1</v>
      </c>
      <c r="N5" s="67">
        <f t="shared" si="3"/>
        <v>1</v>
      </c>
      <c r="O5" s="58">
        <f>N5*1</f>
        <v>1</v>
      </c>
      <c r="P5" s="67">
        <f t="shared" si="4"/>
        <v>1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1</v>
      </c>
      <c r="E6" s="322">
        <f t="shared" si="1"/>
        <v>1</v>
      </c>
      <c r="F6" s="59">
        <v>1</v>
      </c>
      <c r="G6" s="33">
        <f t="shared" si="2"/>
        <v>1</v>
      </c>
      <c r="H6" s="33">
        <f t="shared" si="2"/>
        <v>1</v>
      </c>
      <c r="I6" s="169">
        <f t="shared" si="2"/>
        <v>1</v>
      </c>
      <c r="J6" s="169">
        <f t="shared" si="2"/>
        <v>1</v>
      </c>
      <c r="K6" s="68">
        <f>J6*1.1</f>
        <v>1.1000000000000001</v>
      </c>
      <c r="L6" s="33">
        <f t="shared" si="3"/>
        <v>1.1000000000000001</v>
      </c>
      <c r="M6" s="69">
        <f t="shared" si="3"/>
        <v>1.1000000000000001</v>
      </c>
      <c r="N6" s="69">
        <f t="shared" si="3"/>
        <v>1.1000000000000001</v>
      </c>
      <c r="O6" s="59">
        <f>N6*1.15</f>
        <v>1.2649999999999999</v>
      </c>
      <c r="P6" s="69">
        <f t="shared" si="4"/>
        <v>1.2649999999999999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</v>
      </c>
      <c r="E7" s="324">
        <f t="shared" si="1"/>
        <v>1</v>
      </c>
      <c r="F7" s="157">
        <v>1</v>
      </c>
      <c r="G7" s="100">
        <f t="shared" si="2"/>
        <v>1</v>
      </c>
      <c r="H7" s="100">
        <f t="shared" si="2"/>
        <v>1</v>
      </c>
      <c r="I7" s="170">
        <f t="shared" si="2"/>
        <v>1</v>
      </c>
      <c r="J7" s="170">
        <f t="shared" si="2"/>
        <v>1</v>
      </c>
      <c r="K7" s="98">
        <f>J7*1</f>
        <v>1</v>
      </c>
      <c r="L7" s="100">
        <f t="shared" si="3"/>
        <v>1</v>
      </c>
      <c r="M7" s="99">
        <f t="shared" si="3"/>
        <v>1</v>
      </c>
      <c r="N7" s="99">
        <f t="shared" si="3"/>
        <v>1</v>
      </c>
      <c r="O7" s="157">
        <f>N7*1</f>
        <v>1</v>
      </c>
      <c r="P7" s="99">
        <f t="shared" si="4"/>
        <v>1</v>
      </c>
    </row>
    <row r="8" spans="1:16" ht="15" thickBot="1" x14ac:dyDescent="0.35">
      <c r="A8" s="134"/>
      <c r="B8" s="134"/>
      <c r="C8" s="141"/>
      <c r="D8" s="318"/>
      <c r="E8" s="10"/>
      <c r="F8" s="195"/>
      <c r="G8" s="13"/>
      <c r="H8" s="13"/>
      <c r="I8" s="24"/>
      <c r="J8" s="24"/>
      <c r="K8" s="136"/>
      <c r="L8" s="13"/>
      <c r="M8" s="10"/>
      <c r="N8" s="10"/>
      <c r="O8" s="9"/>
      <c r="P8" s="137"/>
    </row>
    <row r="9" spans="1:16" ht="15" thickBot="1" x14ac:dyDescent="0.35">
      <c r="A9" s="163" t="s">
        <v>22</v>
      </c>
      <c r="B9" s="164" t="s">
        <v>30</v>
      </c>
      <c r="C9" s="103" t="s">
        <v>57</v>
      </c>
      <c r="D9" s="325">
        <f>E9</f>
        <v>0.7</v>
      </c>
      <c r="E9" s="326">
        <f>F9*1</f>
        <v>0.7</v>
      </c>
      <c r="F9" s="253">
        <v>0.7</v>
      </c>
      <c r="G9" s="254">
        <f>F9</f>
        <v>0.7</v>
      </c>
      <c r="H9" s="254">
        <f>G9</f>
        <v>0.7</v>
      </c>
      <c r="I9" s="255">
        <f>H9</f>
        <v>0.7</v>
      </c>
      <c r="J9" s="255">
        <f>I9</f>
        <v>0.7</v>
      </c>
      <c r="K9" s="251">
        <v>0.75</v>
      </c>
      <c r="L9" s="254">
        <f>K9</f>
        <v>0.75</v>
      </c>
      <c r="M9" s="252">
        <f>L9</f>
        <v>0.75</v>
      </c>
      <c r="N9" s="252">
        <f>M9</f>
        <v>0.75</v>
      </c>
      <c r="O9" s="253">
        <v>0.8</v>
      </c>
      <c r="P9" s="252">
        <f>O9</f>
        <v>0.8</v>
      </c>
    </row>
    <row r="10" spans="1:16" ht="15" thickBot="1" x14ac:dyDescent="0.35">
      <c r="A10" s="134"/>
      <c r="B10" s="134"/>
      <c r="C10" s="141"/>
      <c r="D10" s="318"/>
      <c r="E10" s="10"/>
      <c r="F10" s="195"/>
      <c r="G10" s="13"/>
      <c r="H10" s="13"/>
      <c r="I10" s="24"/>
      <c r="J10" s="24"/>
      <c r="K10" s="136"/>
      <c r="L10" s="13"/>
      <c r="M10" s="10"/>
      <c r="N10" s="10"/>
      <c r="O10" s="9"/>
      <c r="P10" s="137"/>
    </row>
    <row r="11" spans="1:16" x14ac:dyDescent="0.3">
      <c r="A11" s="121"/>
      <c r="B11" s="122"/>
      <c r="C11" s="103" t="s">
        <v>14</v>
      </c>
      <c r="D11" s="334">
        <f>E11</f>
        <v>0</v>
      </c>
      <c r="E11" s="335">
        <f>F11*1</f>
        <v>0</v>
      </c>
      <c r="F11" s="161"/>
      <c r="G11" s="126">
        <f t="shared" ref="G11:J12" si="5">F11</f>
        <v>0</v>
      </c>
      <c r="H11" s="126">
        <f t="shared" si="5"/>
        <v>0</v>
      </c>
      <c r="I11" s="175">
        <f t="shared" si="5"/>
        <v>0</v>
      </c>
      <c r="J11" s="175">
        <f t="shared" si="5"/>
        <v>0</v>
      </c>
      <c r="K11" s="124">
        <f>I11*1</f>
        <v>0</v>
      </c>
      <c r="L11" s="126">
        <f t="shared" ref="L11:N12" si="6">K11</f>
        <v>0</v>
      </c>
      <c r="M11" s="125">
        <f t="shared" si="6"/>
        <v>0</v>
      </c>
      <c r="N11" s="125">
        <f t="shared" si="6"/>
        <v>0</v>
      </c>
      <c r="O11" s="161">
        <f>N11*1</f>
        <v>0</v>
      </c>
      <c r="P11" s="125">
        <f>O11</f>
        <v>0</v>
      </c>
    </row>
    <row r="12" spans="1:16" ht="15" thickBot="1" x14ac:dyDescent="0.35">
      <c r="A12" s="128"/>
      <c r="B12" s="129"/>
      <c r="C12" s="97" t="s">
        <v>15</v>
      </c>
      <c r="D12" s="336">
        <f>E12</f>
        <v>0</v>
      </c>
      <c r="E12" s="337">
        <f>F12*1</f>
        <v>0</v>
      </c>
      <c r="F12" s="162"/>
      <c r="G12" s="133">
        <f t="shared" si="5"/>
        <v>0</v>
      </c>
      <c r="H12" s="133">
        <f t="shared" si="5"/>
        <v>0</v>
      </c>
      <c r="I12" s="179">
        <f t="shared" si="5"/>
        <v>0</v>
      </c>
      <c r="J12" s="179">
        <f t="shared" si="5"/>
        <v>0</v>
      </c>
      <c r="K12" s="131">
        <f>I12*1</f>
        <v>0</v>
      </c>
      <c r="L12" s="133">
        <f t="shared" si="6"/>
        <v>0</v>
      </c>
      <c r="M12" s="132">
        <f t="shared" si="6"/>
        <v>0</v>
      </c>
      <c r="N12" s="132">
        <f t="shared" si="6"/>
        <v>0</v>
      </c>
      <c r="O12" s="162">
        <f>N12*1</f>
        <v>0</v>
      </c>
      <c r="P12" s="132">
        <f>O12</f>
        <v>0</v>
      </c>
    </row>
    <row r="13" spans="1:16" ht="15" thickBot="1" x14ac:dyDescent="0.35">
      <c r="A13" s="144"/>
      <c r="B13" s="144"/>
      <c r="C13" s="149"/>
      <c r="D13" s="331"/>
      <c r="E13" s="4"/>
      <c r="F13" s="20"/>
      <c r="G13" s="28"/>
      <c r="H13" s="28"/>
      <c r="I13" s="25"/>
      <c r="J13" s="25"/>
      <c r="K13" s="145"/>
      <c r="L13" s="28"/>
      <c r="M13" s="4"/>
      <c r="N13" s="4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58</v>
      </c>
      <c r="D14" s="332">
        <f>E14/1.3</f>
        <v>-2.0710059171597632</v>
      </c>
      <c r="E14" s="333">
        <f>F14/1.3</f>
        <v>-2.6923076923076921</v>
      </c>
      <c r="F14" s="288">
        <v>-3.5</v>
      </c>
      <c r="G14" s="289">
        <f>F14*1.3</f>
        <v>-4.55</v>
      </c>
      <c r="H14" s="289">
        <f>G14*1.3</f>
        <v>-5.915</v>
      </c>
      <c r="I14" s="290">
        <f>H14*1.3</f>
        <v>-7.6895000000000007</v>
      </c>
      <c r="J14" s="290">
        <f>I14*1.3</f>
        <v>-9.9963500000000014</v>
      </c>
      <c r="K14" s="286">
        <f>J14*1.35</f>
        <v>-13.495072500000003</v>
      </c>
      <c r="L14" s="289">
        <f>K14*1.4</f>
        <v>-18.893101500000004</v>
      </c>
      <c r="M14" s="291">
        <f>L14*1.45</f>
        <v>-27.394997175000004</v>
      </c>
      <c r="N14" s="291">
        <f>M14*1.45</f>
        <v>-39.722745903750003</v>
      </c>
      <c r="O14" s="292">
        <f>N14*1.5</f>
        <v>-59.584118855625007</v>
      </c>
      <c r="P14" s="287">
        <f>O14*1.55</f>
        <v>-92.35538422621876</v>
      </c>
    </row>
    <row r="15" spans="1:16" ht="15" thickBot="1" x14ac:dyDescent="0.35">
      <c r="A15" s="134"/>
      <c r="B15" s="134"/>
      <c r="C15" s="141"/>
      <c r="D15" s="411"/>
      <c r="E15" s="185"/>
      <c r="F15" s="21"/>
      <c r="G15" s="29"/>
      <c r="H15" s="29"/>
      <c r="I15" s="26"/>
      <c r="J15" s="26"/>
      <c r="K15" s="142"/>
      <c r="L15" s="29"/>
      <c r="M15" s="185"/>
      <c r="N15" s="185"/>
      <c r="O15" s="21"/>
      <c r="P15" s="143"/>
    </row>
    <row r="16" spans="1:16" ht="15" thickBot="1" x14ac:dyDescent="0.35">
      <c r="A16" s="121" t="s">
        <v>21</v>
      </c>
      <c r="B16" s="122" t="s">
        <v>21</v>
      </c>
      <c r="C16" s="123" t="s">
        <v>5</v>
      </c>
      <c r="D16" s="334">
        <f>E16</f>
        <v>40</v>
      </c>
      <c r="E16" s="335">
        <f>F16*1</f>
        <v>40</v>
      </c>
      <c r="F16" s="161">
        <v>40</v>
      </c>
      <c r="G16" s="126">
        <f t="shared" ref="G16:I16" si="7">F16</f>
        <v>40</v>
      </c>
      <c r="H16" s="126">
        <f t="shared" si="7"/>
        <v>40</v>
      </c>
      <c r="I16" s="175">
        <f t="shared" si="7"/>
        <v>40</v>
      </c>
      <c r="J16" s="175">
        <f>I16</f>
        <v>40</v>
      </c>
      <c r="K16" s="124">
        <f>J16*1</f>
        <v>40</v>
      </c>
      <c r="L16" s="126">
        <f>K16</f>
        <v>40</v>
      </c>
      <c r="M16" s="125">
        <f>L16</f>
        <v>40</v>
      </c>
      <c r="N16" s="125">
        <f>M16</f>
        <v>40</v>
      </c>
      <c r="O16" s="161">
        <f>N16*1</f>
        <v>40</v>
      </c>
      <c r="P16" s="125">
        <f>O16</f>
        <v>40</v>
      </c>
    </row>
    <row r="17" spans="1:16" ht="15" thickBot="1" x14ac:dyDescent="0.35">
      <c r="A17" s="93" t="s">
        <v>24</v>
      </c>
      <c r="B17" s="40" t="s">
        <v>24</v>
      </c>
      <c r="C17" s="57" t="s">
        <v>6</v>
      </c>
      <c r="D17" s="329">
        <f>E17</f>
        <v>0.6</v>
      </c>
      <c r="E17" s="330">
        <f>F17*1</f>
        <v>0.6</v>
      </c>
      <c r="F17" s="624">
        <v>0.6</v>
      </c>
      <c r="G17" s="625">
        <f>F17+0.05</f>
        <v>0.65</v>
      </c>
      <c r="H17" s="625">
        <f>G17+0.05</f>
        <v>0.70000000000000007</v>
      </c>
      <c r="I17" s="626">
        <f>H17+0.05</f>
        <v>0.75000000000000011</v>
      </c>
      <c r="J17" s="626">
        <f>I17+0.05</f>
        <v>0.80000000000000016</v>
      </c>
      <c r="K17" s="627">
        <f>J17+0.1</f>
        <v>0.90000000000000013</v>
      </c>
      <c r="L17" s="625">
        <f>K17+0.05</f>
        <v>0.95000000000000018</v>
      </c>
      <c r="M17" s="628">
        <f>L17+0.05</f>
        <v>1.0000000000000002</v>
      </c>
      <c r="N17" s="628">
        <f>M17+0.05</f>
        <v>1.0500000000000003</v>
      </c>
      <c r="O17" s="624">
        <f>N17+0.1</f>
        <v>1.1500000000000004</v>
      </c>
      <c r="P17" s="628">
        <f>O17+0.05</f>
        <v>1.2000000000000004</v>
      </c>
    </row>
    <row r="18" spans="1:16" x14ac:dyDescent="0.3">
      <c r="A18" s="147" t="s">
        <v>27</v>
      </c>
      <c r="B18" s="42" t="s">
        <v>27</v>
      </c>
      <c r="C18" s="55" t="s">
        <v>25</v>
      </c>
      <c r="D18" s="325"/>
      <c r="E18" s="326"/>
      <c r="F18" s="64"/>
      <c r="G18" s="36"/>
      <c r="H18" s="36"/>
      <c r="I18" s="177"/>
      <c r="J18" s="177"/>
      <c r="K18" s="70"/>
      <c r="L18" s="36"/>
      <c r="M18" s="188"/>
      <c r="N18" s="188"/>
      <c r="O18" s="60"/>
      <c r="P18" s="71"/>
    </row>
    <row r="19" spans="1:16" x14ac:dyDescent="0.3">
      <c r="A19" s="93" t="s">
        <v>27</v>
      </c>
      <c r="B19" s="40" t="s">
        <v>27</v>
      </c>
      <c r="C19" s="57" t="s">
        <v>26</v>
      </c>
      <c r="D19" s="323"/>
      <c r="E19" s="324"/>
      <c r="F19" s="65"/>
      <c r="G19" s="32"/>
      <c r="H19" s="32"/>
      <c r="I19" s="168"/>
      <c r="J19" s="168"/>
      <c r="K19" s="66"/>
      <c r="L19" s="32"/>
      <c r="M19" s="181"/>
      <c r="N19" s="181"/>
      <c r="O19" s="58"/>
      <c r="P19" s="67"/>
    </row>
    <row r="20" spans="1:16" x14ac:dyDescent="0.3">
      <c r="A20" s="147" t="s">
        <v>24</v>
      </c>
      <c r="B20" s="42" t="s">
        <v>24</v>
      </c>
      <c r="C20" s="55" t="s">
        <v>7</v>
      </c>
      <c r="D20" s="334">
        <f t="shared" ref="D20:E20" si="8">E20/1.3</f>
        <v>0.5325443786982248</v>
      </c>
      <c r="E20" s="335">
        <f t="shared" si="8"/>
        <v>0.69230769230769229</v>
      </c>
      <c r="F20" s="62">
        <v>0.9</v>
      </c>
      <c r="G20" s="35">
        <f t="shared" ref="G20:J20" si="9">F20*1.3</f>
        <v>1.1700000000000002</v>
      </c>
      <c r="H20" s="35">
        <f t="shared" si="9"/>
        <v>1.5210000000000004</v>
      </c>
      <c r="I20" s="178">
        <f t="shared" si="9"/>
        <v>1.9773000000000005</v>
      </c>
      <c r="J20" s="178">
        <f t="shared" si="9"/>
        <v>2.5704900000000008</v>
      </c>
      <c r="K20" s="74">
        <f>J20*1.35</f>
        <v>3.4701615000000015</v>
      </c>
      <c r="L20" s="35">
        <f t="shared" ref="L20" si="10">K20*1.4</f>
        <v>4.8582261000000013</v>
      </c>
      <c r="M20" s="189">
        <f t="shared" ref="M20:N20" si="11">L20*1.45</f>
        <v>7.0444278450000013</v>
      </c>
      <c r="N20" s="189">
        <f t="shared" si="11"/>
        <v>10.214420375250002</v>
      </c>
      <c r="O20" s="79">
        <f>N20*1.5</f>
        <v>15.321630562875004</v>
      </c>
      <c r="P20" s="75">
        <f t="shared" ref="P20" si="12">O20*1.55</f>
        <v>23.748527372456259</v>
      </c>
    </row>
    <row r="21" spans="1:16" ht="15" thickBot="1" x14ac:dyDescent="0.35">
      <c r="A21" s="95" t="s">
        <v>21</v>
      </c>
      <c r="B21" s="96" t="s">
        <v>21</v>
      </c>
      <c r="C21" s="148" t="s">
        <v>8</v>
      </c>
      <c r="D21" s="336">
        <f>E21</f>
        <v>100</v>
      </c>
      <c r="E21" s="337">
        <f>F21*1</f>
        <v>100</v>
      </c>
      <c r="F21" s="162">
        <v>100</v>
      </c>
      <c r="G21" s="133">
        <f>F21</f>
        <v>100</v>
      </c>
      <c r="H21" s="133">
        <f>G21</f>
        <v>100</v>
      </c>
      <c r="I21" s="179">
        <f>H21</f>
        <v>100</v>
      </c>
      <c r="J21" s="179">
        <f>I21</f>
        <v>100</v>
      </c>
      <c r="K21" s="131">
        <f>J21*1</f>
        <v>100</v>
      </c>
      <c r="L21" s="133">
        <f>K21</f>
        <v>100</v>
      </c>
      <c r="M21" s="132">
        <f>L21</f>
        <v>100</v>
      </c>
      <c r="N21" s="132">
        <f>M21</f>
        <v>100</v>
      </c>
      <c r="O21" s="162">
        <f>N21*1</f>
        <v>100</v>
      </c>
      <c r="P21" s="132">
        <f>O21</f>
        <v>100</v>
      </c>
    </row>
    <row r="22" spans="1:16" ht="15" thickBot="1" x14ac:dyDescent="0.35">
      <c r="A22" s="144"/>
      <c r="B22" s="144"/>
      <c r="C22" s="141"/>
      <c r="D22" s="331"/>
      <c r="E22" s="4"/>
      <c r="F22" s="199"/>
      <c r="G22" s="28"/>
      <c r="H22" s="28"/>
      <c r="I22" s="25"/>
      <c r="J22" s="25"/>
      <c r="K22" s="145"/>
      <c r="L22" s="28"/>
      <c r="M22" s="4"/>
      <c r="N22" s="4"/>
      <c r="O22" s="20"/>
      <c r="P22" s="146"/>
    </row>
    <row r="23" spans="1:16" x14ac:dyDescent="0.3">
      <c r="A23" s="121" t="s">
        <v>23</v>
      </c>
      <c r="B23" s="122" t="s">
        <v>23</v>
      </c>
      <c r="C23" s="123" t="s">
        <v>59</v>
      </c>
      <c r="D23" s="334">
        <f>E23/1.3</f>
        <v>0.44378698224852065</v>
      </c>
      <c r="E23" s="335">
        <f>F23/1.3</f>
        <v>0.57692307692307687</v>
      </c>
      <c r="F23" s="198">
        <f>1*0.75</f>
        <v>0.75</v>
      </c>
      <c r="G23" s="126">
        <f t="shared" ref="G23:J24" si="13">F23*1.3</f>
        <v>0.97500000000000009</v>
      </c>
      <c r="H23" s="126">
        <f t="shared" si="13"/>
        <v>1.2675000000000001</v>
      </c>
      <c r="I23" s="175">
        <f t="shared" si="13"/>
        <v>1.64775</v>
      </c>
      <c r="J23" s="175">
        <f t="shared" si="13"/>
        <v>2.1420750000000002</v>
      </c>
      <c r="K23" s="124">
        <f>J23*1.35</f>
        <v>2.8918012500000003</v>
      </c>
      <c r="L23" s="126">
        <f>K23*1.4</f>
        <v>4.0485217499999999</v>
      </c>
      <c r="M23" s="186">
        <f>L23*1.45</f>
        <v>5.8703565374999993</v>
      </c>
      <c r="N23" s="186">
        <f>M23*1.45</f>
        <v>8.512016979374998</v>
      </c>
      <c r="O23" s="161">
        <f>N23*1.5</f>
        <v>12.768025469062497</v>
      </c>
      <c r="P23" s="125">
        <f>O23*1.55</f>
        <v>19.790439477046871</v>
      </c>
    </row>
    <row r="24" spans="1:16" ht="15" thickBot="1" x14ac:dyDescent="0.35">
      <c r="A24" s="128" t="s">
        <v>23</v>
      </c>
      <c r="B24" s="129" t="s">
        <v>23</v>
      </c>
      <c r="C24" s="235" t="s">
        <v>60</v>
      </c>
      <c r="D24" s="336">
        <f>E24/1.3</f>
        <v>1.7307692307692306</v>
      </c>
      <c r="E24" s="337">
        <f>F24/1.3</f>
        <v>2.25</v>
      </c>
      <c r="F24" s="200">
        <f>3.9*0.75</f>
        <v>2.9249999999999998</v>
      </c>
      <c r="G24" s="133">
        <f t="shared" si="13"/>
        <v>3.8024999999999998</v>
      </c>
      <c r="H24" s="133">
        <f t="shared" si="13"/>
        <v>4.9432499999999999</v>
      </c>
      <c r="I24" s="179">
        <f t="shared" si="13"/>
        <v>6.4262250000000005</v>
      </c>
      <c r="J24" s="179">
        <f t="shared" si="13"/>
        <v>8.3540925000000001</v>
      </c>
      <c r="K24" s="131">
        <f>J24*1.35</f>
        <v>11.278024875000002</v>
      </c>
      <c r="L24" s="133">
        <f>K24*1.4</f>
        <v>15.789234825000001</v>
      </c>
      <c r="M24" s="190">
        <f>L24*1.45</f>
        <v>22.894390496250001</v>
      </c>
      <c r="N24" s="190">
        <f>M24*1.45</f>
        <v>33.196866219562501</v>
      </c>
      <c r="O24" s="162">
        <f>N24*1.5</f>
        <v>49.795299329343749</v>
      </c>
      <c r="P24" s="132">
        <f>O24*1.55</f>
        <v>77.182713960482815</v>
      </c>
    </row>
    <row r="25" spans="1:16" ht="15" thickBot="1" x14ac:dyDescent="0.35">
      <c r="A25" s="134"/>
      <c r="B25" s="134"/>
      <c r="C25" s="135"/>
      <c r="D25" s="318"/>
      <c r="E25" s="10"/>
      <c r="F25" s="195"/>
      <c r="G25" s="13"/>
      <c r="H25" s="13"/>
      <c r="I25" s="24"/>
      <c r="J25" s="24"/>
      <c r="K25" s="136"/>
      <c r="L25" s="13"/>
      <c r="M25" s="10"/>
      <c r="N25" s="10"/>
      <c r="O25" s="9"/>
      <c r="P25" s="137"/>
    </row>
    <row r="26" spans="1:16" s="379" customFormat="1" x14ac:dyDescent="0.3">
      <c r="A26" s="376" t="s">
        <v>21</v>
      </c>
      <c r="B26" s="377" t="s">
        <v>21</v>
      </c>
      <c r="C26" s="378" t="s">
        <v>3</v>
      </c>
      <c r="D26" s="334">
        <f>E26</f>
        <v>0</v>
      </c>
      <c r="E26" s="335">
        <f>F26*1</f>
        <v>0</v>
      </c>
      <c r="F26" s="161">
        <v>0</v>
      </c>
      <c r="G26" s="126">
        <f t="shared" ref="G26:J27" si="14">F26</f>
        <v>0</v>
      </c>
      <c r="H26" s="126">
        <f t="shared" si="14"/>
        <v>0</v>
      </c>
      <c r="I26" s="175">
        <f t="shared" si="14"/>
        <v>0</v>
      </c>
      <c r="J26" s="390">
        <f t="shared" si="14"/>
        <v>0</v>
      </c>
      <c r="K26" s="386">
        <f>J26*1</f>
        <v>0</v>
      </c>
      <c r="L26" s="389">
        <f t="shared" ref="L26:N27" si="15">K26</f>
        <v>0</v>
      </c>
      <c r="M26" s="387">
        <f t="shared" si="15"/>
        <v>0</v>
      </c>
      <c r="N26" s="387">
        <f t="shared" si="15"/>
        <v>0</v>
      </c>
      <c r="O26" s="388">
        <f>N26*1</f>
        <v>0</v>
      </c>
      <c r="P26" s="387">
        <f>O26</f>
        <v>0</v>
      </c>
    </row>
    <row r="27" spans="1:16" s="379" customFormat="1" ht="15" thickBot="1" x14ac:dyDescent="0.35">
      <c r="A27" s="380" t="s">
        <v>21</v>
      </c>
      <c r="B27" s="381" t="s">
        <v>21</v>
      </c>
      <c r="C27" s="382" t="s">
        <v>4</v>
      </c>
      <c r="D27" s="336">
        <f>E27</f>
        <v>0</v>
      </c>
      <c r="E27" s="337">
        <f>F27*1</f>
        <v>0</v>
      </c>
      <c r="F27" s="162">
        <v>0</v>
      </c>
      <c r="G27" s="133">
        <f t="shared" si="14"/>
        <v>0</v>
      </c>
      <c r="H27" s="133">
        <f t="shared" si="14"/>
        <v>0</v>
      </c>
      <c r="I27" s="179">
        <f t="shared" si="14"/>
        <v>0</v>
      </c>
      <c r="J27" s="399">
        <f t="shared" si="14"/>
        <v>0</v>
      </c>
      <c r="K27" s="395">
        <f>J27*1</f>
        <v>0</v>
      </c>
      <c r="L27" s="398">
        <f t="shared" si="15"/>
        <v>0</v>
      </c>
      <c r="M27" s="396">
        <f t="shared" si="15"/>
        <v>0</v>
      </c>
      <c r="N27" s="396">
        <f t="shared" si="15"/>
        <v>0</v>
      </c>
      <c r="O27" s="397">
        <f>N27*1</f>
        <v>0</v>
      </c>
      <c r="P27" s="396">
        <f>O27</f>
        <v>0</v>
      </c>
    </row>
    <row r="28" spans="1:16" ht="15" thickBot="1" x14ac:dyDescent="0.35">
      <c r="A28" s="134"/>
      <c r="B28" s="134"/>
      <c r="C28" s="149"/>
      <c r="D28" s="318"/>
      <c r="E28" s="10"/>
      <c r="F28" s="195"/>
      <c r="G28" s="13"/>
      <c r="H28" s="13"/>
      <c r="I28" s="24"/>
      <c r="J28" s="24"/>
      <c r="K28" s="136"/>
      <c r="L28" s="13"/>
      <c r="M28" s="10"/>
      <c r="N28" s="10"/>
      <c r="O28" s="9"/>
      <c r="P28" s="137"/>
    </row>
    <row r="29" spans="1:16" ht="15" thickBot="1" x14ac:dyDescent="0.35">
      <c r="A29" s="150" t="s">
        <v>21</v>
      </c>
      <c r="B29" s="151" t="s">
        <v>21</v>
      </c>
      <c r="C29" s="152" t="s">
        <v>16</v>
      </c>
      <c r="D29" s="334">
        <f>E29</f>
        <v>15</v>
      </c>
      <c r="E29" s="335">
        <f>F29*1</f>
        <v>15</v>
      </c>
      <c r="F29" s="216">
        <v>15</v>
      </c>
      <c r="G29" s="217">
        <f>F29</f>
        <v>15</v>
      </c>
      <c r="H29" s="217">
        <f>G29</f>
        <v>15</v>
      </c>
      <c r="I29" s="218">
        <f>H29</f>
        <v>15</v>
      </c>
      <c r="J29" s="218">
        <f>I29</f>
        <v>15</v>
      </c>
      <c r="K29" s="214">
        <f>J29*1</f>
        <v>15</v>
      </c>
      <c r="L29" s="217">
        <f>K29</f>
        <v>15</v>
      </c>
      <c r="M29" s="215">
        <f>L29</f>
        <v>15</v>
      </c>
      <c r="N29" s="215">
        <f>M29</f>
        <v>15</v>
      </c>
      <c r="O29" s="216">
        <f>N29*1</f>
        <v>15</v>
      </c>
      <c r="P29" s="215">
        <f>O29</f>
        <v>15</v>
      </c>
    </row>
    <row r="30" spans="1:16" ht="15" thickBot="1" x14ac:dyDescent="0.35">
      <c r="A30" s="134"/>
      <c r="B30" s="134"/>
      <c r="C30" s="149"/>
      <c r="D30" s="318"/>
      <c r="E30" s="10"/>
      <c r="F30" s="195"/>
      <c r="G30" s="13"/>
      <c r="H30" s="13"/>
      <c r="I30" s="24"/>
      <c r="J30" s="24"/>
      <c r="K30" s="136"/>
      <c r="L30" s="13"/>
      <c r="M30" s="10"/>
      <c r="N30" s="10"/>
      <c r="O30" s="9"/>
      <c r="P30" s="137"/>
    </row>
    <row r="31" spans="1:16" ht="15" thickBot="1" x14ac:dyDescent="0.35">
      <c r="A31" s="298" t="s">
        <v>22</v>
      </c>
      <c r="B31" s="299" t="s">
        <v>30</v>
      </c>
      <c r="C31" s="155" t="s">
        <v>61</v>
      </c>
      <c r="D31" s="336">
        <f>E31</f>
        <v>55</v>
      </c>
      <c r="E31" s="337">
        <f>F31*1</f>
        <v>55</v>
      </c>
      <c r="F31" s="302">
        <v>55</v>
      </c>
      <c r="G31" s="303">
        <f>F31</f>
        <v>55</v>
      </c>
      <c r="H31" s="303">
        <f>G31</f>
        <v>55</v>
      </c>
      <c r="I31" s="304">
        <f>H31</f>
        <v>55</v>
      </c>
      <c r="J31" s="304">
        <f>I31</f>
        <v>55</v>
      </c>
      <c r="K31" s="300">
        <f>J31*1.1</f>
        <v>60.500000000000007</v>
      </c>
      <c r="L31" s="303">
        <f>K31</f>
        <v>60.500000000000007</v>
      </c>
      <c r="M31" s="301">
        <f>L31</f>
        <v>60.500000000000007</v>
      </c>
      <c r="N31" s="301">
        <f>M31</f>
        <v>60.500000000000007</v>
      </c>
      <c r="O31" s="302">
        <f>N31*1.2</f>
        <v>72.600000000000009</v>
      </c>
      <c r="P31" s="301">
        <f>O31</f>
        <v>72.600000000000009</v>
      </c>
    </row>
    <row r="32" spans="1:16" ht="15" thickBot="1" x14ac:dyDescent="0.35">
      <c r="A32" s="134"/>
      <c r="B32" s="134"/>
      <c r="C32" s="149"/>
      <c r="D32" s="318"/>
      <c r="E32" s="10"/>
      <c r="F32" s="195"/>
      <c r="G32" s="13"/>
      <c r="H32" s="13"/>
      <c r="I32" s="24"/>
      <c r="J32" s="24"/>
      <c r="K32" s="136"/>
      <c r="L32" s="13"/>
      <c r="M32" s="10"/>
      <c r="N32" s="10"/>
      <c r="O32" s="9"/>
      <c r="P32" s="137"/>
    </row>
    <row r="33" spans="1:16" ht="15" thickBot="1" x14ac:dyDescent="0.35">
      <c r="A33" s="150" t="s">
        <v>21</v>
      </c>
      <c r="B33" s="151" t="s">
        <v>21</v>
      </c>
      <c r="C33" s="152" t="s">
        <v>17</v>
      </c>
      <c r="D33" s="338">
        <f>E33</f>
        <v>1</v>
      </c>
      <c r="E33" s="340">
        <f>F33*1</f>
        <v>1</v>
      </c>
      <c r="F33" s="253">
        <v>1</v>
      </c>
      <c r="G33" s="254">
        <f>F33</f>
        <v>1</v>
      </c>
      <c r="H33" s="254">
        <f>G33</f>
        <v>1</v>
      </c>
      <c r="I33" s="255">
        <f>H33</f>
        <v>1</v>
      </c>
      <c r="J33" s="255">
        <f>I33</f>
        <v>1</v>
      </c>
      <c r="K33" s="251">
        <f>J33*1</f>
        <v>1</v>
      </c>
      <c r="L33" s="254">
        <f>K33</f>
        <v>1</v>
      </c>
      <c r="M33" s="252">
        <f>L33</f>
        <v>1</v>
      </c>
      <c r="N33" s="252">
        <f>M33</f>
        <v>1</v>
      </c>
      <c r="O33" s="253">
        <f>N33*1</f>
        <v>1</v>
      </c>
      <c r="P33" s="252">
        <f>O33</f>
        <v>1</v>
      </c>
    </row>
    <row r="34" spans="1:16" ht="15" thickBot="1" x14ac:dyDescent="0.35"/>
    <row r="35" spans="1:16" ht="15" thickBot="1" x14ac:dyDescent="0.35">
      <c r="A35" s="640" t="s">
        <v>74</v>
      </c>
      <c r="B35" s="644"/>
      <c r="C35" s="404" t="s">
        <v>73</v>
      </c>
      <c r="D35" s="404">
        <f>(0.5*(D23+D24))/(0.5*(D26/10+D27/10)+D29/10)*D33</f>
        <v>0.72485207100591709</v>
      </c>
      <c r="E35" s="404">
        <f t="shared" ref="E35:J35" si="16">(0.5*(E23+E24))/(0.5*(E26/10+E27/10)+E29/10)*E33</f>
        <v>0.94230769230769218</v>
      </c>
      <c r="F35" s="404">
        <f t="shared" si="16"/>
        <v>1.2249999999999999</v>
      </c>
      <c r="G35" s="404">
        <f t="shared" si="16"/>
        <v>1.5925</v>
      </c>
      <c r="H35" s="404">
        <f t="shared" si="16"/>
        <v>2.0702500000000001</v>
      </c>
      <c r="I35" s="404">
        <f t="shared" si="16"/>
        <v>2.6913250000000004</v>
      </c>
      <c r="J35" s="404">
        <f t="shared" si="16"/>
        <v>3.4987225</v>
      </c>
      <c r="K35" s="404">
        <f t="shared" ref="K35:P35" si="17">(0.5*(K23+K24))/(0.5*(K26/10+K27/10)+K29/10)*K33</f>
        <v>4.7232753750000009</v>
      </c>
      <c r="L35" s="404">
        <f t="shared" si="17"/>
        <v>6.6125855250000001</v>
      </c>
      <c r="M35" s="404">
        <f t="shared" si="17"/>
        <v>9.5882490112499994</v>
      </c>
      <c r="N35" s="404">
        <f t="shared" si="17"/>
        <v>13.9029610663125</v>
      </c>
      <c r="O35" s="404">
        <f t="shared" si="17"/>
        <v>20.854441599468746</v>
      </c>
      <c r="P35" s="405">
        <f t="shared" si="17"/>
        <v>32.324384479176565</v>
      </c>
    </row>
  </sheetData>
  <mergeCells count="2">
    <mergeCell ref="A1:B1"/>
    <mergeCell ref="A35:B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5BB1-7A60-4FD2-9DE2-8B6F9F501A54}">
  <dimension ref="A1:T28"/>
  <sheetViews>
    <sheetView topLeftCell="D1" zoomScale="85" zoomScaleNormal="85" workbookViewId="0">
      <selection activeCell="P17" sqref="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  <col min="14" max="14" width="12.44140625" bestFit="1" customWidth="1"/>
  </cols>
  <sheetData>
    <row r="1" spans="1:20" x14ac:dyDescent="0.3">
      <c r="A1" s="639" t="s">
        <v>63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3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10"/>
      <c r="J2" s="12"/>
      <c r="K2" s="86"/>
      <c r="L2" s="30"/>
      <c r="M2" s="87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06">
        <f>F3*1</f>
        <v>1</v>
      </c>
      <c r="F3" s="306">
        <v>1</v>
      </c>
      <c r="G3" s="306">
        <f>F3</f>
        <v>1</v>
      </c>
      <c r="H3" s="306">
        <f>G3</f>
        <v>1</v>
      </c>
      <c r="I3" s="320">
        <f>H3</f>
        <v>1</v>
      </c>
      <c r="J3" s="362">
        <f>I3</f>
        <v>1</v>
      </c>
      <c r="K3" s="256">
        <f>J3*1.1</f>
        <v>1.1000000000000001</v>
      </c>
      <c r="L3" s="258">
        <f>K3</f>
        <v>1.1000000000000001</v>
      </c>
      <c r="M3" s="257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1</v>
      </c>
      <c r="E4" s="307">
        <f t="shared" ref="E4:E7" si="1">F4*1</f>
        <v>1</v>
      </c>
      <c r="F4" s="307">
        <v>1</v>
      </c>
      <c r="G4" s="307">
        <f t="shared" ref="G4:J7" si="2">F4</f>
        <v>1</v>
      </c>
      <c r="H4" s="307">
        <f t="shared" si="2"/>
        <v>1</v>
      </c>
      <c r="I4" s="322">
        <f t="shared" si="2"/>
        <v>1</v>
      </c>
      <c r="J4" s="363">
        <f t="shared" si="2"/>
        <v>1</v>
      </c>
      <c r="K4" s="68">
        <f>J4*1</f>
        <v>1</v>
      </c>
      <c r="L4" s="33">
        <f t="shared" ref="L4:N7" si="3">K4</f>
        <v>1</v>
      </c>
      <c r="M4" s="69">
        <f t="shared" si="3"/>
        <v>1</v>
      </c>
      <c r="N4" s="537">
        <f t="shared" si="3"/>
        <v>1</v>
      </c>
      <c r="O4" s="59">
        <f>N4*1</f>
        <v>1</v>
      </c>
      <c r="P4" s="69">
        <f t="shared" ref="P4:P7" si="4">O4</f>
        <v>1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1</v>
      </c>
      <c r="E5" s="308">
        <f t="shared" si="1"/>
        <v>1</v>
      </c>
      <c r="F5" s="308">
        <v>1</v>
      </c>
      <c r="G5" s="308">
        <f t="shared" si="2"/>
        <v>1</v>
      </c>
      <c r="H5" s="308">
        <f t="shared" si="2"/>
        <v>1</v>
      </c>
      <c r="I5" s="324">
        <f t="shared" si="2"/>
        <v>1</v>
      </c>
      <c r="J5" s="364">
        <f t="shared" si="2"/>
        <v>1</v>
      </c>
      <c r="K5" s="66">
        <f>J5*1</f>
        <v>1</v>
      </c>
      <c r="L5" s="32">
        <f t="shared" si="3"/>
        <v>1</v>
      </c>
      <c r="M5" s="67">
        <f t="shared" si="3"/>
        <v>1</v>
      </c>
      <c r="N5" s="538">
        <f t="shared" si="3"/>
        <v>1</v>
      </c>
      <c r="O5" s="58">
        <f>N5*1</f>
        <v>1</v>
      </c>
      <c r="P5" s="67">
        <f t="shared" si="4"/>
        <v>1</v>
      </c>
      <c r="Q5" s="296"/>
      <c r="R5" s="296"/>
      <c r="S5" s="296"/>
      <c r="T5" s="296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1</v>
      </c>
      <c r="E6" s="307">
        <f t="shared" si="1"/>
        <v>1</v>
      </c>
      <c r="F6" s="307">
        <v>1</v>
      </c>
      <c r="G6" s="307">
        <f t="shared" si="2"/>
        <v>1</v>
      </c>
      <c r="H6" s="307">
        <f t="shared" si="2"/>
        <v>1</v>
      </c>
      <c r="I6" s="322">
        <f t="shared" si="2"/>
        <v>1</v>
      </c>
      <c r="J6" s="363">
        <f t="shared" si="2"/>
        <v>1</v>
      </c>
      <c r="K6" s="68">
        <f>J6*1.1</f>
        <v>1.1000000000000001</v>
      </c>
      <c r="L6" s="33">
        <f t="shared" si="3"/>
        <v>1.1000000000000001</v>
      </c>
      <c r="M6" s="69">
        <f t="shared" si="3"/>
        <v>1.1000000000000001</v>
      </c>
      <c r="N6" s="537">
        <f t="shared" si="3"/>
        <v>1.1000000000000001</v>
      </c>
      <c r="O6" s="59">
        <f>N6*1.15</f>
        <v>1.2649999999999999</v>
      </c>
      <c r="P6" s="69">
        <f t="shared" si="4"/>
        <v>1.2649999999999999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</v>
      </c>
      <c r="E7" s="308">
        <f t="shared" si="1"/>
        <v>1</v>
      </c>
      <c r="F7" s="308">
        <v>1</v>
      </c>
      <c r="G7" s="308">
        <f t="shared" si="2"/>
        <v>1</v>
      </c>
      <c r="H7" s="308">
        <f t="shared" si="2"/>
        <v>1</v>
      </c>
      <c r="I7" s="324">
        <f t="shared" si="2"/>
        <v>1</v>
      </c>
      <c r="J7" s="365">
        <f t="shared" si="2"/>
        <v>1</v>
      </c>
      <c r="K7" s="98">
        <f>J7*1.1</f>
        <v>1.1000000000000001</v>
      </c>
      <c r="L7" s="100">
        <f t="shared" si="3"/>
        <v>1.1000000000000001</v>
      </c>
      <c r="M7" s="99">
        <f t="shared" si="3"/>
        <v>1.1000000000000001</v>
      </c>
      <c r="N7" s="539">
        <f t="shared" si="3"/>
        <v>1.1000000000000001</v>
      </c>
      <c r="O7" s="157">
        <f>N7*1.15</f>
        <v>1.2649999999999999</v>
      </c>
      <c r="P7" s="99">
        <f t="shared" si="4"/>
        <v>1.2649999999999999</v>
      </c>
    </row>
    <row r="8" spans="1:20" ht="15" thickBot="1" x14ac:dyDescent="0.35">
      <c r="A8" s="134"/>
      <c r="B8" s="134"/>
      <c r="C8" s="141"/>
      <c r="D8" s="318"/>
      <c r="E8" s="6"/>
      <c r="F8" s="7"/>
      <c r="G8" s="6"/>
      <c r="H8" s="6"/>
      <c r="I8" s="10"/>
      <c r="J8" s="6"/>
      <c r="K8" s="136"/>
      <c r="L8" s="13"/>
      <c r="M8" s="10"/>
      <c r="N8" s="374"/>
      <c r="O8" s="9"/>
      <c r="P8" s="137"/>
    </row>
    <row r="9" spans="1:20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</v>
      </c>
      <c r="E9" s="309">
        <f>F9*1</f>
        <v>0</v>
      </c>
      <c r="F9" s="309">
        <v>0</v>
      </c>
      <c r="G9" s="309">
        <f>F9</f>
        <v>0</v>
      </c>
      <c r="H9" s="309">
        <f>G9</f>
        <v>0</v>
      </c>
      <c r="I9" s="326">
        <f>H9</f>
        <v>0</v>
      </c>
      <c r="J9" s="371">
        <f>I9</f>
        <v>0</v>
      </c>
      <c r="K9" s="251">
        <f>J9*1.1</f>
        <v>0</v>
      </c>
      <c r="L9" s="254">
        <f>K9</f>
        <v>0</v>
      </c>
      <c r="M9" s="252">
        <f>L9</f>
        <v>0</v>
      </c>
      <c r="N9" s="552">
        <f>M9</f>
        <v>0</v>
      </c>
      <c r="O9" s="253">
        <f>N9*1.1</f>
        <v>0</v>
      </c>
      <c r="P9" s="252">
        <f>O9</f>
        <v>0</v>
      </c>
    </row>
    <row r="10" spans="1:20" ht="15" thickBot="1" x14ac:dyDescent="0.35">
      <c r="A10" s="134"/>
      <c r="B10" s="134"/>
      <c r="C10" s="141"/>
      <c r="D10" s="318"/>
      <c r="E10" s="6"/>
      <c r="F10" s="7"/>
      <c r="G10" s="6"/>
      <c r="H10" s="6"/>
      <c r="I10" s="10"/>
      <c r="J10" s="6"/>
      <c r="K10" s="136"/>
      <c r="L10" s="13"/>
      <c r="M10" s="10"/>
      <c r="N10" s="374"/>
      <c r="O10" s="9"/>
      <c r="P10" s="137"/>
    </row>
    <row r="11" spans="1:20" x14ac:dyDescent="0.3">
      <c r="A11" s="121"/>
      <c r="B11" s="122"/>
      <c r="C11" s="103" t="s">
        <v>14</v>
      </c>
      <c r="D11" s="327">
        <f>E11</f>
        <v>35</v>
      </c>
      <c r="E11" s="310">
        <f>F11*1</f>
        <v>35</v>
      </c>
      <c r="F11" s="310">
        <v>35</v>
      </c>
      <c r="G11" s="310">
        <f t="shared" ref="G11:J12" si="5">F11</f>
        <v>35</v>
      </c>
      <c r="H11" s="310">
        <f t="shared" si="5"/>
        <v>35</v>
      </c>
      <c r="I11" s="328">
        <f t="shared" si="5"/>
        <v>35</v>
      </c>
      <c r="J11" s="366">
        <f t="shared" si="5"/>
        <v>35</v>
      </c>
      <c r="K11" s="124">
        <f>J11*1</f>
        <v>35</v>
      </c>
      <c r="L11" s="126">
        <f t="shared" ref="L11:N12" si="6">K11</f>
        <v>35</v>
      </c>
      <c r="M11" s="125">
        <f t="shared" si="6"/>
        <v>35</v>
      </c>
      <c r="N11" s="542">
        <f t="shared" si="6"/>
        <v>35</v>
      </c>
      <c r="O11" s="161">
        <f>N11*1</f>
        <v>35</v>
      </c>
      <c r="P11" s="125">
        <f>O11</f>
        <v>35</v>
      </c>
    </row>
    <row r="12" spans="1:20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30">
        <f t="shared" si="5"/>
        <v>10</v>
      </c>
      <c r="J12" s="367">
        <f t="shared" si="5"/>
        <v>10</v>
      </c>
      <c r="K12" s="131">
        <f>J12*1</f>
        <v>10</v>
      </c>
      <c r="L12" s="133">
        <f t="shared" si="6"/>
        <v>10</v>
      </c>
      <c r="M12" s="132">
        <f t="shared" si="6"/>
        <v>10</v>
      </c>
      <c r="N12" s="543">
        <f t="shared" si="6"/>
        <v>10</v>
      </c>
      <c r="O12" s="162">
        <f>N12*1</f>
        <v>10</v>
      </c>
      <c r="P12" s="132">
        <f>O12</f>
        <v>10</v>
      </c>
    </row>
    <row r="13" spans="1:20" ht="15" thickBot="1" x14ac:dyDescent="0.35">
      <c r="A13" s="144"/>
      <c r="B13" s="144"/>
      <c r="C13" s="149"/>
      <c r="D13" s="331"/>
      <c r="E13" s="1"/>
      <c r="F13" s="1"/>
      <c r="G13" s="1"/>
      <c r="H13" s="1"/>
      <c r="I13" s="4"/>
      <c r="J13" s="1"/>
      <c r="K13" s="145"/>
      <c r="L13" s="28"/>
      <c r="M13" s="4"/>
      <c r="N13" s="375"/>
      <c r="O13" s="20"/>
      <c r="P13" s="146"/>
    </row>
    <row r="14" spans="1:20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-39.822485207100591</v>
      </c>
      <c r="E14" s="312">
        <f>F14/1.3</f>
        <v>-51.769230769230766</v>
      </c>
      <c r="F14" s="313">
        <v>-67.3</v>
      </c>
      <c r="G14" s="312">
        <f>F14*1.3</f>
        <v>-87.49</v>
      </c>
      <c r="H14" s="312">
        <f>G14*1.3</f>
        <v>-113.73699999999999</v>
      </c>
      <c r="I14" s="333">
        <f>H14*1.3</f>
        <v>-147.85810000000001</v>
      </c>
      <c r="J14" s="402">
        <f>I14*1.3</f>
        <v>-192.21553000000003</v>
      </c>
      <c r="K14" s="286">
        <f>J14*1.35</f>
        <v>-259.49096550000007</v>
      </c>
      <c r="L14" s="289">
        <f>K14*1.4</f>
        <v>-363.2873517000001</v>
      </c>
      <c r="M14" s="291">
        <f>L14*1.45</f>
        <v>-526.76665996500014</v>
      </c>
      <c r="N14" s="568">
        <f>M14*1.45</f>
        <v>-763.81165694925016</v>
      </c>
      <c r="O14" s="292">
        <f>N14*1.5</f>
        <v>-1145.7174854238751</v>
      </c>
      <c r="P14" s="287">
        <f>O14*1.55</f>
        <v>-1775.8621024070064</v>
      </c>
    </row>
    <row r="15" spans="1:20" ht="15" thickBot="1" x14ac:dyDescent="0.35">
      <c r="A15" s="144"/>
      <c r="B15" s="144"/>
      <c r="C15" s="141"/>
      <c r="D15" s="331"/>
      <c r="E15" s="1"/>
      <c r="F15" s="2"/>
      <c r="G15" s="1"/>
      <c r="H15" s="1"/>
      <c r="I15" s="4"/>
      <c r="J15" s="1"/>
      <c r="K15" s="145"/>
      <c r="L15" s="28"/>
      <c r="M15" s="4"/>
      <c r="N15" s="375"/>
      <c r="O15" s="20"/>
      <c r="P15" s="146"/>
    </row>
    <row r="16" spans="1:20" x14ac:dyDescent="0.3">
      <c r="A16" s="121" t="s">
        <v>23</v>
      </c>
      <c r="B16" s="122" t="s">
        <v>23</v>
      </c>
      <c r="C16" s="123" t="s">
        <v>66</v>
      </c>
      <c r="D16" s="334">
        <f>E16</f>
        <v>1</v>
      </c>
      <c r="E16" s="314">
        <f>F16*1</f>
        <v>1</v>
      </c>
      <c r="F16" s="314">
        <v>1</v>
      </c>
      <c r="G16" s="314">
        <f t="shared" ref="G16:I16" si="7">F16</f>
        <v>1</v>
      </c>
      <c r="H16" s="314">
        <f t="shared" si="7"/>
        <v>1</v>
      </c>
      <c r="I16" s="335">
        <f t="shared" si="7"/>
        <v>1</v>
      </c>
      <c r="J16" s="366">
        <f t="shared" ref="J16:J17" si="8">I16*1.3</f>
        <v>1.3</v>
      </c>
      <c r="K16" s="124">
        <f>J16*1.35</f>
        <v>1.7550000000000001</v>
      </c>
      <c r="L16" s="126">
        <f>K16*1.4</f>
        <v>2.4569999999999999</v>
      </c>
      <c r="M16" s="186">
        <f>L16*1.45</f>
        <v>3.5626499999999997</v>
      </c>
      <c r="N16" s="542">
        <f>M16*1.45</f>
        <v>5.1658424999999992</v>
      </c>
      <c r="O16" s="161">
        <f>N16*1.5</f>
        <v>7.7487637499999984</v>
      </c>
      <c r="P16" s="125">
        <f>O16*1.55</f>
        <v>12.010583812499998</v>
      </c>
    </row>
    <row r="17" spans="1:16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203.21005917159761</v>
      </c>
      <c r="E17" s="316">
        <f>F17/1.3</f>
        <v>264.17307692307691</v>
      </c>
      <c r="F17" s="317">
        <f>457.9*0.75</f>
        <v>343.42499999999995</v>
      </c>
      <c r="G17" s="316">
        <f t="shared" ref="G17:I17" si="9">F17*1.3</f>
        <v>446.45249999999993</v>
      </c>
      <c r="H17" s="316">
        <f t="shared" si="9"/>
        <v>580.38824999999997</v>
      </c>
      <c r="I17" s="337">
        <f t="shared" si="9"/>
        <v>754.50472500000001</v>
      </c>
      <c r="J17" s="367">
        <f t="shared" si="8"/>
        <v>980.85614250000003</v>
      </c>
      <c r="K17" s="131">
        <f>J17*1.35</f>
        <v>1324.1557923750001</v>
      </c>
      <c r="L17" s="133">
        <f>K17*1.4</f>
        <v>1853.818109325</v>
      </c>
      <c r="M17" s="190">
        <f>L17*1.45</f>
        <v>2688.0362585212501</v>
      </c>
      <c r="N17" s="543">
        <f>M17*1.45</f>
        <v>3897.6525748558124</v>
      </c>
      <c r="O17" s="162">
        <f>N17*1.5</f>
        <v>5846.4788622837186</v>
      </c>
      <c r="P17" s="132">
        <f>O17*1.55</f>
        <v>9062.0422365397644</v>
      </c>
    </row>
    <row r="18" spans="1:16" ht="15" thickBot="1" x14ac:dyDescent="0.35">
      <c r="A18" s="134"/>
      <c r="B18" s="134"/>
      <c r="C18" s="135"/>
      <c r="D18" s="318"/>
      <c r="E18" s="6"/>
      <c r="F18" s="7"/>
      <c r="G18" s="6"/>
      <c r="H18" s="6"/>
      <c r="I18" s="10"/>
      <c r="J18" s="6"/>
      <c r="K18" s="136"/>
      <c r="L18" s="13"/>
      <c r="M18" s="10"/>
      <c r="N18" s="374"/>
      <c r="O18" s="9"/>
      <c r="P18" s="137"/>
    </row>
    <row r="19" spans="1:16" s="379" customFormat="1" x14ac:dyDescent="0.3">
      <c r="A19" s="376" t="s">
        <v>21</v>
      </c>
      <c r="B19" s="377" t="s">
        <v>21</v>
      </c>
      <c r="C19" s="378" t="s">
        <v>3</v>
      </c>
      <c r="D19" s="334">
        <f>E19</f>
        <v>1</v>
      </c>
      <c r="E19" s="314">
        <f>F19*1</f>
        <v>1</v>
      </c>
      <c r="F19" s="314">
        <v>1</v>
      </c>
      <c r="G19" s="314">
        <f t="shared" ref="G19:J20" si="10">F19</f>
        <v>1</v>
      </c>
      <c r="H19" s="314">
        <f t="shared" si="10"/>
        <v>1</v>
      </c>
      <c r="I19" s="335">
        <f t="shared" si="10"/>
        <v>1</v>
      </c>
      <c r="J19" s="368">
        <f t="shared" si="10"/>
        <v>1</v>
      </c>
      <c r="K19" s="219">
        <f>J19*1</f>
        <v>1</v>
      </c>
      <c r="L19" s="222">
        <f t="shared" ref="L19:N20" si="11">K19</f>
        <v>1</v>
      </c>
      <c r="M19" s="220">
        <f t="shared" si="11"/>
        <v>1</v>
      </c>
      <c r="N19" s="548">
        <f t="shared" si="11"/>
        <v>1</v>
      </c>
      <c r="O19" s="221">
        <f>N19*1</f>
        <v>1</v>
      </c>
      <c r="P19" s="220">
        <f>O19</f>
        <v>1</v>
      </c>
    </row>
    <row r="20" spans="1:16" s="379" customFormat="1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19</v>
      </c>
      <c r="E20" s="316">
        <f>F20*1</f>
        <v>19</v>
      </c>
      <c r="F20" s="316">
        <v>19</v>
      </c>
      <c r="G20" s="316">
        <f t="shared" si="10"/>
        <v>19</v>
      </c>
      <c r="H20" s="316">
        <f t="shared" si="10"/>
        <v>19</v>
      </c>
      <c r="I20" s="337">
        <f t="shared" si="10"/>
        <v>19</v>
      </c>
      <c r="J20" s="369">
        <f t="shared" si="10"/>
        <v>19</v>
      </c>
      <c r="K20" s="209">
        <f>J20*1</f>
        <v>19</v>
      </c>
      <c r="L20" s="211">
        <f t="shared" si="11"/>
        <v>19</v>
      </c>
      <c r="M20" s="210">
        <f t="shared" si="11"/>
        <v>19</v>
      </c>
      <c r="N20" s="549">
        <f t="shared" si="11"/>
        <v>19</v>
      </c>
      <c r="O20" s="212">
        <f>N20*1</f>
        <v>19</v>
      </c>
      <c r="P20" s="210">
        <f>O20</f>
        <v>19</v>
      </c>
    </row>
    <row r="21" spans="1:16" ht="15" thickBot="1" x14ac:dyDescent="0.35">
      <c r="A21" s="134"/>
      <c r="B21" s="134"/>
      <c r="C21" s="149"/>
      <c r="D21" s="318"/>
      <c r="E21" s="6"/>
      <c r="F21" s="7"/>
      <c r="G21" s="6"/>
      <c r="H21" s="6"/>
      <c r="I21" s="10"/>
      <c r="J21" s="6"/>
      <c r="K21" s="136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71</v>
      </c>
      <c r="E22" s="314">
        <f>F22*1</f>
        <v>71</v>
      </c>
      <c r="F22" s="314">
        <v>71</v>
      </c>
      <c r="G22" s="314">
        <f>F22</f>
        <v>71</v>
      </c>
      <c r="H22" s="314">
        <f>G22</f>
        <v>71</v>
      </c>
      <c r="I22" s="335">
        <f>H22</f>
        <v>71</v>
      </c>
      <c r="J22" s="370">
        <f>I22</f>
        <v>71</v>
      </c>
      <c r="K22" s="214">
        <f>J22*1</f>
        <v>71</v>
      </c>
      <c r="L22" s="217">
        <f>K22</f>
        <v>71</v>
      </c>
      <c r="M22" s="215">
        <f>L22</f>
        <v>71</v>
      </c>
      <c r="N22" s="550">
        <f>M22</f>
        <v>71</v>
      </c>
      <c r="O22" s="216">
        <f>N22*1</f>
        <v>71</v>
      </c>
      <c r="P22" s="215">
        <f>O22</f>
        <v>71</v>
      </c>
    </row>
    <row r="23" spans="1:16" ht="15" thickBot="1" x14ac:dyDescent="0.35">
      <c r="A23" s="134"/>
      <c r="B23" s="134"/>
      <c r="C23" s="149"/>
      <c r="D23" s="318"/>
      <c r="E23" s="6"/>
      <c r="F23" s="7"/>
      <c r="G23" s="6"/>
      <c r="H23" s="6"/>
      <c r="I23" s="10"/>
      <c r="J23" s="6"/>
      <c r="K23" s="136"/>
      <c r="L23" s="13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150</v>
      </c>
      <c r="E24" s="316">
        <f>F24*1</f>
        <v>150</v>
      </c>
      <c r="F24" s="316">
        <v>150</v>
      </c>
      <c r="G24" s="316">
        <f>F24</f>
        <v>150</v>
      </c>
      <c r="H24" s="316">
        <f>G24</f>
        <v>150</v>
      </c>
      <c r="I24" s="337">
        <f>H24</f>
        <v>150</v>
      </c>
      <c r="J24" s="367">
        <f>I24</f>
        <v>150</v>
      </c>
      <c r="K24" s="131">
        <f>J24*1.1</f>
        <v>165</v>
      </c>
      <c r="L24" s="133">
        <f>K24</f>
        <v>165</v>
      </c>
      <c r="M24" s="132">
        <f>L24</f>
        <v>165</v>
      </c>
      <c r="N24" s="543">
        <f>M24</f>
        <v>165</v>
      </c>
      <c r="O24" s="162">
        <f>N24*1.2</f>
        <v>198</v>
      </c>
      <c r="P24" s="132">
        <f>O24</f>
        <v>198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10"/>
      <c r="J25" s="6"/>
      <c r="K25" s="136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1</v>
      </c>
      <c r="E26" s="339">
        <f>F26*1</f>
        <v>1</v>
      </c>
      <c r="F26" s="339">
        <v>1</v>
      </c>
      <c r="G26" s="339">
        <f>F26</f>
        <v>1</v>
      </c>
      <c r="H26" s="339">
        <f>G26</f>
        <v>1</v>
      </c>
      <c r="I26" s="340">
        <f>H26</f>
        <v>1</v>
      </c>
      <c r="J26" s="371">
        <f>I26</f>
        <v>1</v>
      </c>
      <c r="K26" s="251">
        <f>J26*1</f>
        <v>1</v>
      </c>
      <c r="L26" s="254">
        <f>K26</f>
        <v>1</v>
      </c>
      <c r="M26" s="252">
        <f>L26</f>
        <v>1</v>
      </c>
      <c r="N26" s="552">
        <f>M26</f>
        <v>1</v>
      </c>
      <c r="O26" s="253">
        <f>N26*1</f>
        <v>1</v>
      </c>
      <c r="P26" s="252">
        <f>O26</f>
        <v>1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12.60555920812331</v>
      </c>
      <c r="E28" s="404">
        <f t="shared" ref="E28:J28" si="12">(0.5*(E16+E17))/(0.5*(E19/10+E20/10)+E22/10)*E26</f>
        <v>16.368708452041783</v>
      </c>
      <c r="F28" s="404">
        <f t="shared" si="12"/>
        <v>21.2608024691358</v>
      </c>
      <c r="G28" s="404">
        <f t="shared" si="12"/>
        <v>27.620524691358021</v>
      </c>
      <c r="H28" s="404">
        <f t="shared" si="12"/>
        <v>35.888163580246911</v>
      </c>
      <c r="I28" s="404">
        <f t="shared" si="12"/>
        <v>46.636094135802473</v>
      </c>
      <c r="J28" s="404">
        <f t="shared" si="12"/>
        <v>60.626922376543213</v>
      </c>
      <c r="K28" s="404">
        <f t="shared" ref="K28:P28" si="13">(0.5*(K16+K17))/(0.5*(K19/10+K20/10)+K22/10)*K26</f>
        <v>81.846345208333346</v>
      </c>
      <c r="L28" s="404">
        <f t="shared" si="13"/>
        <v>114.58488329166669</v>
      </c>
      <c r="M28" s="404">
        <f t="shared" si="13"/>
        <v>166.14808077291667</v>
      </c>
      <c r="N28" s="611">
        <f t="shared" si="13"/>
        <v>240.91471712072916</v>
      </c>
      <c r="O28" s="606">
        <f t="shared" si="13"/>
        <v>361.37207568109375</v>
      </c>
      <c r="P28" s="405">
        <f t="shared" si="13"/>
        <v>560.12671730569537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1"/>
  <sheetViews>
    <sheetView topLeftCell="A4" zoomScale="85" zoomScaleNormal="85" workbookViewId="0">
      <selection activeCell="A45" sqref="A45:N47"/>
    </sheetView>
  </sheetViews>
  <sheetFormatPr defaultRowHeight="14.4" x14ac:dyDescent="0.3"/>
  <cols>
    <col min="1" max="1" width="10.6640625" style="50" bestFit="1" customWidth="1"/>
    <col min="2" max="2" width="15.88671875" style="38" bestFit="1" customWidth="1"/>
    <col min="3" max="3" width="20.5546875" style="8" bestFit="1" customWidth="1"/>
    <col min="4" max="4" width="9.5546875" style="8" bestFit="1" customWidth="1"/>
    <col min="5" max="5" width="9.5546875" style="9" bestFit="1" customWidth="1"/>
    <col min="6" max="6" width="9.5546875" style="14" bestFit="1" customWidth="1"/>
    <col min="7" max="8" width="9.5546875" style="8" bestFit="1" customWidth="1"/>
    <col min="9" max="10" width="10.5546875" style="8" bestFit="1" customWidth="1"/>
    <col min="11" max="11" width="10.5546875" style="24" bestFit="1" customWidth="1"/>
    <col min="12" max="14" width="10.5546875" style="8" bestFit="1" customWidth="1"/>
    <col min="15" max="16384" width="8.88671875" style="8"/>
  </cols>
  <sheetData>
    <row r="1" spans="1:24" s="5" customFormat="1" x14ac:dyDescent="0.3">
      <c r="A1" s="639" t="s">
        <v>20</v>
      </c>
      <c r="B1" s="639"/>
      <c r="C1" s="52" t="s">
        <v>0</v>
      </c>
      <c r="D1" s="191" t="s">
        <v>2</v>
      </c>
      <c r="E1" s="193" t="s">
        <v>1</v>
      </c>
      <c r="F1" s="82">
        <v>1</v>
      </c>
      <c r="G1" s="82">
        <v>2</v>
      </c>
      <c r="H1" s="82">
        <v>3</v>
      </c>
      <c r="I1" s="82">
        <v>4</v>
      </c>
      <c r="J1" s="81">
        <v>5</v>
      </c>
      <c r="K1" s="82">
        <v>6</v>
      </c>
      <c r="L1" s="83">
        <v>7</v>
      </c>
      <c r="M1" s="82">
        <v>8</v>
      </c>
      <c r="N1" s="83">
        <v>9</v>
      </c>
    </row>
    <row r="2" spans="1:24" s="19" customFormat="1" ht="15" thickBot="1" x14ac:dyDescent="0.35">
      <c r="A2" s="84" t="s">
        <v>28</v>
      </c>
      <c r="B2" s="84" t="s">
        <v>29</v>
      </c>
      <c r="C2" s="85" t="s">
        <v>18</v>
      </c>
      <c r="D2" s="136"/>
      <c r="E2" s="137"/>
      <c r="F2" s="194"/>
      <c r="G2" s="30"/>
      <c r="H2" s="30"/>
      <c r="I2" s="31"/>
      <c r="J2" s="86"/>
      <c r="K2" s="30"/>
      <c r="L2" s="87"/>
      <c r="M2" s="11"/>
      <c r="N2" s="87"/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3">
      <c r="A3" s="89" t="s">
        <v>21</v>
      </c>
      <c r="B3" s="90" t="s">
        <v>21</v>
      </c>
      <c r="C3" s="91" t="s">
        <v>9</v>
      </c>
      <c r="D3" s="256">
        <f>E3</f>
        <v>0</v>
      </c>
      <c r="E3" s="257">
        <f>F3*1</f>
        <v>0</v>
      </c>
      <c r="F3" s="263"/>
      <c r="G3" s="258">
        <f>F3</f>
        <v>0</v>
      </c>
      <c r="H3" s="258">
        <f>G3</f>
        <v>0</v>
      </c>
      <c r="I3" s="259">
        <f>H3</f>
        <v>0</v>
      </c>
      <c r="J3" s="256">
        <f>I3*1</f>
        <v>0</v>
      </c>
      <c r="K3" s="258">
        <f>J3</f>
        <v>0</v>
      </c>
      <c r="L3" s="257">
        <f>K3</f>
        <v>0</v>
      </c>
      <c r="M3" s="263">
        <f>L3*1</f>
        <v>0</v>
      </c>
      <c r="N3" s="257">
        <f>M3</f>
        <v>0</v>
      </c>
    </row>
    <row r="4" spans="1:24" x14ac:dyDescent="0.3">
      <c r="A4" s="92" t="s">
        <v>21</v>
      </c>
      <c r="B4" s="39" t="s">
        <v>21</v>
      </c>
      <c r="C4" s="53" t="s">
        <v>10</v>
      </c>
      <c r="D4" s="68">
        <f t="shared" ref="D4:D7" si="0">E4</f>
        <v>0</v>
      </c>
      <c r="E4" s="69">
        <f t="shared" ref="E4:E7" si="1">F4*1</f>
        <v>0</v>
      </c>
      <c r="F4" s="59"/>
      <c r="G4" s="33">
        <f t="shared" ref="G4:I4" si="2">F4</f>
        <v>0</v>
      </c>
      <c r="H4" s="33">
        <f t="shared" si="2"/>
        <v>0</v>
      </c>
      <c r="I4" s="169">
        <f t="shared" si="2"/>
        <v>0</v>
      </c>
      <c r="J4" s="68">
        <f t="shared" ref="J4:J7" si="3">I4*1</f>
        <v>0</v>
      </c>
      <c r="K4" s="33">
        <f t="shared" ref="K4:L4" si="4">J4</f>
        <v>0</v>
      </c>
      <c r="L4" s="69">
        <f t="shared" si="4"/>
        <v>0</v>
      </c>
      <c r="M4" s="59">
        <f t="shared" ref="M4:M7" si="5">L4*1</f>
        <v>0</v>
      </c>
      <c r="N4" s="69">
        <f t="shared" ref="N4:N7" si="6">M4</f>
        <v>0</v>
      </c>
    </row>
    <row r="5" spans="1:24" x14ac:dyDescent="0.3">
      <c r="A5" s="93" t="s">
        <v>21</v>
      </c>
      <c r="B5" s="40" t="s">
        <v>21</v>
      </c>
      <c r="C5" s="54" t="s">
        <v>11</v>
      </c>
      <c r="D5" s="66">
        <f t="shared" si="0"/>
        <v>0</v>
      </c>
      <c r="E5" s="67">
        <f t="shared" si="1"/>
        <v>0</v>
      </c>
      <c r="F5" s="58"/>
      <c r="G5" s="32">
        <f t="shared" ref="G5:I5" si="7">F5</f>
        <v>0</v>
      </c>
      <c r="H5" s="32">
        <f t="shared" si="7"/>
        <v>0</v>
      </c>
      <c r="I5" s="168">
        <f t="shared" si="7"/>
        <v>0</v>
      </c>
      <c r="J5" s="66">
        <f t="shared" si="3"/>
        <v>0</v>
      </c>
      <c r="K5" s="32">
        <f t="shared" ref="K5:L5" si="8">J5</f>
        <v>0</v>
      </c>
      <c r="L5" s="67">
        <f t="shared" si="8"/>
        <v>0</v>
      </c>
      <c r="M5" s="58">
        <f t="shared" si="5"/>
        <v>0</v>
      </c>
      <c r="N5" s="67">
        <f t="shared" si="6"/>
        <v>0</v>
      </c>
    </row>
    <row r="6" spans="1:24" s="3" customFormat="1" x14ac:dyDescent="0.3">
      <c r="A6" s="94" t="s">
        <v>21</v>
      </c>
      <c r="B6" s="41" t="s">
        <v>21</v>
      </c>
      <c r="C6" s="53" t="s">
        <v>12</v>
      </c>
      <c r="D6" s="68">
        <f t="shared" si="0"/>
        <v>0</v>
      </c>
      <c r="E6" s="69">
        <f t="shared" si="1"/>
        <v>0</v>
      </c>
      <c r="F6" s="59"/>
      <c r="G6" s="33">
        <f t="shared" ref="G6:I6" si="9">F6</f>
        <v>0</v>
      </c>
      <c r="H6" s="33">
        <f t="shared" si="9"/>
        <v>0</v>
      </c>
      <c r="I6" s="169">
        <f t="shared" si="9"/>
        <v>0</v>
      </c>
      <c r="J6" s="68">
        <f t="shared" si="3"/>
        <v>0</v>
      </c>
      <c r="K6" s="33">
        <f t="shared" ref="K6:L6" si="10">J6</f>
        <v>0</v>
      </c>
      <c r="L6" s="69">
        <f t="shared" si="10"/>
        <v>0</v>
      </c>
      <c r="M6" s="59">
        <f t="shared" si="5"/>
        <v>0</v>
      </c>
      <c r="N6" s="69">
        <f t="shared" si="6"/>
        <v>0</v>
      </c>
    </row>
    <row r="7" spans="1:24" s="3" customFormat="1" ht="15" thickBot="1" x14ac:dyDescent="0.35">
      <c r="A7" s="95" t="s">
        <v>21</v>
      </c>
      <c r="B7" s="96" t="s">
        <v>21</v>
      </c>
      <c r="C7" s="97" t="s">
        <v>13</v>
      </c>
      <c r="D7" s="98">
        <f t="shared" si="0"/>
        <v>0</v>
      </c>
      <c r="E7" s="99">
        <f t="shared" si="1"/>
        <v>0</v>
      </c>
      <c r="F7" s="157"/>
      <c r="G7" s="100">
        <f t="shared" ref="G7:I7" si="11">F7</f>
        <v>0</v>
      </c>
      <c r="H7" s="100">
        <f t="shared" si="11"/>
        <v>0</v>
      </c>
      <c r="I7" s="170">
        <f t="shared" si="11"/>
        <v>0</v>
      </c>
      <c r="J7" s="98">
        <f t="shared" si="3"/>
        <v>0</v>
      </c>
      <c r="K7" s="100">
        <f t="shared" ref="K7:L7" si="12">J7</f>
        <v>0</v>
      </c>
      <c r="L7" s="99">
        <f t="shared" si="12"/>
        <v>0</v>
      </c>
      <c r="M7" s="157">
        <f t="shared" si="5"/>
        <v>0</v>
      </c>
      <c r="N7" s="99">
        <f t="shared" si="6"/>
        <v>0</v>
      </c>
    </row>
    <row r="8" spans="1:24" s="3" customFormat="1" ht="15" thickBot="1" x14ac:dyDescent="0.35">
      <c r="A8" s="134"/>
      <c r="B8" s="134"/>
      <c r="C8" s="141"/>
      <c r="D8" s="136"/>
      <c r="E8" s="137"/>
      <c r="F8" s="195"/>
      <c r="G8" s="13"/>
      <c r="H8" s="13"/>
      <c r="I8" s="24"/>
      <c r="J8" s="136"/>
      <c r="K8" s="13"/>
      <c r="L8" s="10"/>
      <c r="M8" s="9"/>
      <c r="N8" s="137"/>
    </row>
    <row r="9" spans="1:24" s="3" customFormat="1" x14ac:dyDescent="0.3">
      <c r="A9" s="101" t="s">
        <v>22</v>
      </c>
      <c r="B9" s="102" t="s">
        <v>30</v>
      </c>
      <c r="C9" s="103" t="s">
        <v>31</v>
      </c>
      <c r="D9" s="104">
        <f>E9</f>
        <v>0</v>
      </c>
      <c r="E9" s="105">
        <f>F9*1</f>
        <v>0</v>
      </c>
      <c r="F9" s="158"/>
      <c r="G9" s="106">
        <f t="shared" ref="G9:I11" si="13">F9</f>
        <v>0</v>
      </c>
      <c r="H9" s="106">
        <f t="shared" si="13"/>
        <v>0</v>
      </c>
      <c r="I9" s="171">
        <f t="shared" si="13"/>
        <v>0</v>
      </c>
      <c r="J9" s="104">
        <f>I9*1</f>
        <v>0</v>
      </c>
      <c r="K9" s="106">
        <f t="shared" ref="K9:L11" si="14">J9</f>
        <v>0</v>
      </c>
      <c r="L9" s="105">
        <f t="shared" si="14"/>
        <v>0</v>
      </c>
      <c r="M9" s="158">
        <f>L9*1</f>
        <v>0</v>
      </c>
      <c r="N9" s="105">
        <f>M9</f>
        <v>0</v>
      </c>
    </row>
    <row r="10" spans="1:24" x14ac:dyDescent="0.3">
      <c r="A10" s="147" t="s">
        <v>22</v>
      </c>
      <c r="B10" s="42" t="s">
        <v>30</v>
      </c>
      <c r="C10" s="88" t="s">
        <v>32</v>
      </c>
      <c r="D10" s="70">
        <f>E10</f>
        <v>0</v>
      </c>
      <c r="E10" s="71">
        <f>F10*1</f>
        <v>0</v>
      </c>
      <c r="F10" s="60"/>
      <c r="G10" s="36">
        <f t="shared" si="13"/>
        <v>0</v>
      </c>
      <c r="H10" s="36">
        <f t="shared" si="13"/>
        <v>0</v>
      </c>
      <c r="I10" s="177">
        <f t="shared" si="13"/>
        <v>0</v>
      </c>
      <c r="J10" s="70">
        <f>I10*1</f>
        <v>0</v>
      </c>
      <c r="K10" s="36">
        <f t="shared" si="14"/>
        <v>0</v>
      </c>
      <c r="L10" s="71">
        <f t="shared" si="14"/>
        <v>0</v>
      </c>
      <c r="M10" s="60">
        <f>L10*1</f>
        <v>0</v>
      </c>
      <c r="N10" s="71">
        <f>M10</f>
        <v>0</v>
      </c>
    </row>
    <row r="11" spans="1:24" ht="15" thickBot="1" x14ac:dyDescent="0.35">
      <c r="A11" s="264" t="s">
        <v>22</v>
      </c>
      <c r="B11" s="265" t="s">
        <v>30</v>
      </c>
      <c r="C11" s="107" t="s">
        <v>33</v>
      </c>
      <c r="D11" s="201">
        <f>E11</f>
        <v>0</v>
      </c>
      <c r="E11" s="180">
        <f>F11*1</f>
        <v>0</v>
      </c>
      <c r="F11" s="202"/>
      <c r="G11" s="165">
        <f t="shared" si="13"/>
        <v>0</v>
      </c>
      <c r="H11" s="165">
        <f t="shared" si="13"/>
        <v>0</v>
      </c>
      <c r="I11" s="203">
        <f t="shared" si="13"/>
        <v>0</v>
      </c>
      <c r="J11" s="201">
        <f>I11*1</f>
        <v>0</v>
      </c>
      <c r="K11" s="165">
        <f t="shared" si="14"/>
        <v>0</v>
      </c>
      <c r="L11" s="180">
        <f t="shared" si="14"/>
        <v>0</v>
      </c>
      <c r="M11" s="202">
        <f>L11*1</f>
        <v>0</v>
      </c>
      <c r="N11" s="180">
        <f>M11</f>
        <v>0</v>
      </c>
    </row>
    <row r="12" spans="1:24" ht="15" thickBot="1" x14ac:dyDescent="0.35">
      <c r="A12" s="134"/>
      <c r="B12" s="134"/>
      <c r="C12" s="141"/>
      <c r="D12" s="136"/>
      <c r="E12" s="137"/>
      <c r="F12" s="195"/>
      <c r="G12" s="13"/>
      <c r="H12" s="13"/>
      <c r="I12" s="24"/>
      <c r="J12" s="136"/>
      <c r="K12" s="13"/>
      <c r="L12" s="10"/>
      <c r="M12" s="9"/>
      <c r="N12" s="137"/>
    </row>
    <row r="13" spans="1:24" s="3" customFormat="1" x14ac:dyDescent="0.3">
      <c r="A13" s="121"/>
      <c r="B13" s="122"/>
      <c r="C13" s="103" t="s">
        <v>14</v>
      </c>
      <c r="D13" s="124">
        <f>E13</f>
        <v>0</v>
      </c>
      <c r="E13" s="125">
        <f>F13*1</f>
        <v>0</v>
      </c>
      <c r="F13" s="161"/>
      <c r="G13" s="126">
        <f t="shared" ref="G13:I14" si="15">F13</f>
        <v>0</v>
      </c>
      <c r="H13" s="126">
        <f t="shared" si="15"/>
        <v>0</v>
      </c>
      <c r="I13" s="175">
        <f t="shared" si="15"/>
        <v>0</v>
      </c>
      <c r="J13" s="124">
        <f>I13*1</f>
        <v>0</v>
      </c>
      <c r="K13" s="126">
        <f>J13</f>
        <v>0</v>
      </c>
      <c r="L13" s="125">
        <f>K13</f>
        <v>0</v>
      </c>
      <c r="M13" s="161">
        <f>L13*1</f>
        <v>0</v>
      </c>
      <c r="N13" s="125">
        <f>M13</f>
        <v>0</v>
      </c>
    </row>
    <row r="14" spans="1:24" s="23" customFormat="1" ht="15" thickBot="1" x14ac:dyDescent="0.35">
      <c r="A14" s="128"/>
      <c r="B14" s="129"/>
      <c r="C14" s="97" t="s">
        <v>15</v>
      </c>
      <c r="D14" s="131">
        <f>E14</f>
        <v>0</v>
      </c>
      <c r="E14" s="132">
        <f>F14*1</f>
        <v>0</v>
      </c>
      <c r="F14" s="162"/>
      <c r="G14" s="133">
        <f t="shared" si="15"/>
        <v>0</v>
      </c>
      <c r="H14" s="133">
        <f t="shared" si="15"/>
        <v>0</v>
      </c>
      <c r="I14" s="179">
        <f t="shared" si="15"/>
        <v>0</v>
      </c>
      <c r="J14" s="131">
        <f>I14*1</f>
        <v>0</v>
      </c>
      <c r="K14" s="133">
        <f>J14</f>
        <v>0</v>
      </c>
      <c r="L14" s="132">
        <f>K14</f>
        <v>0</v>
      </c>
      <c r="M14" s="162">
        <f>L14*1</f>
        <v>0</v>
      </c>
      <c r="N14" s="132">
        <f>M14</f>
        <v>0</v>
      </c>
    </row>
    <row r="15" spans="1:24" ht="15" thickBot="1" x14ac:dyDescent="0.35">
      <c r="A15" s="144"/>
      <c r="B15" s="144"/>
      <c r="C15" s="149"/>
      <c r="D15" s="145"/>
      <c r="E15" s="146"/>
      <c r="F15" s="20"/>
      <c r="G15" s="28"/>
      <c r="H15" s="28"/>
      <c r="I15" s="25"/>
      <c r="J15" s="145"/>
      <c r="K15" s="28"/>
      <c r="L15" s="4"/>
      <c r="M15" s="20"/>
      <c r="N15" s="146"/>
    </row>
    <row r="16" spans="1:24" x14ac:dyDescent="0.3">
      <c r="A16" s="108" t="s">
        <v>23</v>
      </c>
      <c r="B16" s="109" t="s">
        <v>23</v>
      </c>
      <c r="C16" s="110" t="s">
        <v>34</v>
      </c>
      <c r="D16" s="111">
        <f t="shared" ref="D16:E16" si="16">E16/1.3</f>
        <v>0</v>
      </c>
      <c r="E16" s="112">
        <f t="shared" si="16"/>
        <v>0</v>
      </c>
      <c r="F16" s="196"/>
      <c r="G16" s="113">
        <f t="shared" ref="G16:I16" si="17">F16*1.3</f>
        <v>0</v>
      </c>
      <c r="H16" s="113">
        <f t="shared" si="17"/>
        <v>0</v>
      </c>
      <c r="I16" s="172">
        <f t="shared" si="17"/>
        <v>0</v>
      </c>
      <c r="J16" s="111">
        <f t="shared" ref="J16" si="18">I16*1.35</f>
        <v>0</v>
      </c>
      <c r="K16" s="113">
        <f t="shared" ref="K16" si="19">J16*1.4</f>
        <v>0</v>
      </c>
      <c r="L16" s="182">
        <f t="shared" ref="L16" si="20">K16*1.45</f>
        <v>0</v>
      </c>
      <c r="M16" s="159">
        <f t="shared" ref="M16" si="21">L16*1.5</f>
        <v>0</v>
      </c>
      <c r="N16" s="112">
        <f t="shared" ref="N16" si="22">M16*1.55</f>
        <v>0</v>
      </c>
    </row>
    <row r="17" spans="1:14" x14ac:dyDescent="0.3">
      <c r="A17" s="114" t="s">
        <v>23</v>
      </c>
      <c r="B17" s="44" t="s">
        <v>23</v>
      </c>
      <c r="C17" s="56" t="s">
        <v>35</v>
      </c>
      <c r="D17" s="72">
        <f t="shared" ref="D17:D18" si="23">E17/1.3</f>
        <v>0</v>
      </c>
      <c r="E17" s="73">
        <f t="shared" ref="E17:E18" si="24">F17/1.3</f>
        <v>0</v>
      </c>
      <c r="F17" s="61">
        <f>F16*1.75</f>
        <v>0</v>
      </c>
      <c r="G17" s="34">
        <f t="shared" ref="G17:G18" si="25">F17*1.3</f>
        <v>0</v>
      </c>
      <c r="H17" s="34">
        <f t="shared" ref="H17:H18" si="26">G17*1.3</f>
        <v>0</v>
      </c>
      <c r="I17" s="173">
        <f t="shared" ref="I17:I18" si="27">H17*1.3</f>
        <v>0</v>
      </c>
      <c r="J17" s="72">
        <f t="shared" ref="J17:J18" si="28">I17*1.35</f>
        <v>0</v>
      </c>
      <c r="K17" s="34">
        <f t="shared" ref="K17:K18" si="29">J17*1.4</f>
        <v>0</v>
      </c>
      <c r="L17" s="183">
        <f t="shared" ref="L17:L18" si="30">K17*1.45</f>
        <v>0</v>
      </c>
      <c r="M17" s="78">
        <f t="shared" ref="M17:M18" si="31">L17*1.5</f>
        <v>0</v>
      </c>
      <c r="N17" s="73">
        <f t="shared" ref="N17:N18" si="32">M17*1.55</f>
        <v>0</v>
      </c>
    </row>
    <row r="18" spans="1:14" ht="15" thickBot="1" x14ac:dyDescent="0.35">
      <c r="A18" s="115" t="s">
        <v>23</v>
      </c>
      <c r="B18" s="116" t="s">
        <v>23</v>
      </c>
      <c r="C18" s="117" t="s">
        <v>36</v>
      </c>
      <c r="D18" s="118">
        <f t="shared" si="23"/>
        <v>0</v>
      </c>
      <c r="E18" s="119">
        <f t="shared" si="24"/>
        <v>0</v>
      </c>
      <c r="F18" s="197">
        <f>F17*1.95</f>
        <v>0</v>
      </c>
      <c r="G18" s="120">
        <f t="shared" si="25"/>
        <v>0</v>
      </c>
      <c r="H18" s="120">
        <f t="shared" si="26"/>
        <v>0</v>
      </c>
      <c r="I18" s="174">
        <f t="shared" si="27"/>
        <v>0</v>
      </c>
      <c r="J18" s="118">
        <f t="shared" si="28"/>
        <v>0</v>
      </c>
      <c r="K18" s="120">
        <f t="shared" si="29"/>
        <v>0</v>
      </c>
      <c r="L18" s="184">
        <f t="shared" si="30"/>
        <v>0</v>
      </c>
      <c r="M18" s="160">
        <f t="shared" si="31"/>
        <v>0</v>
      </c>
      <c r="N18" s="119">
        <f t="shared" si="32"/>
        <v>0</v>
      </c>
    </row>
    <row r="19" spans="1:14" ht="15" thickBot="1" x14ac:dyDescent="0.35">
      <c r="A19" s="134"/>
      <c r="B19" s="134"/>
      <c r="C19" s="141"/>
      <c r="D19" s="142"/>
      <c r="E19" s="143"/>
      <c r="F19" s="21"/>
      <c r="G19" s="29"/>
      <c r="H19" s="29"/>
      <c r="I19" s="26"/>
      <c r="J19" s="142"/>
      <c r="K19" s="29"/>
      <c r="L19" s="185"/>
      <c r="M19" s="21"/>
      <c r="N19" s="143"/>
    </row>
    <row r="20" spans="1:14" x14ac:dyDescent="0.3">
      <c r="A20" s="121" t="s">
        <v>21</v>
      </c>
      <c r="B20" s="122" t="s">
        <v>21</v>
      </c>
      <c r="C20" s="123" t="s">
        <v>5</v>
      </c>
      <c r="D20" s="124">
        <f>E20</f>
        <v>0</v>
      </c>
      <c r="E20" s="125">
        <f>F20*1</f>
        <v>0</v>
      </c>
      <c r="F20" s="161"/>
      <c r="G20" s="126">
        <f>F20</f>
        <v>0</v>
      </c>
      <c r="H20" s="126">
        <f>G20</f>
        <v>0</v>
      </c>
      <c r="I20" s="175">
        <f>H20</f>
        <v>0</v>
      </c>
      <c r="J20" s="124">
        <f>I20*1</f>
        <v>0</v>
      </c>
      <c r="K20" s="126">
        <f>J20</f>
        <v>0</v>
      </c>
      <c r="L20" s="125">
        <f>K20</f>
        <v>0</v>
      </c>
      <c r="M20" s="161">
        <f>L20*1</f>
        <v>0</v>
      </c>
      <c r="N20" s="125">
        <f>M20</f>
        <v>0</v>
      </c>
    </row>
    <row r="21" spans="1:14" s="3" customFormat="1" x14ac:dyDescent="0.3">
      <c r="A21" s="93" t="s">
        <v>24</v>
      </c>
      <c r="B21" s="40" t="s">
        <v>24</v>
      </c>
      <c r="C21" s="57" t="s">
        <v>6</v>
      </c>
      <c r="D21" s="76">
        <f t="shared" ref="D21" si="33">E21/1.3</f>
        <v>0</v>
      </c>
      <c r="E21" s="77">
        <f t="shared" ref="E21" si="34">F21/1.3</f>
        <v>0</v>
      </c>
      <c r="F21" s="63"/>
      <c r="G21" s="37">
        <f t="shared" ref="G21" si="35">F21*1.3</f>
        <v>0</v>
      </c>
      <c r="H21" s="37">
        <f t="shared" ref="H21" si="36">G21*1.3</f>
        <v>0</v>
      </c>
      <c r="I21" s="176">
        <f t="shared" ref="I21" si="37">H21*1.3</f>
        <v>0</v>
      </c>
      <c r="J21" s="76">
        <f t="shared" ref="J21" si="38">I21*1.35</f>
        <v>0</v>
      </c>
      <c r="K21" s="37">
        <f t="shared" ref="K21" si="39">J21*1.4</f>
        <v>0</v>
      </c>
      <c r="L21" s="187">
        <f t="shared" ref="L21" si="40">K21*1.45</f>
        <v>0</v>
      </c>
      <c r="M21" s="80">
        <f t="shared" ref="M21" si="41">L21*1.5</f>
        <v>0</v>
      </c>
      <c r="N21" s="77">
        <f t="shared" ref="N21" si="42">M21*1.55</f>
        <v>0</v>
      </c>
    </row>
    <row r="22" spans="1:14" s="3" customFormat="1" x14ac:dyDescent="0.3">
      <c r="A22" s="147" t="s">
        <v>27</v>
      </c>
      <c r="B22" s="42" t="s">
        <v>27</v>
      </c>
      <c r="C22" s="55" t="s">
        <v>25</v>
      </c>
      <c r="D22" s="70"/>
      <c r="E22" s="71"/>
      <c r="F22" s="64"/>
      <c r="G22" s="36"/>
      <c r="H22" s="36"/>
      <c r="I22" s="177"/>
      <c r="J22" s="70"/>
      <c r="K22" s="36"/>
      <c r="L22" s="188"/>
      <c r="M22" s="60"/>
      <c r="N22" s="71"/>
    </row>
    <row r="23" spans="1:14" s="3" customFormat="1" x14ac:dyDescent="0.3">
      <c r="A23" s="93" t="s">
        <v>27</v>
      </c>
      <c r="B23" s="40" t="s">
        <v>27</v>
      </c>
      <c r="C23" s="57" t="s">
        <v>26</v>
      </c>
      <c r="D23" s="66"/>
      <c r="E23" s="67"/>
      <c r="F23" s="65"/>
      <c r="G23" s="32"/>
      <c r="H23" s="32"/>
      <c r="I23" s="168"/>
      <c r="J23" s="66"/>
      <c r="K23" s="32"/>
      <c r="L23" s="181"/>
      <c r="M23" s="58"/>
      <c r="N23" s="67"/>
    </row>
    <row r="24" spans="1:14" s="3" customFormat="1" x14ac:dyDescent="0.3">
      <c r="A24" s="147" t="s">
        <v>24</v>
      </c>
      <c r="B24" s="42" t="s">
        <v>24</v>
      </c>
      <c r="C24" s="55" t="s">
        <v>7</v>
      </c>
      <c r="D24" s="74">
        <f t="shared" ref="D24" si="43">E24/1.3</f>
        <v>0</v>
      </c>
      <c r="E24" s="75">
        <f t="shared" ref="E24" si="44">F24/1.3</f>
        <v>0</v>
      </c>
      <c r="F24" s="62"/>
      <c r="G24" s="35">
        <f t="shared" ref="G24" si="45">F24*1.3</f>
        <v>0</v>
      </c>
      <c r="H24" s="35">
        <f t="shared" ref="H24" si="46">G24*1.3</f>
        <v>0</v>
      </c>
      <c r="I24" s="178">
        <f t="shared" ref="I24" si="47">H24*1.3</f>
        <v>0</v>
      </c>
      <c r="J24" s="74">
        <f t="shared" ref="J24" si="48">I24*1.35</f>
        <v>0</v>
      </c>
      <c r="K24" s="35">
        <f t="shared" ref="K24" si="49">J24*1.4</f>
        <v>0</v>
      </c>
      <c r="L24" s="189">
        <f t="shared" ref="L24" si="50">K24*1.45</f>
        <v>0</v>
      </c>
      <c r="M24" s="79">
        <f t="shared" ref="M24" si="51">L24*1.5</f>
        <v>0</v>
      </c>
      <c r="N24" s="75">
        <f t="shared" ref="N24" si="52">M24*1.55</f>
        <v>0</v>
      </c>
    </row>
    <row r="25" spans="1:14" ht="15" thickBot="1" x14ac:dyDescent="0.35">
      <c r="A25" s="95" t="s">
        <v>21</v>
      </c>
      <c r="B25" s="96" t="s">
        <v>21</v>
      </c>
      <c r="C25" s="148" t="s">
        <v>8</v>
      </c>
      <c r="D25" s="131">
        <f>E25</f>
        <v>0</v>
      </c>
      <c r="E25" s="132">
        <f>F25*1</f>
        <v>0</v>
      </c>
      <c r="F25" s="162"/>
      <c r="G25" s="133">
        <f>F25</f>
        <v>0</v>
      </c>
      <c r="H25" s="133">
        <f>G25</f>
        <v>0</v>
      </c>
      <c r="I25" s="179">
        <f>H25</f>
        <v>0</v>
      </c>
      <c r="J25" s="131">
        <f>I25*1</f>
        <v>0</v>
      </c>
      <c r="K25" s="133">
        <f>J25</f>
        <v>0</v>
      </c>
      <c r="L25" s="132">
        <f>K25</f>
        <v>0</v>
      </c>
      <c r="M25" s="162">
        <f>L25*1</f>
        <v>0</v>
      </c>
      <c r="N25" s="132">
        <f>M25</f>
        <v>0</v>
      </c>
    </row>
    <row r="26" spans="1:14" ht="15" thickBot="1" x14ac:dyDescent="0.35">
      <c r="A26" s="144"/>
      <c r="B26" s="144"/>
      <c r="C26" s="141"/>
      <c r="D26" s="145"/>
      <c r="E26" s="146"/>
      <c r="F26" s="199"/>
      <c r="G26" s="28"/>
      <c r="H26" s="28"/>
      <c r="I26" s="25"/>
      <c r="J26" s="145"/>
      <c r="K26" s="28"/>
      <c r="L26" s="4"/>
      <c r="M26" s="20"/>
      <c r="N26" s="146"/>
    </row>
    <row r="27" spans="1:14" x14ac:dyDescent="0.3">
      <c r="A27" s="121" t="s">
        <v>23</v>
      </c>
      <c r="B27" s="122" t="s">
        <v>23</v>
      </c>
      <c r="C27" s="123" t="s">
        <v>38</v>
      </c>
      <c r="D27" s="124">
        <f t="shared" ref="D27:D28" si="53">E27/1.3</f>
        <v>0</v>
      </c>
      <c r="E27" s="125">
        <f t="shared" ref="E27:E28" si="54">F27/1.3</f>
        <v>0</v>
      </c>
      <c r="F27" s="198"/>
      <c r="G27" s="126">
        <f t="shared" ref="G27:G28" si="55">F27*1.3</f>
        <v>0</v>
      </c>
      <c r="H27" s="126">
        <f t="shared" ref="H27:H28" si="56">G27*1.3</f>
        <v>0</v>
      </c>
      <c r="I27" s="175">
        <f t="shared" ref="I27:I28" si="57">H27*1.3</f>
        <v>0</v>
      </c>
      <c r="J27" s="124">
        <f t="shared" ref="J27:J28" si="58">I27*1.35</f>
        <v>0</v>
      </c>
      <c r="K27" s="126">
        <f t="shared" ref="K27:K28" si="59">J27*1.4</f>
        <v>0</v>
      </c>
      <c r="L27" s="186">
        <f t="shared" ref="L27:L28" si="60">K27*1.45</f>
        <v>0</v>
      </c>
      <c r="M27" s="161">
        <f t="shared" ref="M27:M28" si="61">L27*1.5</f>
        <v>0</v>
      </c>
      <c r="N27" s="125">
        <f t="shared" ref="N27:N28" si="62">M27*1.55</f>
        <v>0</v>
      </c>
    </row>
    <row r="28" spans="1:14" s="3" customFormat="1" ht="15" thickBot="1" x14ac:dyDescent="0.35">
      <c r="A28" s="233" t="s">
        <v>23</v>
      </c>
      <c r="B28" s="234" t="s">
        <v>23</v>
      </c>
      <c r="C28" s="235" t="s">
        <v>37</v>
      </c>
      <c r="D28" s="236">
        <f t="shared" si="53"/>
        <v>0</v>
      </c>
      <c r="E28" s="237">
        <f t="shared" si="54"/>
        <v>0</v>
      </c>
      <c r="F28" s="238"/>
      <c r="G28" s="239">
        <f t="shared" si="55"/>
        <v>0</v>
      </c>
      <c r="H28" s="239">
        <f t="shared" si="56"/>
        <v>0</v>
      </c>
      <c r="I28" s="240">
        <f t="shared" si="57"/>
        <v>0</v>
      </c>
      <c r="J28" s="236">
        <f t="shared" si="58"/>
        <v>0</v>
      </c>
      <c r="K28" s="239">
        <f t="shared" si="59"/>
        <v>0</v>
      </c>
      <c r="L28" s="241">
        <f t="shared" si="60"/>
        <v>0</v>
      </c>
      <c r="M28" s="260">
        <f t="shared" si="61"/>
        <v>0</v>
      </c>
      <c r="N28" s="237">
        <f t="shared" si="62"/>
        <v>0</v>
      </c>
    </row>
    <row r="29" spans="1:14" s="23" customFormat="1" ht="15" thickTop="1" x14ac:dyDescent="0.3">
      <c r="A29" s="242" t="s">
        <v>23</v>
      </c>
      <c r="B29" s="243" t="s">
        <v>23</v>
      </c>
      <c r="C29" s="244" t="s">
        <v>39</v>
      </c>
      <c r="D29" s="245">
        <f t="shared" ref="D29:D32" si="63">E29/1.3</f>
        <v>0</v>
      </c>
      <c r="E29" s="246">
        <f t="shared" ref="E29:E32" si="64">F29/1.3</f>
        <v>0</v>
      </c>
      <c r="F29" s="247">
        <f>F27*2.5</f>
        <v>0</v>
      </c>
      <c r="G29" s="248">
        <f t="shared" ref="G29:G32" si="65">F29*1.3</f>
        <v>0</v>
      </c>
      <c r="H29" s="248">
        <f t="shared" ref="H29:H32" si="66">G29*1.3</f>
        <v>0</v>
      </c>
      <c r="I29" s="249">
        <f t="shared" ref="I29:I32" si="67">H29*1.3</f>
        <v>0</v>
      </c>
      <c r="J29" s="245">
        <f t="shared" ref="J29:J32" si="68">I29*1.35</f>
        <v>0</v>
      </c>
      <c r="K29" s="248">
        <f t="shared" ref="K29:K32" si="69">J29*1.4</f>
        <v>0</v>
      </c>
      <c r="L29" s="250">
        <f t="shared" ref="L29:L32" si="70">K29*1.45</f>
        <v>0</v>
      </c>
      <c r="M29" s="261">
        <f t="shared" ref="M29:M32" si="71">L29*1.5</f>
        <v>0</v>
      </c>
      <c r="N29" s="246">
        <f t="shared" ref="N29:N32" si="72">M29*1.55</f>
        <v>0</v>
      </c>
    </row>
    <row r="30" spans="1:14" ht="15" thickBot="1" x14ac:dyDescent="0.35">
      <c r="A30" s="233" t="s">
        <v>23</v>
      </c>
      <c r="B30" s="234" t="s">
        <v>23</v>
      </c>
      <c r="C30" s="235" t="s">
        <v>40</v>
      </c>
      <c r="D30" s="236">
        <f t="shared" si="63"/>
        <v>0</v>
      </c>
      <c r="E30" s="237">
        <f t="shared" si="64"/>
        <v>0</v>
      </c>
      <c r="F30" s="238">
        <f>F28*2.5</f>
        <v>0</v>
      </c>
      <c r="G30" s="239">
        <f t="shared" si="65"/>
        <v>0</v>
      </c>
      <c r="H30" s="239">
        <f t="shared" si="66"/>
        <v>0</v>
      </c>
      <c r="I30" s="240">
        <f t="shared" si="67"/>
        <v>0</v>
      </c>
      <c r="J30" s="236">
        <f t="shared" si="68"/>
        <v>0</v>
      </c>
      <c r="K30" s="239">
        <f t="shared" si="69"/>
        <v>0</v>
      </c>
      <c r="L30" s="241">
        <f t="shared" si="70"/>
        <v>0</v>
      </c>
      <c r="M30" s="260">
        <f t="shared" si="71"/>
        <v>0</v>
      </c>
      <c r="N30" s="237">
        <f t="shared" si="72"/>
        <v>0</v>
      </c>
    </row>
    <row r="31" spans="1:14" ht="15" thickTop="1" x14ac:dyDescent="0.3">
      <c r="A31" s="224" t="s">
        <v>23</v>
      </c>
      <c r="B31" s="225" t="s">
        <v>23</v>
      </c>
      <c r="C31" s="226" t="s">
        <v>41</v>
      </c>
      <c r="D31" s="227">
        <f t="shared" si="63"/>
        <v>0</v>
      </c>
      <c r="E31" s="228">
        <f t="shared" si="64"/>
        <v>0</v>
      </c>
      <c r="F31" s="229">
        <f>F29*2.4</f>
        <v>0</v>
      </c>
      <c r="G31" s="230">
        <f t="shared" si="65"/>
        <v>0</v>
      </c>
      <c r="H31" s="230">
        <f t="shared" si="66"/>
        <v>0</v>
      </c>
      <c r="I31" s="231">
        <f t="shared" si="67"/>
        <v>0</v>
      </c>
      <c r="J31" s="227">
        <f t="shared" si="68"/>
        <v>0</v>
      </c>
      <c r="K31" s="230">
        <f t="shared" si="69"/>
        <v>0</v>
      </c>
      <c r="L31" s="232">
        <f t="shared" si="70"/>
        <v>0</v>
      </c>
      <c r="M31" s="262">
        <f t="shared" si="71"/>
        <v>0</v>
      </c>
      <c r="N31" s="228">
        <f t="shared" si="72"/>
        <v>0</v>
      </c>
    </row>
    <row r="32" spans="1:14" ht="15" thickBot="1" x14ac:dyDescent="0.35">
      <c r="A32" s="128" t="s">
        <v>23</v>
      </c>
      <c r="B32" s="129" t="s">
        <v>23</v>
      </c>
      <c r="C32" s="130" t="s">
        <v>42</v>
      </c>
      <c r="D32" s="131">
        <f t="shared" si="63"/>
        <v>0</v>
      </c>
      <c r="E32" s="132">
        <f t="shared" si="64"/>
        <v>0</v>
      </c>
      <c r="F32" s="200">
        <f>F30*2.4</f>
        <v>0</v>
      </c>
      <c r="G32" s="133">
        <f t="shared" si="65"/>
        <v>0</v>
      </c>
      <c r="H32" s="133">
        <f t="shared" si="66"/>
        <v>0</v>
      </c>
      <c r="I32" s="179">
        <f t="shared" si="67"/>
        <v>0</v>
      </c>
      <c r="J32" s="131">
        <f t="shared" si="68"/>
        <v>0</v>
      </c>
      <c r="K32" s="133">
        <f t="shared" si="69"/>
        <v>0</v>
      </c>
      <c r="L32" s="190">
        <f t="shared" si="70"/>
        <v>0</v>
      </c>
      <c r="M32" s="162">
        <f t="shared" si="71"/>
        <v>0</v>
      </c>
      <c r="N32" s="132">
        <f t="shared" si="72"/>
        <v>0</v>
      </c>
    </row>
    <row r="33" spans="1:14" ht="15" thickBot="1" x14ac:dyDescent="0.35">
      <c r="A33" s="134"/>
      <c r="B33" s="134"/>
      <c r="C33" s="135"/>
      <c r="D33" s="136"/>
      <c r="E33" s="137"/>
      <c r="F33" s="195"/>
      <c r="G33" s="13"/>
      <c r="H33" s="13"/>
      <c r="I33" s="24"/>
      <c r="J33" s="136"/>
      <c r="K33" s="13"/>
      <c r="L33" s="10"/>
      <c r="M33" s="9"/>
      <c r="N33" s="137"/>
    </row>
    <row r="34" spans="1:14" x14ac:dyDescent="0.3">
      <c r="A34" s="101" t="s">
        <v>21</v>
      </c>
      <c r="B34" s="102" t="s">
        <v>21</v>
      </c>
      <c r="C34" s="138" t="s">
        <v>3</v>
      </c>
      <c r="D34" s="219">
        <f>E34</f>
        <v>0</v>
      </c>
      <c r="E34" s="220">
        <f>F34*1</f>
        <v>0</v>
      </c>
      <c r="F34" s="221"/>
      <c r="G34" s="222">
        <f t="shared" ref="G34:I35" si="73">F34</f>
        <v>0</v>
      </c>
      <c r="H34" s="222">
        <f t="shared" si="73"/>
        <v>0</v>
      </c>
      <c r="I34" s="223">
        <f t="shared" si="73"/>
        <v>0</v>
      </c>
      <c r="J34" s="219">
        <f>I34*1</f>
        <v>0</v>
      </c>
      <c r="K34" s="222">
        <f>J34</f>
        <v>0</v>
      </c>
      <c r="L34" s="220">
        <f>K34</f>
        <v>0</v>
      </c>
      <c r="M34" s="221">
        <f>L34*1</f>
        <v>0</v>
      </c>
      <c r="N34" s="220">
        <f>M34</f>
        <v>0</v>
      </c>
    </row>
    <row r="35" spans="1:14" ht="15" thickBot="1" x14ac:dyDescent="0.35">
      <c r="A35" s="139" t="s">
        <v>21</v>
      </c>
      <c r="B35" s="140" t="s">
        <v>21</v>
      </c>
      <c r="C35" s="97" t="s">
        <v>4</v>
      </c>
      <c r="D35" s="209">
        <f>E35</f>
        <v>0</v>
      </c>
      <c r="E35" s="210">
        <f>F35*1</f>
        <v>0</v>
      </c>
      <c r="F35" s="212"/>
      <c r="G35" s="211">
        <f t="shared" si="73"/>
        <v>0</v>
      </c>
      <c r="H35" s="211">
        <f t="shared" si="73"/>
        <v>0</v>
      </c>
      <c r="I35" s="213">
        <f t="shared" si="73"/>
        <v>0</v>
      </c>
      <c r="J35" s="209">
        <f>I35*1</f>
        <v>0</v>
      </c>
      <c r="K35" s="211">
        <f>J35</f>
        <v>0</v>
      </c>
      <c r="L35" s="210">
        <f>K35</f>
        <v>0</v>
      </c>
      <c r="M35" s="212">
        <f>L35*1</f>
        <v>0</v>
      </c>
      <c r="N35" s="210">
        <f>M35</f>
        <v>0</v>
      </c>
    </row>
    <row r="36" spans="1:14" s="3" customFormat="1" ht="15" thickBot="1" x14ac:dyDescent="0.35">
      <c r="A36" s="134"/>
      <c r="B36" s="134"/>
      <c r="C36" s="149"/>
      <c r="D36" s="136"/>
      <c r="E36" s="137"/>
      <c r="F36" s="195"/>
      <c r="G36" s="13"/>
      <c r="H36" s="13"/>
      <c r="I36" s="24"/>
      <c r="J36" s="136"/>
      <c r="K36" s="13"/>
      <c r="L36" s="10"/>
      <c r="M36" s="9"/>
      <c r="N36" s="137"/>
    </row>
    <row r="37" spans="1:14" s="3" customFormat="1" ht="15" thickBot="1" x14ac:dyDescent="0.35">
      <c r="A37" s="150" t="s">
        <v>21</v>
      </c>
      <c r="B37" s="151" t="s">
        <v>21</v>
      </c>
      <c r="C37" s="152" t="s">
        <v>16</v>
      </c>
      <c r="D37" s="214">
        <f>E37</f>
        <v>0</v>
      </c>
      <c r="E37" s="215">
        <f>F37*1</f>
        <v>0</v>
      </c>
      <c r="F37" s="216"/>
      <c r="G37" s="217">
        <f>F37</f>
        <v>0</v>
      </c>
      <c r="H37" s="217">
        <f>G37</f>
        <v>0</v>
      </c>
      <c r="I37" s="218">
        <f>H37</f>
        <v>0</v>
      </c>
      <c r="J37" s="214">
        <f>I37*1</f>
        <v>0</v>
      </c>
      <c r="K37" s="217">
        <f>J37</f>
        <v>0</v>
      </c>
      <c r="L37" s="215">
        <f>K37</f>
        <v>0</v>
      </c>
      <c r="M37" s="216">
        <f>L37*1</f>
        <v>0</v>
      </c>
      <c r="N37" s="215">
        <f>M37</f>
        <v>0</v>
      </c>
    </row>
    <row r="38" spans="1:14" s="3" customFormat="1" ht="15" thickBot="1" x14ac:dyDescent="0.35">
      <c r="A38" s="134"/>
      <c r="B38" s="134"/>
      <c r="C38" s="149"/>
      <c r="D38" s="136"/>
      <c r="E38" s="137"/>
      <c r="F38" s="195"/>
      <c r="G38" s="13"/>
      <c r="H38" s="13"/>
      <c r="I38" s="24"/>
      <c r="J38" s="136"/>
      <c r="K38" s="13"/>
      <c r="L38" s="10"/>
      <c r="M38" s="9"/>
      <c r="N38" s="137"/>
    </row>
    <row r="39" spans="1:14" s="3" customFormat="1" x14ac:dyDescent="0.3">
      <c r="A39" s="153" t="s">
        <v>22</v>
      </c>
      <c r="B39" s="154" t="s">
        <v>30</v>
      </c>
      <c r="C39" s="155" t="s">
        <v>43</v>
      </c>
      <c r="D39" s="204">
        <f>E39</f>
        <v>0</v>
      </c>
      <c r="E39" s="205">
        <f>F39*1</f>
        <v>0</v>
      </c>
      <c r="F39" s="207"/>
      <c r="G39" s="206">
        <f t="shared" ref="G39:I41" si="74">F39</f>
        <v>0</v>
      </c>
      <c r="H39" s="206">
        <f t="shared" si="74"/>
        <v>0</v>
      </c>
      <c r="I39" s="208">
        <f t="shared" si="74"/>
        <v>0</v>
      </c>
      <c r="J39" s="204">
        <f>I39*1</f>
        <v>0</v>
      </c>
      <c r="K39" s="206">
        <f t="shared" ref="K39:L41" si="75">J39</f>
        <v>0</v>
      </c>
      <c r="L39" s="205">
        <f t="shared" si="75"/>
        <v>0</v>
      </c>
      <c r="M39" s="207">
        <f>L39*1</f>
        <v>0</v>
      </c>
      <c r="N39" s="205">
        <f>M39</f>
        <v>0</v>
      </c>
    </row>
    <row r="40" spans="1:14" x14ac:dyDescent="0.3">
      <c r="A40" s="127" t="s">
        <v>22</v>
      </c>
      <c r="B40" s="43" t="s">
        <v>30</v>
      </c>
      <c r="C40" s="57" t="s">
        <v>44</v>
      </c>
      <c r="D40" s="76">
        <f>E40</f>
        <v>0</v>
      </c>
      <c r="E40" s="77">
        <f>F40*1</f>
        <v>0</v>
      </c>
      <c r="F40" s="80"/>
      <c r="G40" s="37">
        <f t="shared" si="74"/>
        <v>0</v>
      </c>
      <c r="H40" s="37">
        <f t="shared" si="74"/>
        <v>0</v>
      </c>
      <c r="I40" s="176">
        <f t="shared" si="74"/>
        <v>0</v>
      </c>
      <c r="J40" s="76">
        <f>I40*1</f>
        <v>0</v>
      </c>
      <c r="K40" s="37">
        <f t="shared" si="75"/>
        <v>0</v>
      </c>
      <c r="L40" s="77">
        <f t="shared" si="75"/>
        <v>0</v>
      </c>
      <c r="M40" s="80">
        <f>L40*1</f>
        <v>0</v>
      </c>
      <c r="N40" s="77">
        <f>M40</f>
        <v>0</v>
      </c>
    </row>
    <row r="41" spans="1:14" ht="15" thickBot="1" x14ac:dyDescent="0.35">
      <c r="A41" s="128" t="s">
        <v>22</v>
      </c>
      <c r="B41" s="129" t="s">
        <v>30</v>
      </c>
      <c r="C41" s="148" t="s">
        <v>45</v>
      </c>
      <c r="D41" s="131">
        <f>E41</f>
        <v>0</v>
      </c>
      <c r="E41" s="132">
        <f>F41*1</f>
        <v>0</v>
      </c>
      <c r="F41" s="162"/>
      <c r="G41" s="133">
        <f t="shared" si="74"/>
        <v>0</v>
      </c>
      <c r="H41" s="133">
        <f t="shared" si="74"/>
        <v>0</v>
      </c>
      <c r="I41" s="179">
        <f t="shared" si="74"/>
        <v>0</v>
      </c>
      <c r="J41" s="131">
        <f>I41*1</f>
        <v>0</v>
      </c>
      <c r="K41" s="133">
        <f t="shared" si="75"/>
        <v>0</v>
      </c>
      <c r="L41" s="132">
        <f t="shared" si="75"/>
        <v>0</v>
      </c>
      <c r="M41" s="162">
        <f>L41*1</f>
        <v>0</v>
      </c>
      <c r="N41" s="132">
        <f>M41</f>
        <v>0</v>
      </c>
    </row>
    <row r="42" spans="1:14" ht="15" thickBot="1" x14ac:dyDescent="0.35">
      <c r="A42" s="134"/>
      <c r="B42" s="134"/>
      <c r="C42" s="149"/>
      <c r="D42" s="136"/>
      <c r="E42" s="137"/>
      <c r="F42" s="195"/>
      <c r="G42" s="13"/>
      <c r="H42" s="13"/>
      <c r="I42" s="24"/>
      <c r="J42" s="136"/>
      <c r="K42" s="13"/>
      <c r="L42" s="10"/>
      <c r="M42" s="9"/>
      <c r="N42" s="137"/>
    </row>
    <row r="43" spans="1:14" s="3" customFormat="1" ht="15" thickBot="1" x14ac:dyDescent="0.35">
      <c r="A43" s="150" t="s">
        <v>21</v>
      </c>
      <c r="B43" s="151" t="s">
        <v>21</v>
      </c>
      <c r="C43" s="152" t="s">
        <v>17</v>
      </c>
      <c r="D43" s="251">
        <f>E43</f>
        <v>0</v>
      </c>
      <c r="E43" s="252">
        <f>F43*1</f>
        <v>0</v>
      </c>
      <c r="F43" s="253"/>
      <c r="G43" s="254">
        <f>F43</f>
        <v>0</v>
      </c>
      <c r="H43" s="254">
        <f>G43</f>
        <v>0</v>
      </c>
      <c r="I43" s="255">
        <f>H43</f>
        <v>0</v>
      </c>
      <c r="J43" s="251">
        <f>I43*1</f>
        <v>0</v>
      </c>
      <c r="K43" s="254">
        <f>J43</f>
        <v>0</v>
      </c>
      <c r="L43" s="252">
        <f>K43</f>
        <v>0</v>
      </c>
      <c r="M43" s="253">
        <f>L43*1</f>
        <v>0</v>
      </c>
      <c r="N43" s="252">
        <f>M43</f>
        <v>0</v>
      </c>
    </row>
    <row r="44" spans="1:14" s="23" customFormat="1" ht="15" thickBot="1" x14ac:dyDescent="0.35">
      <c r="A44" s="50"/>
      <c r="B44" s="48"/>
      <c r="C44" s="22"/>
      <c r="D44" s="22"/>
      <c r="E44" s="22"/>
      <c r="F44" s="27"/>
      <c r="G44" s="22"/>
      <c r="H44" s="22"/>
      <c r="I44" s="22"/>
      <c r="J44" s="22"/>
      <c r="K44" s="22"/>
      <c r="L44" s="22"/>
      <c r="M44" s="22"/>
      <c r="N44" s="22"/>
    </row>
    <row r="45" spans="1:14" ht="15" thickBot="1" x14ac:dyDescent="0.35">
      <c r="A45" s="640" t="s">
        <v>74</v>
      </c>
      <c r="B45" s="641"/>
      <c r="C45" s="404" t="s">
        <v>73</v>
      </c>
      <c r="D45" s="404" t="e">
        <f>(0.5*(D27+D28))/(0.5*(D34/10+D35/10)+D37/10)*D43</f>
        <v>#DIV/0!</v>
      </c>
      <c r="E45" s="404" t="e">
        <f t="shared" ref="E45:N45" si="76">(0.5*(E27+E28))/(0.5*(E34/10+E35/10)+E37/10)*E43</f>
        <v>#DIV/0!</v>
      </c>
      <c r="F45" s="404" t="e">
        <f t="shared" si="76"/>
        <v>#DIV/0!</v>
      </c>
      <c r="G45" s="404" t="e">
        <f t="shared" si="76"/>
        <v>#DIV/0!</v>
      </c>
      <c r="H45" s="404" t="e">
        <f t="shared" si="76"/>
        <v>#DIV/0!</v>
      </c>
      <c r="I45" s="404" t="e">
        <f t="shared" si="76"/>
        <v>#DIV/0!</v>
      </c>
      <c r="J45" s="404" t="e">
        <f t="shared" si="76"/>
        <v>#DIV/0!</v>
      </c>
      <c r="K45" s="404" t="e">
        <f t="shared" si="76"/>
        <v>#DIV/0!</v>
      </c>
      <c r="L45" s="404" t="e">
        <f t="shared" si="76"/>
        <v>#DIV/0!</v>
      </c>
      <c r="M45" s="404" t="e">
        <f t="shared" si="76"/>
        <v>#DIV/0!</v>
      </c>
      <c r="N45" s="404" t="e">
        <f t="shared" si="76"/>
        <v>#DIV/0!</v>
      </c>
    </row>
    <row r="46" spans="1:14" ht="15" thickBot="1" x14ac:dyDescent="0.35">
      <c r="A46" s="640" t="s">
        <v>74</v>
      </c>
      <c r="B46" s="641"/>
      <c r="C46" s="404" t="s">
        <v>73</v>
      </c>
      <c r="D46" s="404" t="e">
        <f>(0.5*(D29+D30))/(0.5*(D34/10+D35/10)+D37/10)*D43</f>
        <v>#DIV/0!</v>
      </c>
      <c r="E46" s="404" t="e">
        <f t="shared" ref="E46:N46" si="77">(0.5*(E29+E30))/(0.5*(E34/10+E35/10)+E37/10)*E43</f>
        <v>#DIV/0!</v>
      </c>
      <c r="F46" s="404" t="e">
        <f t="shared" si="77"/>
        <v>#DIV/0!</v>
      </c>
      <c r="G46" s="404" t="e">
        <f t="shared" si="77"/>
        <v>#DIV/0!</v>
      </c>
      <c r="H46" s="404" t="e">
        <f t="shared" si="77"/>
        <v>#DIV/0!</v>
      </c>
      <c r="I46" s="404" t="e">
        <f t="shared" si="77"/>
        <v>#DIV/0!</v>
      </c>
      <c r="J46" s="404" t="e">
        <f t="shared" si="77"/>
        <v>#DIV/0!</v>
      </c>
      <c r="K46" s="404" t="e">
        <f t="shared" si="77"/>
        <v>#DIV/0!</v>
      </c>
      <c r="L46" s="404" t="e">
        <f t="shared" si="77"/>
        <v>#DIV/0!</v>
      </c>
      <c r="M46" s="404" t="e">
        <f t="shared" si="77"/>
        <v>#DIV/0!</v>
      </c>
      <c r="N46" s="404" t="e">
        <f t="shared" si="77"/>
        <v>#DIV/0!</v>
      </c>
    </row>
    <row r="47" spans="1:14" ht="15" thickBot="1" x14ac:dyDescent="0.35">
      <c r="A47" s="640" t="s">
        <v>74</v>
      </c>
      <c r="B47" s="641"/>
      <c r="C47" s="404" t="s">
        <v>73</v>
      </c>
      <c r="D47" s="404" t="e">
        <f>(0.5*(D31+D32))/(0.5*(D34/10+D35/10)+D37/10)*D43</f>
        <v>#DIV/0!</v>
      </c>
      <c r="E47" s="404" t="e">
        <f t="shared" ref="E47:N47" si="78">(0.5*(E31+E32))/(0.5*(E34/10+E35/10)+E37/10)*E43</f>
        <v>#DIV/0!</v>
      </c>
      <c r="F47" s="404" t="e">
        <f t="shared" si="78"/>
        <v>#DIV/0!</v>
      </c>
      <c r="G47" s="404" t="e">
        <f t="shared" si="78"/>
        <v>#DIV/0!</v>
      </c>
      <c r="H47" s="404" t="e">
        <f t="shared" si="78"/>
        <v>#DIV/0!</v>
      </c>
      <c r="I47" s="404" t="e">
        <f t="shared" si="78"/>
        <v>#DIV/0!</v>
      </c>
      <c r="J47" s="404" t="e">
        <f t="shared" si="78"/>
        <v>#DIV/0!</v>
      </c>
      <c r="K47" s="404" t="e">
        <f t="shared" si="78"/>
        <v>#DIV/0!</v>
      </c>
      <c r="L47" s="404" t="e">
        <f t="shared" si="78"/>
        <v>#DIV/0!</v>
      </c>
      <c r="M47" s="404" t="e">
        <f t="shared" si="78"/>
        <v>#DIV/0!</v>
      </c>
      <c r="N47" s="404" t="e">
        <f t="shared" si="78"/>
        <v>#DIV/0!</v>
      </c>
    </row>
    <row r="48" spans="1:14" x14ac:dyDescent="0.3">
      <c r="B48" s="45"/>
      <c r="D48" s="6"/>
      <c r="E48" s="6"/>
      <c r="F48" s="7"/>
      <c r="G48" s="6"/>
      <c r="H48" s="6"/>
      <c r="I48" s="6"/>
      <c r="J48" s="6"/>
      <c r="K48" s="6"/>
      <c r="L48" s="6"/>
      <c r="M48" s="6"/>
      <c r="N48" s="6"/>
    </row>
    <row r="49" spans="1:14" x14ac:dyDescent="0.3">
      <c r="B49" s="45"/>
      <c r="C49" s="6"/>
      <c r="D49" s="15"/>
      <c r="E49" s="15"/>
      <c r="F49" s="16"/>
      <c r="G49" s="15"/>
      <c r="H49" s="15"/>
      <c r="I49" s="15"/>
      <c r="J49" s="15"/>
      <c r="K49" s="15"/>
      <c r="L49" s="15"/>
      <c r="M49" s="15"/>
      <c r="N49" s="15"/>
    </row>
    <row r="50" spans="1:14" x14ac:dyDescent="0.3">
      <c r="B50" s="45"/>
      <c r="C50" s="6"/>
      <c r="D50" s="15"/>
      <c r="E50" s="15"/>
      <c r="F50" s="16"/>
      <c r="G50" s="15"/>
      <c r="H50" s="15"/>
      <c r="I50" s="15"/>
      <c r="J50" s="15"/>
      <c r="K50" s="15"/>
      <c r="L50" s="15"/>
      <c r="M50" s="15"/>
      <c r="N50" s="15"/>
    </row>
    <row r="51" spans="1:14" s="3" customFormat="1" x14ac:dyDescent="0.3">
      <c r="A51" s="50"/>
      <c r="B51" s="46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</row>
    <row r="52" spans="1:14" s="3" customFormat="1" x14ac:dyDescent="0.3">
      <c r="A52" s="50"/>
      <c r="B52" s="46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</row>
    <row r="53" spans="1:14" s="3" customFormat="1" x14ac:dyDescent="0.3">
      <c r="A53" s="50"/>
      <c r="B53" s="46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</row>
    <row r="54" spans="1:14" s="3" customFormat="1" x14ac:dyDescent="0.3">
      <c r="A54" s="50"/>
      <c r="B54" s="46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</row>
    <row r="55" spans="1:14" x14ac:dyDescent="0.3">
      <c r="B55" s="47"/>
      <c r="C55" s="6"/>
      <c r="D55" s="15"/>
      <c r="E55" s="15"/>
      <c r="F55" s="16"/>
      <c r="G55" s="15"/>
      <c r="H55" s="15"/>
      <c r="I55" s="15"/>
      <c r="J55" s="15"/>
      <c r="K55" s="15"/>
      <c r="L55" s="15"/>
      <c r="M55" s="15"/>
      <c r="N55" s="15"/>
    </row>
    <row r="56" spans="1:14" s="3" customFormat="1" x14ac:dyDescent="0.3">
      <c r="A56" s="50"/>
      <c r="B56" s="49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</row>
    <row r="57" spans="1:14" x14ac:dyDescent="0.3">
      <c r="B57" s="47"/>
      <c r="C57" s="6"/>
      <c r="D57" s="6"/>
      <c r="E57" s="6"/>
      <c r="F57" s="7"/>
      <c r="G57" s="6"/>
      <c r="H57" s="6"/>
      <c r="I57" s="6"/>
      <c r="J57" s="6"/>
      <c r="K57" s="6"/>
      <c r="L57" s="6"/>
      <c r="M57" s="6"/>
      <c r="N57" s="6"/>
    </row>
    <row r="58" spans="1:14" s="3" customFormat="1" x14ac:dyDescent="0.3">
      <c r="A58" s="50"/>
      <c r="B58" s="46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</row>
    <row r="59" spans="1:14" s="23" customFormat="1" x14ac:dyDescent="0.3">
      <c r="A59" s="50"/>
      <c r="B59" s="48"/>
      <c r="C59" s="22"/>
      <c r="D59" s="22"/>
      <c r="E59" s="22"/>
      <c r="F59" s="27"/>
      <c r="G59" s="22"/>
      <c r="H59" s="22"/>
      <c r="I59" s="22"/>
      <c r="J59" s="22"/>
      <c r="K59" s="22"/>
      <c r="L59" s="22"/>
      <c r="M59" s="22"/>
      <c r="N59" s="22"/>
    </row>
    <row r="60" spans="1:14" x14ac:dyDescent="0.3">
      <c r="B60" s="45"/>
      <c r="C60" s="6"/>
      <c r="D60" s="6"/>
      <c r="E60" s="6"/>
      <c r="F60" s="7"/>
      <c r="G60" s="6"/>
      <c r="H60" s="6"/>
      <c r="I60" s="6"/>
      <c r="J60" s="6"/>
      <c r="K60" s="6"/>
      <c r="L60" s="6"/>
      <c r="M60" s="6"/>
      <c r="N60" s="6"/>
    </row>
    <row r="61" spans="1:14" x14ac:dyDescent="0.3">
      <c r="B61" s="45"/>
      <c r="C61" s="6"/>
      <c r="D61" s="6"/>
      <c r="E61" s="6"/>
      <c r="F61" s="7"/>
      <c r="G61" s="6"/>
      <c r="H61" s="6"/>
      <c r="I61" s="6"/>
      <c r="J61" s="6"/>
      <c r="K61" s="6"/>
      <c r="L61" s="6"/>
      <c r="M61" s="6"/>
      <c r="N61" s="6"/>
    </row>
    <row r="62" spans="1:14" x14ac:dyDescent="0.3">
      <c r="B62" s="45"/>
      <c r="C62" s="6"/>
      <c r="D62" s="6"/>
      <c r="E62" s="6"/>
      <c r="F62" s="7"/>
      <c r="G62" s="6"/>
      <c r="H62" s="6"/>
      <c r="I62" s="6"/>
      <c r="J62" s="6"/>
      <c r="K62" s="6"/>
      <c r="L62" s="6"/>
      <c r="M62" s="6"/>
      <c r="N62" s="6"/>
    </row>
    <row r="63" spans="1:14" x14ac:dyDescent="0.3">
      <c r="B63" s="45"/>
      <c r="C63" s="6"/>
      <c r="D63" s="6"/>
      <c r="E63" s="6"/>
      <c r="F63" s="7"/>
      <c r="G63" s="6"/>
      <c r="H63" s="6"/>
      <c r="I63" s="6"/>
      <c r="J63" s="6"/>
      <c r="K63" s="6"/>
      <c r="L63" s="6"/>
      <c r="M63" s="6"/>
      <c r="N63" s="6"/>
    </row>
    <row r="64" spans="1:14" s="17" customFormat="1" x14ac:dyDescent="0.3">
      <c r="A64" s="50"/>
      <c r="B64" s="50"/>
      <c r="C64" s="15"/>
      <c r="D64" s="15"/>
      <c r="E64" s="15"/>
      <c r="F64" s="16"/>
      <c r="G64" s="15"/>
      <c r="H64" s="15"/>
      <c r="I64" s="15"/>
      <c r="J64" s="15"/>
      <c r="K64" s="15"/>
      <c r="L64" s="15"/>
      <c r="M64" s="15"/>
      <c r="N64" s="15"/>
    </row>
    <row r="65" spans="1:14" s="17" customFormat="1" x14ac:dyDescent="0.3">
      <c r="A65" s="50"/>
      <c r="B65" s="50"/>
      <c r="C65" s="15"/>
      <c r="D65" s="15"/>
      <c r="E65" s="15"/>
      <c r="F65" s="16"/>
      <c r="G65" s="15"/>
      <c r="H65" s="15"/>
      <c r="I65" s="15"/>
      <c r="J65" s="15"/>
      <c r="K65" s="15"/>
      <c r="L65" s="15"/>
      <c r="M65" s="15"/>
      <c r="N65" s="15"/>
    </row>
    <row r="66" spans="1:14" s="3" customFormat="1" x14ac:dyDescent="0.3">
      <c r="A66" s="50"/>
      <c r="B66" s="46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</row>
    <row r="67" spans="1:14" s="3" customFormat="1" x14ac:dyDescent="0.3">
      <c r="A67" s="50"/>
      <c r="B67" s="46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</row>
    <row r="68" spans="1:14" s="3" customFormat="1" x14ac:dyDescent="0.3">
      <c r="A68" s="50"/>
      <c r="B68" s="46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</row>
    <row r="69" spans="1:14" s="3" customFormat="1" x14ac:dyDescent="0.3">
      <c r="A69" s="50"/>
      <c r="B69" s="46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</row>
    <row r="70" spans="1:14" s="17" customFormat="1" x14ac:dyDescent="0.3">
      <c r="A70" s="50"/>
      <c r="B70" s="51"/>
      <c r="C70" s="15"/>
      <c r="D70" s="15"/>
      <c r="E70" s="15"/>
      <c r="F70" s="16"/>
      <c r="G70" s="15"/>
      <c r="H70" s="15"/>
      <c r="I70" s="15"/>
      <c r="J70" s="15"/>
      <c r="K70" s="15"/>
      <c r="L70" s="15"/>
      <c r="M70" s="15"/>
      <c r="N70" s="15"/>
    </row>
    <row r="71" spans="1:14" s="3" customFormat="1" x14ac:dyDescent="0.3">
      <c r="A71" s="50"/>
      <c r="B71" s="49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</row>
    <row r="72" spans="1:14" x14ac:dyDescent="0.3">
      <c r="B72" s="47"/>
      <c r="C72" s="6"/>
      <c r="D72" s="6"/>
      <c r="E72" s="6"/>
      <c r="F72" s="7"/>
      <c r="G72" s="6"/>
      <c r="H72" s="6"/>
      <c r="I72" s="6"/>
      <c r="J72" s="6"/>
      <c r="K72" s="6"/>
      <c r="L72" s="6"/>
      <c r="M72" s="6"/>
      <c r="N72" s="6"/>
    </row>
    <row r="73" spans="1:14" s="3" customFormat="1" x14ac:dyDescent="0.3">
      <c r="A73" s="50"/>
      <c r="B73" s="46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</row>
    <row r="74" spans="1:14" s="23" customFormat="1" x14ac:dyDescent="0.3">
      <c r="A74" s="50"/>
      <c r="B74" s="48"/>
      <c r="C74" s="22"/>
      <c r="D74" s="22"/>
      <c r="E74" s="22"/>
      <c r="F74" s="27"/>
      <c r="G74" s="22"/>
      <c r="H74" s="22"/>
      <c r="I74" s="22"/>
      <c r="J74" s="22"/>
      <c r="K74" s="22"/>
      <c r="L74" s="22"/>
      <c r="M74" s="22"/>
      <c r="N74" s="22"/>
    </row>
    <row r="75" spans="1:14" x14ac:dyDescent="0.3">
      <c r="B75" s="45"/>
      <c r="C75" s="6"/>
      <c r="D75" s="6"/>
      <c r="E75" s="6"/>
      <c r="F75" s="7"/>
      <c r="G75" s="6"/>
      <c r="H75" s="6"/>
      <c r="I75" s="6"/>
      <c r="J75" s="6"/>
      <c r="K75" s="6"/>
      <c r="L75" s="6"/>
      <c r="M75" s="6"/>
      <c r="N75" s="6"/>
    </row>
    <row r="76" spans="1:14" x14ac:dyDescent="0.3">
      <c r="B76" s="45"/>
      <c r="C76" s="6"/>
      <c r="D76" s="6"/>
      <c r="E76" s="6"/>
      <c r="F76" s="7"/>
      <c r="G76" s="6"/>
      <c r="H76" s="6"/>
      <c r="I76" s="6"/>
      <c r="J76" s="6"/>
      <c r="K76" s="6"/>
      <c r="L76" s="6"/>
      <c r="M76" s="6"/>
      <c r="N76" s="6"/>
    </row>
    <row r="77" spans="1:14" x14ac:dyDescent="0.3">
      <c r="B77" s="45"/>
      <c r="C77" s="6"/>
      <c r="D77" s="6"/>
      <c r="E77" s="6"/>
      <c r="F77" s="7"/>
      <c r="G77" s="6"/>
      <c r="H77" s="6"/>
      <c r="I77" s="6"/>
      <c r="J77" s="6"/>
      <c r="K77" s="6"/>
      <c r="L77" s="6"/>
      <c r="M77" s="6"/>
      <c r="N77" s="6"/>
    </row>
    <row r="78" spans="1:14" x14ac:dyDescent="0.3">
      <c r="B78" s="45"/>
      <c r="C78" s="6"/>
      <c r="D78" s="6"/>
      <c r="E78" s="6"/>
      <c r="F78" s="7"/>
      <c r="G78" s="6"/>
      <c r="H78" s="6"/>
      <c r="I78" s="6"/>
      <c r="J78" s="6"/>
      <c r="K78" s="6"/>
      <c r="L78" s="6"/>
      <c r="M78" s="6"/>
      <c r="N78" s="6"/>
    </row>
    <row r="79" spans="1:14" s="17" customFormat="1" x14ac:dyDescent="0.3">
      <c r="A79" s="50"/>
      <c r="B79" s="50"/>
      <c r="C79" s="15"/>
      <c r="D79" s="15"/>
      <c r="E79" s="15"/>
      <c r="F79" s="16"/>
      <c r="G79" s="15"/>
      <c r="H79" s="15"/>
      <c r="I79" s="15"/>
      <c r="J79" s="15"/>
      <c r="K79" s="15"/>
      <c r="L79" s="15"/>
      <c r="M79" s="15"/>
      <c r="N79" s="15"/>
    </row>
    <row r="80" spans="1:14" s="17" customFormat="1" x14ac:dyDescent="0.3">
      <c r="A80" s="50"/>
      <c r="B80" s="50"/>
      <c r="C80" s="15"/>
      <c r="D80" s="15"/>
      <c r="E80" s="15"/>
      <c r="F80" s="16"/>
      <c r="G80" s="15"/>
      <c r="H80" s="15"/>
      <c r="I80" s="15"/>
      <c r="J80" s="15"/>
      <c r="K80" s="15"/>
      <c r="L80" s="15"/>
      <c r="M80" s="15"/>
      <c r="N80" s="15"/>
    </row>
    <row r="81" spans="1:14" s="3" customFormat="1" x14ac:dyDescent="0.3">
      <c r="A81" s="50"/>
      <c r="B81" s="46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</row>
    <row r="82" spans="1:14" s="3" customFormat="1" x14ac:dyDescent="0.3">
      <c r="A82" s="50"/>
      <c r="B82" s="46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</row>
    <row r="83" spans="1:14" s="3" customFormat="1" x14ac:dyDescent="0.3">
      <c r="A83" s="50"/>
      <c r="B83" s="46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</row>
    <row r="84" spans="1:14" s="3" customFormat="1" x14ac:dyDescent="0.3">
      <c r="A84" s="50"/>
      <c r="B84" s="46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</row>
    <row r="85" spans="1:14" s="17" customFormat="1" x14ac:dyDescent="0.3">
      <c r="A85" s="50"/>
      <c r="B85" s="51"/>
      <c r="C85" s="15"/>
      <c r="D85" s="15"/>
      <c r="E85" s="15"/>
      <c r="F85" s="16"/>
      <c r="G85" s="15"/>
      <c r="H85" s="15"/>
      <c r="I85" s="15"/>
      <c r="J85" s="15"/>
      <c r="K85" s="15"/>
      <c r="L85" s="15"/>
      <c r="M85" s="15"/>
      <c r="N85" s="15"/>
    </row>
    <row r="86" spans="1:14" s="3" customFormat="1" x14ac:dyDescent="0.3">
      <c r="A86" s="50"/>
      <c r="B86" s="49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</row>
    <row r="87" spans="1:14" x14ac:dyDescent="0.3">
      <c r="B87" s="47"/>
      <c r="C87" s="6"/>
      <c r="D87" s="6"/>
      <c r="E87" s="6"/>
      <c r="F87" s="7"/>
      <c r="G87" s="6"/>
      <c r="H87" s="6"/>
      <c r="I87" s="6"/>
      <c r="J87" s="6"/>
      <c r="K87" s="6"/>
      <c r="L87" s="6"/>
      <c r="M87" s="6"/>
      <c r="N87" s="6"/>
    </row>
    <row r="88" spans="1:14" s="3" customFormat="1" x14ac:dyDescent="0.3">
      <c r="A88" s="50"/>
      <c r="B88" s="46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</row>
    <row r="89" spans="1:14" s="23" customFormat="1" x14ac:dyDescent="0.3">
      <c r="A89" s="50"/>
      <c r="B89" s="48"/>
      <c r="C89" s="22"/>
      <c r="D89" s="22"/>
      <c r="E89" s="22"/>
      <c r="F89" s="27"/>
      <c r="G89" s="22"/>
      <c r="H89" s="22"/>
      <c r="I89" s="22"/>
      <c r="J89" s="22"/>
      <c r="K89" s="22"/>
      <c r="L89" s="22"/>
      <c r="M89" s="22"/>
      <c r="N89" s="22"/>
    </row>
    <row r="90" spans="1:14" x14ac:dyDescent="0.3">
      <c r="B90" s="45"/>
      <c r="C90" s="6"/>
      <c r="D90" s="6"/>
      <c r="E90" s="6"/>
      <c r="F90" s="7"/>
      <c r="G90" s="6"/>
      <c r="H90" s="6"/>
      <c r="I90" s="6"/>
      <c r="J90" s="6"/>
      <c r="K90" s="6"/>
      <c r="L90" s="6"/>
      <c r="M90" s="6"/>
      <c r="N90" s="6"/>
    </row>
    <row r="91" spans="1:14" x14ac:dyDescent="0.3">
      <c r="B91" s="45"/>
      <c r="C91" s="6"/>
      <c r="D91" s="6"/>
      <c r="E91" s="6"/>
      <c r="F91" s="7"/>
      <c r="G91" s="6"/>
      <c r="H91" s="6"/>
      <c r="I91" s="6"/>
      <c r="J91" s="6"/>
      <c r="K91" s="6"/>
      <c r="L91" s="6"/>
      <c r="M91" s="6"/>
      <c r="N91" s="6"/>
    </row>
    <row r="92" spans="1:14" x14ac:dyDescent="0.3">
      <c r="B92" s="45"/>
      <c r="C92" s="6"/>
      <c r="D92" s="6"/>
      <c r="E92" s="6"/>
      <c r="F92" s="7"/>
      <c r="G92" s="6"/>
      <c r="H92" s="6"/>
      <c r="I92" s="6"/>
      <c r="J92" s="6"/>
      <c r="K92" s="6"/>
      <c r="L92" s="6"/>
      <c r="M92" s="6"/>
      <c r="N92" s="6"/>
    </row>
    <row r="93" spans="1:14" x14ac:dyDescent="0.3">
      <c r="B93" s="45"/>
      <c r="C93" s="6"/>
      <c r="D93" s="6"/>
      <c r="E93" s="6"/>
      <c r="F93" s="7"/>
      <c r="G93" s="6"/>
      <c r="H93" s="6"/>
      <c r="I93" s="6"/>
      <c r="J93" s="6"/>
      <c r="K93" s="6"/>
      <c r="L93" s="6"/>
      <c r="M93" s="6"/>
      <c r="N93" s="6"/>
    </row>
    <row r="94" spans="1:14" x14ac:dyDescent="0.3">
      <c r="B94" s="45"/>
      <c r="C94" s="6"/>
      <c r="D94" s="15"/>
      <c r="E94" s="15"/>
      <c r="F94" s="16"/>
      <c r="G94" s="15"/>
      <c r="H94" s="15"/>
      <c r="I94" s="15"/>
      <c r="J94" s="15"/>
      <c r="K94" s="15"/>
      <c r="L94" s="15"/>
      <c r="M94" s="15"/>
      <c r="N94" s="15"/>
    </row>
    <row r="95" spans="1:14" x14ac:dyDescent="0.3">
      <c r="B95" s="45"/>
      <c r="C95" s="6"/>
      <c r="D95" s="15"/>
      <c r="E95" s="15"/>
      <c r="F95" s="16"/>
      <c r="G95" s="15"/>
      <c r="H95" s="15"/>
      <c r="I95" s="15"/>
      <c r="J95" s="15"/>
      <c r="K95" s="15"/>
      <c r="L95" s="15"/>
      <c r="M95" s="15"/>
      <c r="N95" s="15"/>
    </row>
    <row r="96" spans="1:14" s="3" customFormat="1" ht="13.8" customHeight="1" x14ac:dyDescent="0.3">
      <c r="A96" s="50"/>
      <c r="B96" s="46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</row>
    <row r="97" spans="1:14" s="3" customFormat="1" x14ac:dyDescent="0.3">
      <c r="A97" s="50"/>
      <c r="B97" s="46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</row>
    <row r="98" spans="1:14" s="3" customFormat="1" x14ac:dyDescent="0.3">
      <c r="A98" s="50"/>
      <c r="B98" s="46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</row>
    <row r="99" spans="1:14" s="3" customFormat="1" x14ac:dyDescent="0.3">
      <c r="A99" s="50"/>
      <c r="B99" s="46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</row>
    <row r="100" spans="1:14" x14ac:dyDescent="0.3">
      <c r="B100" s="47"/>
      <c r="C100" s="6"/>
      <c r="D100" s="15"/>
      <c r="E100" s="15"/>
      <c r="F100" s="16"/>
      <c r="G100" s="15"/>
      <c r="H100" s="15"/>
      <c r="I100" s="15"/>
      <c r="J100" s="15"/>
      <c r="K100" s="15"/>
      <c r="L100" s="15"/>
      <c r="M100" s="15"/>
      <c r="N100" s="15"/>
    </row>
    <row r="101" spans="1:14" x14ac:dyDescent="0.3">
      <c r="B101" s="47"/>
      <c r="C101" s="6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B102" s="47"/>
      <c r="C102" s="6"/>
      <c r="D102" s="6"/>
      <c r="E102" s="6"/>
      <c r="F102" s="7"/>
      <c r="G102" s="6"/>
      <c r="H102" s="6"/>
      <c r="I102" s="6"/>
      <c r="J102" s="6"/>
      <c r="K102" s="6"/>
      <c r="L102" s="6"/>
      <c r="M102" s="6"/>
      <c r="N102" s="6"/>
    </row>
    <row r="103" spans="1:14" s="3" customFormat="1" x14ac:dyDescent="0.3">
      <c r="A103" s="50"/>
      <c r="B103" s="46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</row>
    <row r="104" spans="1:14" s="23" customFormat="1" x14ac:dyDescent="0.3">
      <c r="A104" s="50"/>
      <c r="B104" s="48"/>
      <c r="C104" s="22"/>
      <c r="D104" s="22"/>
      <c r="E104" s="22"/>
      <c r="F104" s="27"/>
      <c r="G104" s="22"/>
      <c r="H104" s="22"/>
      <c r="I104" s="22"/>
      <c r="J104" s="22"/>
      <c r="K104" s="22"/>
      <c r="L104" s="22"/>
      <c r="M104" s="22"/>
      <c r="N104" s="22"/>
    </row>
    <row r="105" spans="1:14" x14ac:dyDescent="0.3">
      <c r="B105" s="45"/>
      <c r="C105" s="6"/>
      <c r="D105" s="6"/>
      <c r="E105" s="6"/>
      <c r="F105" s="7"/>
      <c r="G105" s="6"/>
      <c r="H105" s="6"/>
      <c r="I105" s="6"/>
      <c r="J105" s="6"/>
      <c r="K105" s="6"/>
      <c r="L105" s="6"/>
      <c r="M105" s="6"/>
      <c r="N105" s="6"/>
    </row>
    <row r="106" spans="1:14" x14ac:dyDescent="0.3">
      <c r="B106" s="45"/>
      <c r="C106" s="6"/>
      <c r="D106" s="6"/>
      <c r="E106" s="6"/>
      <c r="F106" s="7"/>
      <c r="G106" s="6"/>
      <c r="H106" s="6"/>
      <c r="I106" s="6"/>
      <c r="J106" s="6"/>
      <c r="K106" s="6"/>
      <c r="L106" s="6"/>
      <c r="M106" s="6"/>
      <c r="N106" s="6"/>
    </row>
    <row r="107" spans="1:14" x14ac:dyDescent="0.3">
      <c r="B107" s="45"/>
      <c r="C107" s="6"/>
      <c r="D107" s="6"/>
      <c r="E107" s="6"/>
      <c r="F107" s="7"/>
      <c r="G107" s="6"/>
      <c r="H107" s="6"/>
      <c r="I107" s="6"/>
      <c r="J107" s="6"/>
      <c r="K107" s="6"/>
      <c r="L107" s="6"/>
      <c r="M107" s="6"/>
      <c r="N107" s="6"/>
    </row>
    <row r="108" spans="1:14" x14ac:dyDescent="0.3">
      <c r="B108" s="45"/>
      <c r="C108" s="6"/>
      <c r="D108" s="6"/>
      <c r="E108" s="6"/>
      <c r="F108" s="7"/>
      <c r="G108" s="6"/>
      <c r="H108" s="6"/>
      <c r="I108" s="6"/>
      <c r="J108" s="6"/>
      <c r="K108" s="6"/>
      <c r="L108" s="6"/>
      <c r="M108" s="6"/>
      <c r="N108" s="6"/>
    </row>
    <row r="109" spans="1:14" x14ac:dyDescent="0.3">
      <c r="B109" s="45"/>
      <c r="C109" s="6"/>
      <c r="D109" s="15"/>
      <c r="E109" s="15"/>
      <c r="F109" s="16"/>
      <c r="G109" s="15"/>
      <c r="H109" s="15"/>
      <c r="I109" s="15"/>
      <c r="J109" s="15"/>
      <c r="K109" s="15"/>
      <c r="L109" s="15"/>
      <c r="M109" s="15"/>
      <c r="N109" s="15"/>
    </row>
    <row r="110" spans="1:14" x14ac:dyDescent="0.3">
      <c r="B110" s="45"/>
      <c r="C110" s="6"/>
      <c r="D110" s="15"/>
      <c r="E110" s="15"/>
      <c r="F110" s="16"/>
      <c r="G110" s="15"/>
      <c r="H110" s="15"/>
      <c r="I110" s="15"/>
      <c r="J110" s="15"/>
      <c r="K110" s="15"/>
      <c r="L110" s="15"/>
      <c r="M110" s="15"/>
      <c r="N110" s="15"/>
    </row>
    <row r="111" spans="1:14" s="3" customFormat="1" x14ac:dyDescent="0.3">
      <c r="A111" s="50"/>
      <c r="B111" s="46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</row>
    <row r="112" spans="1:14" s="3" customFormat="1" x14ac:dyDescent="0.3">
      <c r="A112" s="50"/>
      <c r="B112" s="46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</row>
    <row r="113" spans="1:14" s="3" customFormat="1" x14ac:dyDescent="0.3">
      <c r="A113" s="50"/>
      <c r="B113" s="46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</row>
    <row r="114" spans="1:14" s="3" customFormat="1" x14ac:dyDescent="0.3">
      <c r="A114" s="50"/>
      <c r="B114" s="46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</row>
    <row r="115" spans="1:14" x14ac:dyDescent="0.3">
      <c r="B115" s="47"/>
      <c r="C115" s="6"/>
      <c r="D115" s="15"/>
      <c r="E115" s="15"/>
      <c r="F115" s="16"/>
      <c r="G115" s="15"/>
      <c r="H115" s="15"/>
      <c r="I115" s="15"/>
      <c r="J115" s="15"/>
      <c r="K115" s="15"/>
      <c r="L115" s="15"/>
      <c r="M115" s="15"/>
      <c r="N115" s="15"/>
    </row>
    <row r="116" spans="1:14" x14ac:dyDescent="0.3">
      <c r="B116" s="47"/>
      <c r="C116" s="6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</row>
    <row r="117" spans="1:14" x14ac:dyDescent="0.3">
      <c r="B117" s="47"/>
      <c r="C117" s="6"/>
      <c r="D117" s="6"/>
      <c r="E117" s="6"/>
      <c r="F117" s="7"/>
      <c r="G117" s="6"/>
      <c r="H117" s="6"/>
      <c r="I117" s="6"/>
      <c r="J117" s="6"/>
      <c r="K117" s="6"/>
      <c r="L117" s="6"/>
      <c r="M117" s="6"/>
      <c r="N117" s="6"/>
    </row>
    <row r="118" spans="1:14" s="3" customFormat="1" x14ac:dyDescent="0.3">
      <c r="A118" s="50"/>
      <c r="B118" s="46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</row>
    <row r="119" spans="1:14" s="23" customFormat="1" x14ac:dyDescent="0.3">
      <c r="A119" s="50"/>
      <c r="B119" s="48"/>
      <c r="C119" s="22"/>
      <c r="D119" s="22"/>
      <c r="E119" s="22"/>
      <c r="F119" s="27"/>
      <c r="G119" s="22"/>
      <c r="H119" s="22"/>
      <c r="I119" s="22"/>
      <c r="J119" s="22"/>
      <c r="K119" s="22"/>
      <c r="L119" s="22"/>
      <c r="M119" s="22"/>
      <c r="N119" s="22"/>
    </row>
    <row r="120" spans="1:14" x14ac:dyDescent="0.3">
      <c r="B120" s="45"/>
      <c r="C120" s="6"/>
      <c r="D120" s="6"/>
      <c r="E120" s="6"/>
      <c r="F120" s="7"/>
      <c r="G120" s="6"/>
      <c r="H120" s="6"/>
      <c r="I120" s="6"/>
      <c r="J120" s="6"/>
      <c r="K120" s="6"/>
      <c r="L120" s="6"/>
      <c r="M120" s="6"/>
      <c r="N120" s="6"/>
    </row>
    <row r="121" spans="1:14" x14ac:dyDescent="0.3">
      <c r="B121" s="45"/>
      <c r="C121" s="6"/>
      <c r="D121" s="6"/>
      <c r="E121" s="6"/>
      <c r="F121" s="7"/>
      <c r="G121" s="6"/>
      <c r="H121" s="6"/>
      <c r="I121" s="6"/>
      <c r="J121" s="6"/>
      <c r="K121" s="6"/>
      <c r="L121" s="6"/>
      <c r="M121" s="6"/>
      <c r="N121" s="6"/>
    </row>
    <row r="122" spans="1:14" x14ac:dyDescent="0.3">
      <c r="B122" s="45"/>
      <c r="C122" s="6"/>
      <c r="D122" s="6"/>
      <c r="E122" s="6"/>
      <c r="F122" s="7"/>
      <c r="G122" s="6"/>
      <c r="H122" s="6"/>
      <c r="I122" s="6"/>
      <c r="J122" s="6"/>
      <c r="K122" s="6"/>
      <c r="L122" s="6"/>
      <c r="M122" s="6"/>
      <c r="N122" s="6"/>
    </row>
    <row r="123" spans="1:14" x14ac:dyDescent="0.3">
      <c r="B123" s="45"/>
      <c r="C123" s="6"/>
      <c r="D123" s="6"/>
      <c r="E123" s="6"/>
      <c r="F123" s="7"/>
      <c r="G123" s="6"/>
      <c r="H123" s="6"/>
      <c r="I123" s="6"/>
      <c r="J123" s="6"/>
      <c r="K123" s="6"/>
      <c r="L123" s="6"/>
      <c r="M123" s="6"/>
      <c r="N123" s="6"/>
    </row>
    <row r="124" spans="1:14" s="17" customFormat="1" x14ac:dyDescent="0.3">
      <c r="A124" s="50"/>
      <c r="B124" s="50"/>
      <c r="C124" s="15"/>
      <c r="D124" s="15"/>
      <c r="E124" s="15"/>
      <c r="F124" s="16"/>
      <c r="G124" s="15"/>
      <c r="H124" s="15"/>
      <c r="I124" s="15"/>
      <c r="J124" s="15"/>
      <c r="K124" s="15"/>
      <c r="L124" s="15"/>
      <c r="M124" s="15"/>
      <c r="N124" s="15"/>
    </row>
    <row r="125" spans="1:14" s="17" customFormat="1" x14ac:dyDescent="0.3">
      <c r="A125" s="50"/>
      <c r="B125" s="50"/>
      <c r="C125" s="15"/>
      <c r="D125" s="15"/>
      <c r="E125" s="15"/>
      <c r="F125" s="16"/>
      <c r="G125" s="15"/>
      <c r="H125" s="15"/>
      <c r="I125" s="15"/>
      <c r="J125" s="15"/>
      <c r="K125" s="15"/>
      <c r="L125" s="15"/>
      <c r="M125" s="15"/>
      <c r="N125" s="15"/>
    </row>
    <row r="126" spans="1:14" s="3" customFormat="1" x14ac:dyDescent="0.3">
      <c r="A126" s="50"/>
      <c r="B126" s="46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</row>
    <row r="127" spans="1:14" s="3" customFormat="1" x14ac:dyDescent="0.3">
      <c r="A127" s="50"/>
      <c r="B127" s="46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</row>
    <row r="128" spans="1:14" s="3" customFormat="1" x14ac:dyDescent="0.3">
      <c r="A128" s="50"/>
      <c r="B128" s="46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</row>
    <row r="129" spans="1:14" s="3" customFormat="1" x14ac:dyDescent="0.3">
      <c r="A129" s="50"/>
      <c r="B129" s="46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B130" s="47"/>
      <c r="C130" s="6"/>
      <c r="D130" s="15"/>
      <c r="E130" s="15"/>
      <c r="F130" s="16"/>
      <c r="G130" s="15"/>
      <c r="H130" s="15"/>
      <c r="I130" s="15"/>
      <c r="J130" s="15"/>
      <c r="K130" s="15"/>
      <c r="L130" s="15"/>
      <c r="M130" s="15"/>
      <c r="N130" s="15"/>
    </row>
    <row r="131" spans="1:14" x14ac:dyDescent="0.3">
      <c r="B131" s="47"/>
      <c r="C131" s="6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</row>
    <row r="132" spans="1:14" x14ac:dyDescent="0.3">
      <c r="B132" s="47"/>
      <c r="C132" s="6"/>
      <c r="D132" s="6"/>
      <c r="E132" s="6"/>
      <c r="F132" s="7"/>
      <c r="G132" s="6"/>
      <c r="H132" s="6"/>
      <c r="I132" s="6"/>
      <c r="J132" s="6"/>
      <c r="K132" s="6"/>
      <c r="L132" s="6"/>
      <c r="M132" s="6"/>
      <c r="N132" s="6"/>
    </row>
    <row r="133" spans="1:14" s="3" customFormat="1" x14ac:dyDescent="0.3">
      <c r="A133" s="50"/>
      <c r="B133" s="46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</row>
    <row r="134" spans="1:14" s="23" customFormat="1" x14ac:dyDescent="0.3">
      <c r="A134" s="50"/>
      <c r="B134" s="48"/>
      <c r="C134" s="22"/>
      <c r="D134" s="22"/>
      <c r="E134" s="22"/>
      <c r="F134" s="27"/>
      <c r="G134" s="22"/>
      <c r="H134" s="22"/>
      <c r="I134" s="22"/>
      <c r="J134" s="22"/>
      <c r="K134" s="22"/>
      <c r="L134" s="22"/>
      <c r="M134" s="22"/>
      <c r="N134" s="22"/>
    </row>
    <row r="135" spans="1:14" x14ac:dyDescent="0.3">
      <c r="B135" s="45"/>
      <c r="C135" s="6"/>
      <c r="D135" s="6"/>
      <c r="E135" s="6"/>
      <c r="F135" s="7"/>
      <c r="G135" s="6"/>
      <c r="H135" s="6"/>
      <c r="I135" s="6"/>
      <c r="J135" s="6"/>
      <c r="K135" s="6"/>
      <c r="L135" s="6"/>
      <c r="M135" s="6"/>
      <c r="N135" s="6"/>
    </row>
    <row r="136" spans="1:14" x14ac:dyDescent="0.3">
      <c r="B136" s="45"/>
      <c r="C136" s="6"/>
      <c r="D136" s="6"/>
      <c r="E136" s="6"/>
      <c r="F136" s="7"/>
      <c r="G136" s="6"/>
      <c r="H136" s="6"/>
      <c r="I136" s="6"/>
      <c r="J136" s="6"/>
      <c r="K136" s="6"/>
      <c r="L136" s="6"/>
      <c r="M136" s="6"/>
      <c r="N136" s="6"/>
    </row>
    <row r="137" spans="1:14" x14ac:dyDescent="0.3">
      <c r="B137" s="45"/>
      <c r="C137" s="6"/>
      <c r="D137" s="6"/>
      <c r="E137" s="6"/>
      <c r="F137" s="7"/>
      <c r="G137" s="6"/>
      <c r="H137" s="6"/>
      <c r="I137" s="6"/>
      <c r="J137" s="6"/>
      <c r="K137" s="6"/>
      <c r="L137" s="6"/>
      <c r="M137" s="6"/>
      <c r="N137" s="6"/>
    </row>
    <row r="138" spans="1:14" x14ac:dyDescent="0.3">
      <c r="B138" s="45"/>
      <c r="C138" s="6"/>
      <c r="D138" s="6"/>
      <c r="E138" s="6"/>
      <c r="F138" s="7"/>
      <c r="G138" s="6"/>
      <c r="H138" s="6"/>
      <c r="I138" s="6"/>
      <c r="J138" s="6"/>
      <c r="K138" s="6"/>
      <c r="L138" s="6"/>
      <c r="M138" s="6"/>
      <c r="N138" s="6"/>
    </row>
    <row r="139" spans="1:14" x14ac:dyDescent="0.3">
      <c r="B139" s="45"/>
      <c r="C139" s="6"/>
      <c r="D139" s="15"/>
      <c r="E139" s="15"/>
      <c r="F139" s="16"/>
      <c r="G139" s="15"/>
      <c r="H139" s="15"/>
      <c r="I139" s="15"/>
      <c r="J139" s="15"/>
      <c r="K139" s="15"/>
      <c r="L139" s="15"/>
      <c r="M139" s="15"/>
      <c r="N139" s="15"/>
    </row>
    <row r="140" spans="1:14" x14ac:dyDescent="0.3">
      <c r="B140" s="45"/>
      <c r="C140" s="6"/>
      <c r="D140" s="15"/>
      <c r="E140" s="15"/>
      <c r="F140" s="16"/>
      <c r="G140" s="15"/>
      <c r="H140" s="15"/>
      <c r="I140" s="15"/>
      <c r="J140" s="15"/>
      <c r="K140" s="15"/>
      <c r="L140" s="15"/>
      <c r="M140" s="15"/>
      <c r="N140" s="15"/>
    </row>
    <row r="141" spans="1:14" s="3" customFormat="1" x14ac:dyDescent="0.3">
      <c r="A141" s="50"/>
      <c r="B141" s="46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</row>
    <row r="142" spans="1:14" s="3" customFormat="1" x14ac:dyDescent="0.3">
      <c r="A142" s="50"/>
      <c r="B142" s="46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</row>
    <row r="143" spans="1:14" s="3" customFormat="1" x14ac:dyDescent="0.3">
      <c r="A143" s="50"/>
      <c r="B143" s="46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</row>
    <row r="144" spans="1:14" s="3" customFormat="1" x14ac:dyDescent="0.3">
      <c r="A144" s="50"/>
      <c r="B144" s="46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</row>
    <row r="145" spans="1:14" x14ac:dyDescent="0.3">
      <c r="B145" s="47"/>
      <c r="C145" s="6"/>
      <c r="D145" s="15"/>
      <c r="E145" s="15"/>
      <c r="F145" s="16"/>
      <c r="G145" s="15"/>
      <c r="H145" s="15"/>
      <c r="I145" s="15"/>
      <c r="J145" s="15"/>
      <c r="K145" s="15"/>
      <c r="L145" s="15"/>
      <c r="M145" s="15"/>
      <c r="N145" s="15"/>
    </row>
    <row r="146" spans="1:14" x14ac:dyDescent="0.3">
      <c r="B146" s="47"/>
      <c r="C146" s="6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</row>
    <row r="147" spans="1:14" x14ac:dyDescent="0.3">
      <c r="B147" s="47"/>
      <c r="C147" s="6"/>
      <c r="D147" s="6"/>
      <c r="E147" s="6"/>
      <c r="F147" s="7"/>
      <c r="G147" s="6"/>
      <c r="H147" s="6"/>
      <c r="I147" s="6"/>
      <c r="J147" s="6"/>
      <c r="K147" s="6"/>
      <c r="L147" s="6"/>
      <c r="M147" s="6"/>
      <c r="N147" s="6"/>
    </row>
    <row r="148" spans="1:14" s="3" customFormat="1" x14ac:dyDescent="0.3">
      <c r="A148" s="50"/>
      <c r="B148" s="46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</row>
    <row r="149" spans="1:14" s="23" customFormat="1" x14ac:dyDescent="0.3">
      <c r="A149" s="50"/>
      <c r="B149" s="48"/>
      <c r="C149" s="22"/>
      <c r="D149" s="22"/>
      <c r="E149" s="22"/>
      <c r="F149" s="27"/>
      <c r="G149" s="22"/>
      <c r="H149" s="22"/>
      <c r="I149" s="22"/>
      <c r="J149" s="22"/>
      <c r="K149" s="22"/>
      <c r="L149" s="22"/>
      <c r="M149" s="22"/>
      <c r="N149" s="22"/>
    </row>
    <row r="150" spans="1:14" x14ac:dyDescent="0.3">
      <c r="B150" s="45"/>
      <c r="C150" s="6"/>
      <c r="D150" s="6"/>
      <c r="E150" s="6"/>
      <c r="F150" s="7"/>
      <c r="G150" s="6"/>
      <c r="H150" s="6"/>
      <c r="I150" s="6"/>
      <c r="J150" s="6"/>
      <c r="K150" s="6"/>
      <c r="L150" s="6"/>
      <c r="M150" s="6"/>
      <c r="N150" s="6"/>
    </row>
    <row r="151" spans="1:14" x14ac:dyDescent="0.3">
      <c r="B151" s="45"/>
      <c r="C151" s="6"/>
      <c r="D151" s="6"/>
      <c r="E151" s="6"/>
      <c r="F151" s="7"/>
      <c r="G151" s="6"/>
      <c r="H151" s="6"/>
      <c r="I151" s="6"/>
      <c r="J151" s="6"/>
      <c r="K151" s="6"/>
      <c r="L151" s="6"/>
      <c r="M151" s="6"/>
      <c r="N151" s="6"/>
    </row>
    <row r="152" spans="1:14" x14ac:dyDescent="0.3">
      <c r="B152" s="45"/>
      <c r="C152" s="6"/>
      <c r="D152" s="6"/>
      <c r="E152" s="6"/>
      <c r="F152" s="7"/>
      <c r="G152" s="6"/>
      <c r="H152" s="6"/>
      <c r="I152" s="6"/>
      <c r="J152" s="6"/>
      <c r="K152" s="6"/>
      <c r="L152" s="6"/>
      <c r="M152" s="6"/>
      <c r="N152" s="6"/>
    </row>
    <row r="153" spans="1:14" x14ac:dyDescent="0.3">
      <c r="B153" s="45"/>
      <c r="C153" s="6"/>
      <c r="D153" s="6"/>
      <c r="E153" s="6"/>
      <c r="F153" s="7"/>
      <c r="G153" s="6"/>
      <c r="H153" s="6"/>
      <c r="I153" s="6"/>
      <c r="J153" s="6"/>
      <c r="K153" s="6"/>
      <c r="L153" s="6"/>
      <c r="M153" s="6"/>
      <c r="N153" s="6"/>
    </row>
    <row r="154" spans="1:14" x14ac:dyDescent="0.3">
      <c r="B154" s="45"/>
      <c r="C154" s="6"/>
      <c r="D154" s="15"/>
      <c r="E154" s="15"/>
      <c r="F154" s="16"/>
      <c r="G154" s="15"/>
      <c r="H154" s="15"/>
      <c r="I154" s="15"/>
      <c r="J154" s="15"/>
      <c r="K154" s="15"/>
      <c r="L154" s="15"/>
      <c r="M154" s="15"/>
      <c r="N154" s="15"/>
    </row>
    <row r="155" spans="1:14" x14ac:dyDescent="0.3">
      <c r="B155" s="45"/>
      <c r="C155" s="6"/>
      <c r="D155" s="15"/>
      <c r="E155" s="15"/>
      <c r="F155" s="16"/>
      <c r="G155" s="15"/>
      <c r="H155" s="15"/>
      <c r="I155" s="15"/>
      <c r="J155" s="15"/>
      <c r="K155" s="15"/>
      <c r="L155" s="15"/>
      <c r="M155" s="15"/>
      <c r="N155" s="15"/>
    </row>
    <row r="156" spans="1:14" s="3" customFormat="1" x14ac:dyDescent="0.3">
      <c r="A156" s="50"/>
      <c r="B156" s="46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</row>
    <row r="157" spans="1:14" s="3" customFormat="1" x14ac:dyDescent="0.3">
      <c r="A157" s="50"/>
      <c r="B157" s="46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</row>
    <row r="158" spans="1:14" s="3" customFormat="1" x14ac:dyDescent="0.3">
      <c r="A158" s="50"/>
      <c r="B158" s="46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</row>
    <row r="159" spans="1:14" s="3" customFormat="1" x14ac:dyDescent="0.3">
      <c r="A159" s="50"/>
      <c r="B159" s="46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</row>
    <row r="160" spans="1:14" x14ac:dyDescent="0.3">
      <c r="B160" s="47"/>
      <c r="C160" s="6"/>
      <c r="D160" s="15"/>
      <c r="E160" s="15"/>
      <c r="F160" s="16"/>
      <c r="G160" s="15"/>
      <c r="H160" s="15"/>
      <c r="I160" s="15"/>
      <c r="J160" s="15"/>
      <c r="K160" s="15"/>
      <c r="L160" s="15"/>
      <c r="M160" s="15"/>
      <c r="N160" s="15"/>
    </row>
    <row r="161" spans="1:14" s="3" customFormat="1" x14ac:dyDescent="0.3">
      <c r="A161" s="50"/>
      <c r="B161" s="49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</row>
    <row r="162" spans="1:14" x14ac:dyDescent="0.3">
      <c r="B162" s="47"/>
      <c r="C162" s="6"/>
      <c r="D162" s="6"/>
      <c r="E162" s="6"/>
      <c r="F162" s="7"/>
      <c r="G162" s="6"/>
      <c r="H162" s="6"/>
      <c r="I162" s="6"/>
      <c r="J162" s="6"/>
      <c r="K162" s="6"/>
      <c r="L162" s="6"/>
      <c r="M162" s="6"/>
      <c r="N162" s="6"/>
    </row>
    <row r="163" spans="1:14" s="3" customFormat="1" x14ac:dyDescent="0.3">
      <c r="A163" s="50"/>
      <c r="B163" s="46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</row>
    <row r="164" spans="1:14" s="23" customFormat="1" x14ac:dyDescent="0.3">
      <c r="A164" s="50"/>
      <c r="B164" s="48"/>
      <c r="C164" s="22"/>
      <c r="D164" s="22"/>
      <c r="E164" s="22"/>
      <c r="F164" s="27"/>
      <c r="G164" s="22"/>
      <c r="H164" s="22"/>
      <c r="I164" s="22"/>
      <c r="J164" s="22"/>
      <c r="K164" s="22"/>
      <c r="L164" s="22"/>
      <c r="M164" s="22"/>
      <c r="N164" s="22"/>
    </row>
    <row r="165" spans="1:14" x14ac:dyDescent="0.3">
      <c r="B165" s="45"/>
      <c r="C165" s="6"/>
      <c r="D165" s="6"/>
      <c r="E165" s="6"/>
      <c r="F165" s="7"/>
      <c r="G165" s="6"/>
      <c r="H165" s="6"/>
      <c r="I165" s="6"/>
      <c r="J165" s="6"/>
      <c r="K165" s="6"/>
      <c r="L165" s="6"/>
      <c r="M165" s="6"/>
      <c r="N165" s="6"/>
    </row>
    <row r="166" spans="1:14" x14ac:dyDescent="0.3">
      <c r="B166" s="45"/>
      <c r="C166" s="6"/>
      <c r="D166" s="6"/>
      <c r="E166" s="6"/>
      <c r="F166" s="7"/>
      <c r="G166" s="6"/>
      <c r="H166" s="6"/>
      <c r="I166" s="6"/>
      <c r="J166" s="6"/>
      <c r="K166" s="6"/>
      <c r="L166" s="6"/>
      <c r="M166" s="6"/>
      <c r="N166" s="6"/>
    </row>
    <row r="167" spans="1:14" x14ac:dyDescent="0.3">
      <c r="B167" s="45"/>
      <c r="C167" s="6"/>
      <c r="D167" s="6"/>
      <c r="E167" s="6"/>
      <c r="F167" s="7"/>
      <c r="G167" s="6"/>
      <c r="H167" s="6"/>
      <c r="I167" s="6"/>
      <c r="J167" s="6"/>
      <c r="K167" s="6"/>
      <c r="L167" s="6"/>
      <c r="M167" s="6"/>
      <c r="N167" s="6"/>
    </row>
    <row r="168" spans="1:14" x14ac:dyDescent="0.3">
      <c r="B168" s="45"/>
      <c r="C168" s="6"/>
      <c r="D168" s="6"/>
      <c r="E168" s="6"/>
      <c r="F168" s="7"/>
      <c r="G168" s="6"/>
      <c r="H168" s="6"/>
      <c r="I168" s="6"/>
      <c r="J168" s="6"/>
      <c r="K168" s="6"/>
      <c r="L168" s="6"/>
      <c r="M168" s="6"/>
      <c r="N168" s="6"/>
    </row>
    <row r="169" spans="1:14" x14ac:dyDescent="0.3">
      <c r="B169" s="45"/>
      <c r="C169" s="6"/>
      <c r="D169" s="15"/>
      <c r="E169" s="15"/>
      <c r="F169" s="16"/>
      <c r="G169" s="15"/>
      <c r="H169" s="15"/>
      <c r="I169" s="15"/>
      <c r="J169" s="15"/>
      <c r="K169" s="15"/>
      <c r="L169" s="15"/>
      <c r="M169" s="15"/>
      <c r="N169" s="15"/>
    </row>
    <row r="170" spans="1:14" x14ac:dyDescent="0.3">
      <c r="B170" s="45"/>
      <c r="C170" s="6"/>
      <c r="D170" s="15"/>
      <c r="E170" s="15"/>
      <c r="F170" s="16"/>
      <c r="G170" s="15"/>
      <c r="H170" s="15"/>
      <c r="I170" s="15"/>
      <c r="J170" s="15"/>
      <c r="K170" s="15"/>
      <c r="L170" s="15"/>
      <c r="M170" s="15"/>
      <c r="N170" s="15"/>
    </row>
    <row r="171" spans="1:14" s="3" customFormat="1" x14ac:dyDescent="0.3">
      <c r="A171" s="50"/>
      <c r="B171" s="46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</row>
    <row r="172" spans="1:14" s="3" customFormat="1" x14ac:dyDescent="0.3">
      <c r="A172" s="50"/>
      <c r="B172" s="46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</row>
    <row r="173" spans="1:14" s="3" customFormat="1" x14ac:dyDescent="0.3">
      <c r="A173" s="50"/>
      <c r="B173" s="46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</row>
    <row r="174" spans="1:14" s="3" customFormat="1" x14ac:dyDescent="0.3">
      <c r="A174" s="50"/>
      <c r="B174" s="46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</row>
    <row r="175" spans="1:14" x14ac:dyDescent="0.3">
      <c r="B175" s="47"/>
      <c r="C175" s="6"/>
      <c r="D175" s="15"/>
      <c r="E175" s="15"/>
      <c r="F175" s="16"/>
      <c r="G175" s="15"/>
      <c r="H175" s="15"/>
      <c r="I175" s="15"/>
      <c r="J175" s="15"/>
      <c r="K175" s="15"/>
      <c r="L175" s="15"/>
      <c r="M175" s="15"/>
      <c r="N175" s="15"/>
    </row>
    <row r="176" spans="1:14" s="3" customFormat="1" x14ac:dyDescent="0.3">
      <c r="A176" s="50"/>
      <c r="B176" s="49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</row>
    <row r="177" spans="1:14" x14ac:dyDescent="0.3">
      <c r="B177" s="47"/>
      <c r="C177" s="6"/>
      <c r="D177" s="6"/>
      <c r="E177" s="6"/>
      <c r="F177" s="7"/>
      <c r="G177" s="6"/>
      <c r="H177" s="6"/>
      <c r="I177" s="6"/>
      <c r="J177" s="6"/>
      <c r="K177" s="6"/>
      <c r="L177" s="6"/>
      <c r="M177" s="6"/>
      <c r="N177" s="6"/>
    </row>
    <row r="178" spans="1:14" s="3" customFormat="1" x14ac:dyDescent="0.3">
      <c r="A178" s="50"/>
      <c r="B178" s="46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</row>
    <row r="179" spans="1:14" s="23" customFormat="1" x14ac:dyDescent="0.3">
      <c r="A179" s="50"/>
      <c r="B179" s="48"/>
      <c r="C179" s="22"/>
      <c r="D179" s="22"/>
      <c r="E179" s="22"/>
      <c r="F179" s="27"/>
      <c r="G179" s="22"/>
      <c r="H179" s="22"/>
      <c r="I179" s="22"/>
      <c r="J179" s="22"/>
      <c r="K179" s="22"/>
      <c r="L179" s="22"/>
      <c r="M179" s="22"/>
      <c r="N179" s="22"/>
    </row>
    <row r="180" spans="1:14" x14ac:dyDescent="0.3">
      <c r="B180" s="45"/>
      <c r="C180" s="6"/>
      <c r="D180" s="6"/>
      <c r="E180" s="6"/>
      <c r="F180" s="7"/>
      <c r="G180" s="6"/>
      <c r="H180" s="6"/>
      <c r="I180" s="6"/>
      <c r="J180" s="6"/>
      <c r="K180" s="6"/>
      <c r="L180" s="6"/>
      <c r="M180" s="6"/>
      <c r="N180" s="6"/>
    </row>
    <row r="181" spans="1:14" x14ac:dyDescent="0.3">
      <c r="B181" s="45"/>
      <c r="C181" s="6"/>
      <c r="D181" s="6"/>
      <c r="E181" s="6"/>
      <c r="F181" s="7"/>
      <c r="G181" s="6"/>
      <c r="H181" s="6"/>
      <c r="I181" s="6"/>
      <c r="J181" s="6"/>
      <c r="K181" s="6"/>
      <c r="L181" s="6"/>
      <c r="M181" s="6"/>
      <c r="N181" s="6"/>
    </row>
    <row r="182" spans="1:14" x14ac:dyDescent="0.3">
      <c r="B182" s="45"/>
      <c r="C182" s="6"/>
      <c r="D182" s="6"/>
      <c r="E182" s="6"/>
      <c r="F182" s="7"/>
      <c r="G182" s="6"/>
      <c r="H182" s="6"/>
      <c r="I182" s="6"/>
      <c r="J182" s="6"/>
      <c r="K182" s="6"/>
      <c r="L182" s="6"/>
      <c r="M182" s="6"/>
      <c r="N182" s="6"/>
    </row>
    <row r="183" spans="1:14" x14ac:dyDescent="0.3">
      <c r="B183" s="45"/>
      <c r="C183" s="6"/>
      <c r="D183" s="6"/>
      <c r="E183" s="6"/>
      <c r="F183" s="7"/>
      <c r="G183" s="6"/>
      <c r="H183" s="6"/>
      <c r="I183" s="6"/>
      <c r="J183" s="6"/>
      <c r="K183" s="6"/>
      <c r="L183" s="6"/>
      <c r="M183" s="6"/>
      <c r="N183" s="6"/>
    </row>
    <row r="184" spans="1:14" x14ac:dyDescent="0.3">
      <c r="B184" s="45"/>
      <c r="C184" s="6"/>
      <c r="D184" s="15"/>
      <c r="E184" s="15"/>
      <c r="F184" s="16"/>
      <c r="G184" s="15"/>
      <c r="H184" s="15"/>
      <c r="I184" s="15"/>
      <c r="J184" s="15"/>
      <c r="K184" s="15"/>
      <c r="L184" s="15"/>
      <c r="M184" s="15"/>
      <c r="N184" s="15"/>
    </row>
    <row r="185" spans="1:14" x14ac:dyDescent="0.3">
      <c r="B185" s="45"/>
      <c r="C185" s="6"/>
      <c r="D185" s="15"/>
      <c r="E185" s="15"/>
      <c r="F185" s="16"/>
      <c r="G185" s="15"/>
      <c r="H185" s="15"/>
      <c r="I185" s="15"/>
      <c r="J185" s="15"/>
      <c r="K185" s="15"/>
      <c r="L185" s="15"/>
      <c r="M185" s="15"/>
      <c r="N185" s="15"/>
    </row>
    <row r="186" spans="1:14" s="3" customFormat="1" x14ac:dyDescent="0.3">
      <c r="A186" s="50"/>
      <c r="B186" s="46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</row>
    <row r="187" spans="1:14" s="3" customFormat="1" x14ac:dyDescent="0.3">
      <c r="A187" s="50"/>
      <c r="B187" s="46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</row>
    <row r="188" spans="1:14" s="3" customFormat="1" x14ac:dyDescent="0.3">
      <c r="A188" s="50"/>
      <c r="B188" s="46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</row>
    <row r="189" spans="1:14" s="3" customFormat="1" x14ac:dyDescent="0.3">
      <c r="A189" s="50"/>
      <c r="B189" s="46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</row>
    <row r="190" spans="1:14" x14ac:dyDescent="0.3">
      <c r="B190" s="47"/>
      <c r="C190" s="6"/>
      <c r="D190" s="15"/>
      <c r="E190" s="15"/>
      <c r="F190" s="16"/>
      <c r="G190" s="15"/>
      <c r="H190" s="15"/>
      <c r="I190" s="15"/>
      <c r="J190" s="15"/>
      <c r="K190" s="15"/>
      <c r="L190" s="15"/>
      <c r="M190" s="15"/>
      <c r="N190" s="15"/>
    </row>
    <row r="191" spans="1:14" x14ac:dyDescent="0.3">
      <c r="B191" s="47"/>
      <c r="C191" s="6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</row>
    <row r="192" spans="1:14" x14ac:dyDescent="0.3">
      <c r="B192" s="47"/>
      <c r="C192" s="6"/>
      <c r="D192" s="6"/>
      <c r="E192" s="6"/>
      <c r="F192" s="7"/>
      <c r="G192" s="6"/>
      <c r="H192" s="6"/>
      <c r="I192" s="6"/>
      <c r="J192" s="6"/>
      <c r="K192" s="6"/>
      <c r="L192" s="6"/>
      <c r="M192" s="6"/>
      <c r="N192" s="6"/>
    </row>
    <row r="193" spans="1:14" s="3" customFormat="1" x14ac:dyDescent="0.3">
      <c r="A193" s="50"/>
      <c r="B193" s="46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</row>
    <row r="194" spans="1:14" s="23" customFormat="1" x14ac:dyDescent="0.3">
      <c r="A194" s="50"/>
      <c r="B194" s="48"/>
      <c r="C194" s="22"/>
      <c r="D194" s="22"/>
      <c r="E194" s="22"/>
      <c r="F194" s="27"/>
      <c r="G194" s="22"/>
      <c r="H194" s="22"/>
      <c r="I194" s="22"/>
      <c r="J194" s="22"/>
      <c r="K194" s="22"/>
      <c r="L194" s="22"/>
      <c r="M194" s="22"/>
      <c r="N194" s="22"/>
    </row>
    <row r="195" spans="1:14" x14ac:dyDescent="0.3">
      <c r="B195" s="45"/>
      <c r="C195" s="6"/>
      <c r="D195" s="6"/>
      <c r="E195" s="6"/>
      <c r="F195" s="7"/>
      <c r="G195" s="6"/>
      <c r="H195" s="6"/>
      <c r="I195" s="6"/>
      <c r="J195" s="6"/>
      <c r="K195" s="6"/>
      <c r="L195" s="6"/>
      <c r="M195" s="6"/>
      <c r="N195" s="6"/>
    </row>
    <row r="196" spans="1:14" x14ac:dyDescent="0.3">
      <c r="B196" s="45"/>
      <c r="C196" s="6"/>
      <c r="D196" s="6"/>
      <c r="E196" s="6"/>
      <c r="F196" s="7"/>
      <c r="G196" s="6"/>
      <c r="H196" s="6"/>
      <c r="I196" s="6"/>
      <c r="J196" s="6"/>
      <c r="K196" s="6"/>
      <c r="L196" s="6"/>
      <c r="M196" s="6"/>
      <c r="N196" s="6"/>
    </row>
    <row r="197" spans="1:14" x14ac:dyDescent="0.3">
      <c r="B197" s="45"/>
      <c r="C197" s="6"/>
      <c r="D197" s="6"/>
      <c r="E197" s="6"/>
      <c r="F197" s="7"/>
      <c r="G197" s="6"/>
      <c r="H197" s="6"/>
      <c r="I197" s="6"/>
      <c r="J197" s="6"/>
      <c r="K197" s="6"/>
      <c r="L197" s="6"/>
      <c r="M197" s="6"/>
      <c r="N197" s="6"/>
    </row>
    <row r="198" spans="1:14" x14ac:dyDescent="0.3">
      <c r="B198" s="45"/>
      <c r="C198" s="6"/>
      <c r="D198" s="6"/>
      <c r="E198" s="6"/>
      <c r="F198" s="7"/>
      <c r="G198" s="6"/>
      <c r="H198" s="6"/>
      <c r="I198" s="6"/>
      <c r="J198" s="6"/>
      <c r="K198" s="6"/>
      <c r="L198" s="6"/>
      <c r="M198" s="6"/>
      <c r="N198" s="6"/>
    </row>
    <row r="199" spans="1:14" s="17" customFormat="1" x14ac:dyDescent="0.3">
      <c r="A199" s="50"/>
      <c r="B199" s="50"/>
      <c r="C199" s="15"/>
      <c r="D199" s="15"/>
      <c r="E199" s="15"/>
      <c r="F199" s="16"/>
      <c r="G199" s="15"/>
      <c r="H199" s="15"/>
      <c r="I199" s="15"/>
      <c r="J199" s="15"/>
      <c r="K199" s="15"/>
      <c r="L199" s="15"/>
      <c r="M199" s="15"/>
      <c r="N199" s="15"/>
    </row>
    <row r="200" spans="1:14" s="17" customFormat="1" x14ac:dyDescent="0.3">
      <c r="A200" s="50"/>
      <c r="B200" s="50"/>
      <c r="C200" s="15"/>
      <c r="D200" s="15"/>
      <c r="E200" s="15"/>
      <c r="F200" s="16"/>
      <c r="G200" s="15"/>
      <c r="H200" s="15"/>
      <c r="I200" s="15"/>
      <c r="J200" s="15"/>
      <c r="K200" s="15"/>
      <c r="L200" s="15"/>
      <c r="M200" s="15"/>
      <c r="N200" s="15"/>
    </row>
    <row r="201" spans="1:14" s="3" customFormat="1" x14ac:dyDescent="0.3">
      <c r="A201" s="50"/>
      <c r="B201" s="46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</row>
    <row r="202" spans="1:14" s="3" customFormat="1" x14ac:dyDescent="0.3">
      <c r="A202" s="50"/>
      <c r="B202" s="46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</row>
    <row r="203" spans="1:14" s="3" customFormat="1" x14ac:dyDescent="0.3">
      <c r="A203" s="50"/>
      <c r="B203" s="46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</row>
    <row r="204" spans="1:14" s="3" customFormat="1" x14ac:dyDescent="0.3">
      <c r="A204" s="50"/>
      <c r="B204" s="46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</row>
    <row r="205" spans="1:14" x14ac:dyDescent="0.3">
      <c r="B205" s="47"/>
      <c r="C205" s="6"/>
      <c r="D205" s="15"/>
      <c r="E205" s="15"/>
      <c r="F205" s="16"/>
      <c r="G205" s="15"/>
      <c r="H205" s="15"/>
      <c r="I205" s="15"/>
      <c r="J205" s="15"/>
      <c r="K205" s="15"/>
      <c r="L205" s="15"/>
      <c r="M205" s="15"/>
      <c r="N205" s="15"/>
    </row>
    <row r="206" spans="1:14" x14ac:dyDescent="0.3">
      <c r="B206" s="47"/>
      <c r="C206" s="6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</row>
    <row r="207" spans="1:14" x14ac:dyDescent="0.3">
      <c r="B207" s="47"/>
      <c r="C207" s="6"/>
      <c r="D207" s="6"/>
      <c r="E207" s="6"/>
      <c r="F207" s="7"/>
      <c r="G207" s="6"/>
      <c r="H207" s="6"/>
      <c r="I207" s="6"/>
      <c r="J207" s="6"/>
      <c r="K207" s="6"/>
      <c r="L207" s="6"/>
      <c r="M207" s="6"/>
      <c r="N207" s="6"/>
    </row>
    <row r="208" spans="1:14" s="3" customFormat="1" x14ac:dyDescent="0.3">
      <c r="A208" s="50"/>
      <c r="B208" s="46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</row>
    <row r="209" spans="1:14" s="23" customFormat="1" x14ac:dyDescent="0.3">
      <c r="A209" s="50"/>
      <c r="B209" s="48"/>
      <c r="C209" s="22"/>
      <c r="D209" s="22"/>
      <c r="E209" s="22"/>
      <c r="F209" s="27"/>
      <c r="G209" s="22"/>
      <c r="H209" s="22"/>
      <c r="I209" s="22"/>
      <c r="J209" s="22"/>
      <c r="K209" s="22"/>
      <c r="L209" s="22"/>
      <c r="M209" s="22"/>
      <c r="N209" s="22"/>
    </row>
    <row r="210" spans="1:14" x14ac:dyDescent="0.3">
      <c r="B210" s="45"/>
      <c r="C210" s="6"/>
      <c r="D210" s="6"/>
      <c r="E210" s="6"/>
      <c r="F210" s="7"/>
      <c r="G210" s="6"/>
      <c r="H210" s="6"/>
      <c r="I210" s="6"/>
      <c r="J210" s="6"/>
      <c r="K210" s="6"/>
      <c r="L210" s="6"/>
      <c r="M210" s="6"/>
      <c r="N210" s="6"/>
    </row>
    <row r="211" spans="1:14" x14ac:dyDescent="0.3">
      <c r="B211" s="45"/>
      <c r="C211" s="6"/>
      <c r="D211" s="6"/>
      <c r="E211" s="6"/>
      <c r="F211" s="7"/>
      <c r="G211" s="6"/>
      <c r="H211" s="6"/>
      <c r="I211" s="6"/>
      <c r="J211" s="6"/>
      <c r="K211" s="6"/>
      <c r="L211" s="6"/>
      <c r="M211" s="6"/>
      <c r="N211" s="6"/>
    </row>
    <row r="212" spans="1:14" x14ac:dyDescent="0.3">
      <c r="B212" s="45"/>
      <c r="C212" s="6"/>
      <c r="D212" s="6"/>
      <c r="E212" s="6"/>
      <c r="F212" s="7"/>
      <c r="G212" s="6"/>
      <c r="H212" s="6"/>
      <c r="I212" s="6"/>
      <c r="J212" s="6"/>
      <c r="K212" s="6"/>
      <c r="L212" s="6"/>
      <c r="M212" s="6"/>
      <c r="N212" s="6"/>
    </row>
    <row r="213" spans="1:14" x14ac:dyDescent="0.3">
      <c r="B213" s="45"/>
      <c r="C213" s="6"/>
      <c r="D213" s="6"/>
      <c r="E213" s="6"/>
      <c r="F213" s="7"/>
      <c r="G213" s="6"/>
      <c r="H213" s="6"/>
      <c r="I213" s="6"/>
      <c r="J213" s="6"/>
      <c r="K213" s="6"/>
      <c r="L213" s="6"/>
      <c r="M213" s="6"/>
      <c r="N213" s="6"/>
    </row>
    <row r="214" spans="1:14" x14ac:dyDescent="0.3">
      <c r="B214" s="45"/>
      <c r="C214" s="6"/>
      <c r="D214" s="15"/>
      <c r="E214" s="15"/>
      <c r="F214" s="16"/>
      <c r="G214" s="15"/>
      <c r="H214" s="15"/>
      <c r="I214" s="15"/>
      <c r="J214" s="15"/>
      <c r="K214" s="15"/>
      <c r="L214" s="15"/>
      <c r="M214" s="15"/>
      <c r="N214" s="15"/>
    </row>
    <row r="215" spans="1:14" x14ac:dyDescent="0.3">
      <c r="B215" s="45"/>
      <c r="C215" s="6"/>
      <c r="D215" s="15"/>
      <c r="E215" s="15"/>
      <c r="F215" s="16"/>
      <c r="G215" s="15"/>
      <c r="H215" s="15"/>
      <c r="I215" s="15"/>
      <c r="J215" s="15"/>
      <c r="K215" s="15"/>
      <c r="L215" s="15"/>
      <c r="M215" s="15"/>
      <c r="N215" s="15"/>
    </row>
    <row r="216" spans="1:14" s="3" customFormat="1" x14ac:dyDescent="0.3">
      <c r="A216" s="50"/>
      <c r="B216" s="46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</row>
    <row r="217" spans="1:14" s="3" customFormat="1" x14ac:dyDescent="0.3">
      <c r="A217" s="50"/>
      <c r="B217" s="46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</row>
    <row r="218" spans="1:14" s="3" customFormat="1" x14ac:dyDescent="0.3">
      <c r="A218" s="50"/>
      <c r="B218" s="46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</row>
    <row r="219" spans="1:14" s="3" customFormat="1" x14ac:dyDescent="0.3">
      <c r="A219" s="50"/>
      <c r="B219" s="46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</row>
    <row r="220" spans="1:14" x14ac:dyDescent="0.3">
      <c r="B220" s="47"/>
      <c r="C220" s="6"/>
      <c r="D220" s="15"/>
      <c r="E220" s="15"/>
      <c r="F220" s="16"/>
      <c r="G220" s="15"/>
      <c r="H220" s="15"/>
      <c r="I220" s="15"/>
      <c r="J220" s="15"/>
      <c r="K220" s="15"/>
      <c r="L220" s="15"/>
      <c r="M220" s="15"/>
      <c r="N220" s="15"/>
    </row>
    <row r="221" spans="1:14" x14ac:dyDescent="0.3">
      <c r="B221" s="47"/>
      <c r="C221" s="6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</row>
    <row r="222" spans="1:14" x14ac:dyDescent="0.3">
      <c r="B222" s="47"/>
      <c r="C222" s="6"/>
      <c r="D222" s="6"/>
      <c r="E222" s="6"/>
      <c r="F222" s="7"/>
      <c r="G222" s="6"/>
      <c r="H222" s="6"/>
      <c r="I222" s="6"/>
      <c r="J222" s="6"/>
      <c r="K222" s="6"/>
      <c r="L222" s="6"/>
      <c r="M222" s="6"/>
      <c r="N222" s="6"/>
    </row>
    <row r="223" spans="1:14" s="3" customFormat="1" x14ac:dyDescent="0.3">
      <c r="A223" s="50"/>
      <c r="B223" s="46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</row>
    <row r="224" spans="1:14" s="23" customFormat="1" x14ac:dyDescent="0.3">
      <c r="A224" s="50"/>
      <c r="B224" s="48"/>
      <c r="C224" s="22"/>
      <c r="D224" s="22"/>
      <c r="E224" s="22"/>
      <c r="F224" s="27"/>
      <c r="G224" s="22"/>
      <c r="H224" s="22"/>
      <c r="I224" s="22"/>
      <c r="J224" s="22"/>
      <c r="K224" s="22"/>
      <c r="L224" s="22"/>
      <c r="M224" s="22"/>
      <c r="N224" s="22"/>
    </row>
    <row r="225" spans="1:14" x14ac:dyDescent="0.3">
      <c r="B225" s="45"/>
      <c r="C225" s="6"/>
      <c r="D225" s="6"/>
      <c r="E225" s="6"/>
      <c r="F225" s="7"/>
      <c r="G225" s="6"/>
      <c r="H225" s="6"/>
      <c r="I225" s="6"/>
      <c r="J225" s="6"/>
      <c r="K225" s="6"/>
      <c r="L225" s="6"/>
      <c r="M225" s="6"/>
      <c r="N225" s="6"/>
    </row>
    <row r="226" spans="1:14" x14ac:dyDescent="0.3">
      <c r="B226" s="45"/>
      <c r="C226" s="6"/>
      <c r="D226" s="6"/>
      <c r="E226" s="6"/>
      <c r="F226" s="7"/>
      <c r="G226" s="6"/>
      <c r="H226" s="6"/>
      <c r="I226" s="6"/>
      <c r="J226" s="6"/>
      <c r="K226" s="6"/>
      <c r="L226" s="6"/>
      <c r="M226" s="6"/>
      <c r="N226" s="6"/>
    </row>
    <row r="227" spans="1:14" x14ac:dyDescent="0.3">
      <c r="B227" s="45"/>
      <c r="C227" s="6"/>
      <c r="D227" s="6"/>
      <c r="E227" s="6"/>
      <c r="F227" s="7"/>
      <c r="G227" s="6"/>
      <c r="H227" s="6"/>
      <c r="I227" s="6"/>
      <c r="J227" s="6"/>
      <c r="K227" s="6"/>
      <c r="L227" s="6"/>
      <c r="M227" s="6"/>
      <c r="N227" s="6"/>
    </row>
    <row r="228" spans="1:14" x14ac:dyDescent="0.3">
      <c r="B228" s="45"/>
      <c r="C228" s="6"/>
      <c r="D228" s="6"/>
      <c r="E228" s="6"/>
      <c r="F228" s="7"/>
      <c r="G228" s="6"/>
      <c r="H228" s="6"/>
      <c r="I228" s="6"/>
      <c r="J228" s="6"/>
      <c r="K228" s="6"/>
      <c r="L228" s="6"/>
      <c r="M228" s="6"/>
      <c r="N228" s="6"/>
    </row>
    <row r="229" spans="1:14" s="12" customFormat="1" x14ac:dyDescent="0.3">
      <c r="A229" s="50"/>
      <c r="B229" s="45"/>
      <c r="C229" s="6"/>
      <c r="D229" s="6"/>
      <c r="E229" s="6"/>
      <c r="F229" s="7"/>
      <c r="G229" s="6"/>
      <c r="H229" s="6"/>
      <c r="I229" s="6"/>
      <c r="J229" s="6"/>
      <c r="K229" s="6"/>
      <c r="L229" s="6"/>
      <c r="M229" s="6"/>
      <c r="N229" s="6"/>
    </row>
    <row r="230" spans="1:14" s="6" customFormat="1" x14ac:dyDescent="0.3">
      <c r="A230" s="50"/>
      <c r="B230" s="45"/>
      <c r="F230" s="7"/>
    </row>
    <row r="231" spans="1:14" s="6" customFormat="1" x14ac:dyDescent="0.3">
      <c r="A231" s="50"/>
      <c r="B231" s="45"/>
      <c r="F231" s="7"/>
    </row>
    <row r="232" spans="1:14" s="6" customFormat="1" x14ac:dyDescent="0.3">
      <c r="A232" s="50"/>
      <c r="B232" s="45"/>
      <c r="F232" s="7"/>
    </row>
    <row r="233" spans="1:14" s="6" customFormat="1" x14ac:dyDescent="0.3">
      <c r="A233" s="50"/>
      <c r="B233" s="45"/>
      <c r="F233" s="7"/>
    </row>
    <row r="234" spans="1:14" s="6" customFormat="1" x14ac:dyDescent="0.3">
      <c r="A234" s="50"/>
      <c r="B234" s="45"/>
      <c r="F234" s="7"/>
    </row>
    <row r="235" spans="1:14" s="6" customFormat="1" x14ac:dyDescent="0.3">
      <c r="A235" s="50"/>
      <c r="B235" s="45"/>
      <c r="F235" s="7"/>
    </row>
    <row r="236" spans="1:14" s="6" customFormat="1" x14ac:dyDescent="0.3">
      <c r="A236" s="50"/>
      <c r="B236" s="45"/>
      <c r="F236" s="7"/>
    </row>
    <row r="237" spans="1:14" s="6" customFormat="1" x14ac:dyDescent="0.3">
      <c r="A237" s="50"/>
      <c r="B237" s="45"/>
      <c r="F237" s="7"/>
    </row>
    <row r="238" spans="1:14" s="6" customFormat="1" x14ac:dyDescent="0.3">
      <c r="A238" s="50"/>
      <c r="B238" s="45"/>
      <c r="F238" s="7"/>
    </row>
    <row r="239" spans="1:14" s="6" customFormat="1" x14ac:dyDescent="0.3">
      <c r="A239" s="50"/>
      <c r="B239" s="45"/>
      <c r="F239" s="7"/>
    </row>
    <row r="240" spans="1:14" s="6" customFormat="1" x14ac:dyDescent="0.3">
      <c r="A240" s="50"/>
      <c r="B240" s="45"/>
      <c r="F240" s="7"/>
    </row>
    <row r="241" spans="1:6" s="6" customFormat="1" x14ac:dyDescent="0.3">
      <c r="A241" s="50"/>
      <c r="B241" s="45"/>
      <c r="F241" s="7"/>
    </row>
    <row r="242" spans="1:6" s="6" customFormat="1" x14ac:dyDescent="0.3">
      <c r="A242" s="50"/>
      <c r="B242" s="45"/>
      <c r="F242" s="7"/>
    </row>
    <row r="243" spans="1:6" s="6" customFormat="1" x14ac:dyDescent="0.3">
      <c r="A243" s="50"/>
      <c r="B243" s="45"/>
      <c r="F243" s="7"/>
    </row>
    <row r="244" spans="1:6" s="6" customFormat="1" x14ac:dyDescent="0.3">
      <c r="A244" s="50"/>
      <c r="B244" s="45"/>
      <c r="F244" s="7"/>
    </row>
    <row r="245" spans="1:6" s="6" customFormat="1" x14ac:dyDescent="0.3">
      <c r="A245" s="50"/>
      <c r="B245" s="45"/>
      <c r="F245" s="7"/>
    </row>
    <row r="246" spans="1:6" s="6" customFormat="1" x14ac:dyDescent="0.3">
      <c r="A246" s="50"/>
      <c r="B246" s="45"/>
      <c r="F246" s="7"/>
    </row>
    <row r="247" spans="1:6" s="6" customFormat="1" x14ac:dyDescent="0.3">
      <c r="A247" s="50"/>
      <c r="B247" s="45"/>
      <c r="F247" s="7"/>
    </row>
    <row r="248" spans="1:6" s="6" customFormat="1" x14ac:dyDescent="0.3">
      <c r="A248" s="50"/>
      <c r="B248" s="45"/>
      <c r="F248" s="7"/>
    </row>
    <row r="249" spans="1:6" s="6" customFormat="1" x14ac:dyDescent="0.3">
      <c r="A249" s="50"/>
      <c r="B249" s="45"/>
      <c r="F249" s="7"/>
    </row>
    <row r="250" spans="1:6" s="6" customFormat="1" x14ac:dyDescent="0.3">
      <c r="A250" s="50"/>
      <c r="B250" s="45"/>
      <c r="F250" s="7"/>
    </row>
    <row r="251" spans="1:6" s="6" customFormat="1" x14ac:dyDescent="0.3">
      <c r="A251" s="50"/>
      <c r="B251" s="45"/>
      <c r="F251" s="7"/>
    </row>
    <row r="252" spans="1:6" s="6" customFormat="1" x14ac:dyDescent="0.3">
      <c r="A252" s="50"/>
      <c r="B252" s="45"/>
      <c r="F252" s="7"/>
    </row>
    <row r="253" spans="1:6" s="6" customFormat="1" x14ac:dyDescent="0.3">
      <c r="A253" s="50"/>
      <c r="B253" s="45"/>
      <c r="F253" s="7"/>
    </row>
    <row r="254" spans="1:6" s="6" customFormat="1" x14ac:dyDescent="0.3">
      <c r="A254" s="50"/>
      <c r="B254" s="45"/>
      <c r="F254" s="7"/>
    </row>
    <row r="255" spans="1:6" s="6" customFormat="1" x14ac:dyDescent="0.3">
      <c r="A255" s="50"/>
      <c r="B255" s="45"/>
      <c r="F255" s="7"/>
    </row>
    <row r="256" spans="1:6" s="6" customFormat="1" x14ac:dyDescent="0.3">
      <c r="A256" s="50"/>
      <c r="B256" s="45"/>
      <c r="F256" s="7"/>
    </row>
    <row r="257" spans="1:6" s="6" customFormat="1" x14ac:dyDescent="0.3">
      <c r="A257" s="50"/>
      <c r="B257" s="45"/>
      <c r="F257" s="7"/>
    </row>
    <row r="258" spans="1:6" s="6" customFormat="1" x14ac:dyDescent="0.3">
      <c r="A258" s="50"/>
      <c r="B258" s="45"/>
      <c r="F258" s="7"/>
    </row>
    <row r="259" spans="1:6" s="6" customFormat="1" x14ac:dyDescent="0.3">
      <c r="A259" s="50"/>
      <c r="B259" s="45"/>
      <c r="F259" s="7"/>
    </row>
    <row r="260" spans="1:6" s="6" customFormat="1" x14ac:dyDescent="0.3">
      <c r="A260" s="50"/>
      <c r="B260" s="45"/>
      <c r="F260" s="7"/>
    </row>
    <row r="261" spans="1:6" s="6" customFormat="1" x14ac:dyDescent="0.3">
      <c r="A261" s="50"/>
      <c r="B261" s="45"/>
      <c r="F261" s="7"/>
    </row>
    <row r="262" spans="1:6" s="6" customFormat="1" x14ac:dyDescent="0.3">
      <c r="A262" s="50"/>
      <c r="B262" s="45"/>
      <c r="F262" s="7"/>
    </row>
    <row r="263" spans="1:6" s="6" customFormat="1" x14ac:dyDescent="0.3">
      <c r="A263" s="50"/>
      <c r="B263" s="45"/>
      <c r="F263" s="7"/>
    </row>
    <row r="264" spans="1:6" s="6" customFormat="1" x14ac:dyDescent="0.3">
      <c r="A264" s="50"/>
      <c r="B264" s="45"/>
      <c r="F264" s="7"/>
    </row>
    <row r="265" spans="1:6" s="6" customFormat="1" x14ac:dyDescent="0.3">
      <c r="A265" s="50"/>
      <c r="B265" s="45"/>
      <c r="F265" s="7"/>
    </row>
    <row r="266" spans="1:6" s="6" customFormat="1" x14ac:dyDescent="0.3">
      <c r="A266" s="50"/>
      <c r="B266" s="45"/>
      <c r="F266" s="7"/>
    </row>
    <row r="267" spans="1:6" s="6" customFormat="1" x14ac:dyDescent="0.3">
      <c r="A267" s="50"/>
      <c r="B267" s="45"/>
      <c r="F267" s="7"/>
    </row>
    <row r="268" spans="1:6" s="6" customFormat="1" x14ac:dyDescent="0.3">
      <c r="A268" s="50"/>
      <c r="B268" s="45"/>
      <c r="F268" s="7"/>
    </row>
    <row r="269" spans="1:6" s="6" customFormat="1" x14ac:dyDescent="0.3">
      <c r="A269" s="50"/>
      <c r="B269" s="45"/>
      <c r="F269" s="7"/>
    </row>
    <row r="270" spans="1:6" s="6" customFormat="1" x14ac:dyDescent="0.3">
      <c r="A270" s="50"/>
      <c r="B270" s="45"/>
      <c r="F270" s="7"/>
    </row>
    <row r="271" spans="1:6" s="6" customFormat="1" x14ac:dyDescent="0.3">
      <c r="A271" s="50"/>
      <c r="B271" s="45"/>
      <c r="F271" s="7"/>
    </row>
    <row r="272" spans="1:6" s="6" customFormat="1" x14ac:dyDescent="0.3">
      <c r="A272" s="50"/>
      <c r="B272" s="45"/>
      <c r="F272" s="7"/>
    </row>
    <row r="273" spans="1:6" s="6" customFormat="1" x14ac:dyDescent="0.3">
      <c r="A273" s="50"/>
      <c r="B273" s="45"/>
      <c r="F273" s="7"/>
    </row>
    <row r="274" spans="1:6" s="6" customFormat="1" x14ac:dyDescent="0.3">
      <c r="A274" s="50"/>
      <c r="B274" s="45"/>
      <c r="F274" s="7"/>
    </row>
    <row r="275" spans="1:6" s="6" customFormat="1" x14ac:dyDescent="0.3">
      <c r="A275" s="50"/>
      <c r="B275" s="45"/>
      <c r="F275" s="7"/>
    </row>
    <row r="276" spans="1:6" s="6" customFormat="1" x14ac:dyDescent="0.3">
      <c r="A276" s="50"/>
      <c r="B276" s="45"/>
      <c r="F276" s="7"/>
    </row>
    <row r="277" spans="1:6" s="6" customFormat="1" x14ac:dyDescent="0.3">
      <c r="A277" s="50"/>
      <c r="B277" s="45"/>
      <c r="F277" s="7"/>
    </row>
    <row r="278" spans="1:6" s="6" customFormat="1" x14ac:dyDescent="0.3">
      <c r="A278" s="50"/>
      <c r="B278" s="45"/>
      <c r="F278" s="7"/>
    </row>
    <row r="279" spans="1:6" s="6" customFormat="1" x14ac:dyDescent="0.3">
      <c r="A279" s="50"/>
      <c r="B279" s="45"/>
      <c r="F279" s="7"/>
    </row>
    <row r="280" spans="1:6" s="6" customFormat="1" x14ac:dyDescent="0.3">
      <c r="A280" s="50"/>
      <c r="B280" s="45"/>
      <c r="F280" s="7"/>
    </row>
    <row r="281" spans="1:6" s="6" customFormat="1" x14ac:dyDescent="0.3">
      <c r="A281" s="50"/>
      <c r="B281" s="45"/>
      <c r="F281" s="7"/>
    </row>
    <row r="282" spans="1:6" s="6" customFormat="1" x14ac:dyDescent="0.3">
      <c r="A282" s="50"/>
      <c r="B282" s="45"/>
      <c r="F282" s="7"/>
    </row>
    <row r="283" spans="1:6" s="6" customFormat="1" x14ac:dyDescent="0.3">
      <c r="A283" s="50"/>
      <c r="B283" s="45"/>
      <c r="F283" s="7"/>
    </row>
    <row r="284" spans="1:6" s="6" customFormat="1" x14ac:dyDescent="0.3">
      <c r="A284" s="50"/>
      <c r="B284" s="45"/>
      <c r="F284" s="7"/>
    </row>
    <row r="285" spans="1:6" s="6" customFormat="1" x14ac:dyDescent="0.3">
      <c r="A285" s="50"/>
      <c r="B285" s="45"/>
      <c r="F285" s="7"/>
    </row>
    <row r="286" spans="1:6" s="6" customFormat="1" x14ac:dyDescent="0.3">
      <c r="A286" s="50"/>
      <c r="B286" s="45"/>
      <c r="F286" s="7"/>
    </row>
    <row r="287" spans="1:6" s="6" customFormat="1" x14ac:dyDescent="0.3">
      <c r="A287" s="50"/>
      <c r="B287" s="45"/>
      <c r="F287" s="7"/>
    </row>
    <row r="288" spans="1:6" s="6" customFormat="1" x14ac:dyDescent="0.3">
      <c r="A288" s="50"/>
      <c r="B288" s="45"/>
      <c r="F288" s="7"/>
    </row>
    <row r="289" spans="1:6" s="6" customFormat="1" x14ac:dyDescent="0.3">
      <c r="A289" s="50"/>
      <c r="B289" s="45"/>
      <c r="F289" s="7"/>
    </row>
    <row r="290" spans="1:6" s="6" customFormat="1" x14ac:dyDescent="0.3">
      <c r="A290" s="50"/>
      <c r="B290" s="45"/>
      <c r="F290" s="7"/>
    </row>
    <row r="291" spans="1:6" s="6" customFormat="1" x14ac:dyDescent="0.3">
      <c r="A291" s="50"/>
      <c r="B291" s="45"/>
      <c r="F291" s="7"/>
    </row>
    <row r="292" spans="1:6" s="6" customFormat="1" x14ac:dyDescent="0.3">
      <c r="A292" s="50"/>
      <c r="B292" s="45"/>
      <c r="F292" s="7"/>
    </row>
    <row r="293" spans="1:6" s="6" customFormat="1" x14ac:dyDescent="0.3">
      <c r="A293" s="50"/>
      <c r="B293" s="45"/>
      <c r="F293" s="7"/>
    </row>
    <row r="294" spans="1:6" s="6" customFormat="1" x14ac:dyDescent="0.3">
      <c r="A294" s="50"/>
      <c r="B294" s="45"/>
      <c r="F294" s="7"/>
    </row>
    <row r="295" spans="1:6" s="6" customFormat="1" x14ac:dyDescent="0.3">
      <c r="A295" s="50"/>
      <c r="B295" s="45"/>
      <c r="F295" s="7"/>
    </row>
    <row r="296" spans="1:6" s="6" customFormat="1" x14ac:dyDescent="0.3">
      <c r="A296" s="50"/>
      <c r="B296" s="45"/>
      <c r="F296" s="7"/>
    </row>
    <row r="297" spans="1:6" s="6" customFormat="1" x14ac:dyDescent="0.3">
      <c r="A297" s="50"/>
      <c r="B297" s="45"/>
      <c r="F297" s="7"/>
    </row>
    <row r="298" spans="1:6" s="6" customFormat="1" x14ac:dyDescent="0.3">
      <c r="A298" s="50"/>
      <c r="B298" s="45"/>
      <c r="F298" s="7"/>
    </row>
    <row r="299" spans="1:6" s="6" customFormat="1" x14ac:dyDescent="0.3">
      <c r="A299" s="50"/>
      <c r="B299" s="45"/>
      <c r="F299" s="7"/>
    </row>
    <row r="300" spans="1:6" s="6" customFormat="1" x14ac:dyDescent="0.3">
      <c r="A300" s="50"/>
      <c r="B300" s="45"/>
      <c r="F300" s="7"/>
    </row>
    <row r="301" spans="1:6" s="6" customFormat="1" x14ac:dyDescent="0.3">
      <c r="A301" s="50"/>
      <c r="B301" s="45"/>
      <c r="F301" s="7"/>
    </row>
    <row r="302" spans="1:6" s="6" customFormat="1" x14ac:dyDescent="0.3">
      <c r="A302" s="50"/>
      <c r="B302" s="45"/>
      <c r="F302" s="7"/>
    </row>
    <row r="303" spans="1:6" s="6" customFormat="1" x14ac:dyDescent="0.3">
      <c r="A303" s="50"/>
      <c r="B303" s="45"/>
      <c r="F303" s="7"/>
    </row>
    <row r="304" spans="1:6" s="6" customFormat="1" x14ac:dyDescent="0.3">
      <c r="A304" s="50"/>
      <c r="B304" s="45"/>
      <c r="F304" s="7"/>
    </row>
    <row r="305" spans="1:6" s="6" customFormat="1" x14ac:dyDescent="0.3">
      <c r="A305" s="50"/>
      <c r="B305" s="45"/>
      <c r="F305" s="7"/>
    </row>
    <row r="306" spans="1:6" s="6" customFormat="1" x14ac:dyDescent="0.3">
      <c r="A306" s="50"/>
      <c r="B306" s="45"/>
      <c r="F306" s="7"/>
    </row>
    <row r="307" spans="1:6" s="6" customFormat="1" x14ac:dyDescent="0.3">
      <c r="A307" s="50"/>
      <c r="B307" s="45"/>
      <c r="F307" s="7"/>
    </row>
    <row r="308" spans="1:6" s="6" customFormat="1" x14ac:dyDescent="0.3">
      <c r="A308" s="50"/>
      <c r="B308" s="45"/>
      <c r="F308" s="7"/>
    </row>
    <row r="309" spans="1:6" s="6" customFormat="1" x14ac:dyDescent="0.3">
      <c r="A309" s="50"/>
      <c r="B309" s="45"/>
      <c r="F309" s="7"/>
    </row>
    <row r="310" spans="1:6" s="6" customFormat="1" x14ac:dyDescent="0.3">
      <c r="A310" s="50"/>
      <c r="B310" s="45"/>
      <c r="F310" s="7"/>
    </row>
    <row r="311" spans="1:6" s="6" customFormat="1" x14ac:dyDescent="0.3">
      <c r="A311" s="50"/>
      <c r="B311" s="45"/>
      <c r="F311" s="7"/>
    </row>
    <row r="312" spans="1:6" s="6" customFormat="1" x14ac:dyDescent="0.3">
      <c r="A312" s="50"/>
      <c r="B312" s="45"/>
      <c r="F312" s="7"/>
    </row>
    <row r="313" spans="1:6" s="6" customFormat="1" x14ac:dyDescent="0.3">
      <c r="A313" s="50"/>
      <c r="B313" s="45"/>
      <c r="F313" s="7"/>
    </row>
    <row r="314" spans="1:6" s="6" customFormat="1" x14ac:dyDescent="0.3">
      <c r="A314" s="50"/>
      <c r="B314" s="45"/>
      <c r="F314" s="7"/>
    </row>
    <row r="315" spans="1:6" s="6" customFormat="1" x14ac:dyDescent="0.3">
      <c r="A315" s="50"/>
      <c r="B315" s="45"/>
      <c r="F315" s="7"/>
    </row>
    <row r="316" spans="1:6" s="6" customFormat="1" x14ac:dyDescent="0.3">
      <c r="A316" s="50"/>
      <c r="B316" s="45"/>
      <c r="F316" s="7"/>
    </row>
    <row r="317" spans="1:6" s="6" customFormat="1" x14ac:dyDescent="0.3">
      <c r="A317" s="50"/>
      <c r="B317" s="45"/>
      <c r="F317" s="7"/>
    </row>
    <row r="318" spans="1:6" s="6" customFormat="1" x14ac:dyDescent="0.3">
      <c r="A318" s="50"/>
      <c r="B318" s="45"/>
      <c r="F318" s="7"/>
    </row>
    <row r="319" spans="1:6" s="6" customFormat="1" x14ac:dyDescent="0.3">
      <c r="A319" s="50"/>
      <c r="B319" s="45"/>
      <c r="F319" s="7"/>
    </row>
    <row r="320" spans="1:6" s="6" customFormat="1" x14ac:dyDescent="0.3">
      <c r="A320" s="50"/>
      <c r="B320" s="45"/>
      <c r="F320" s="7"/>
    </row>
    <row r="321" spans="1:6" s="6" customFormat="1" x14ac:dyDescent="0.3">
      <c r="A321" s="50"/>
      <c r="B321" s="45"/>
      <c r="F321" s="7"/>
    </row>
    <row r="322" spans="1:6" s="6" customFormat="1" x14ac:dyDescent="0.3">
      <c r="A322" s="50"/>
      <c r="B322" s="45"/>
      <c r="F322" s="7"/>
    </row>
    <row r="323" spans="1:6" s="6" customFormat="1" x14ac:dyDescent="0.3">
      <c r="A323" s="50"/>
      <c r="B323" s="45"/>
      <c r="F323" s="7"/>
    </row>
    <row r="324" spans="1:6" s="6" customFormat="1" x14ac:dyDescent="0.3">
      <c r="A324" s="50"/>
      <c r="B324" s="45"/>
      <c r="F324" s="7"/>
    </row>
    <row r="325" spans="1:6" s="6" customFormat="1" x14ac:dyDescent="0.3">
      <c r="A325" s="50"/>
      <c r="B325" s="45"/>
      <c r="F325" s="7"/>
    </row>
    <row r="326" spans="1:6" s="6" customFormat="1" x14ac:dyDescent="0.3">
      <c r="A326" s="50"/>
      <c r="B326" s="45"/>
      <c r="F326" s="7"/>
    </row>
    <row r="327" spans="1:6" s="6" customFormat="1" x14ac:dyDescent="0.3">
      <c r="A327" s="50"/>
      <c r="B327" s="45"/>
      <c r="F327" s="7"/>
    </row>
    <row r="328" spans="1:6" s="6" customFormat="1" x14ac:dyDescent="0.3">
      <c r="A328" s="50"/>
      <c r="B328" s="45"/>
      <c r="F328" s="7"/>
    </row>
    <row r="329" spans="1:6" s="6" customFormat="1" x14ac:dyDescent="0.3">
      <c r="A329" s="50"/>
      <c r="B329" s="45"/>
      <c r="F329" s="7"/>
    </row>
    <row r="330" spans="1:6" s="6" customFormat="1" x14ac:dyDescent="0.3">
      <c r="A330" s="50"/>
      <c r="B330" s="45"/>
      <c r="F330" s="7"/>
    </row>
    <row r="331" spans="1:6" s="6" customFormat="1" x14ac:dyDescent="0.3">
      <c r="A331" s="50"/>
      <c r="B331" s="45"/>
      <c r="F331" s="7"/>
    </row>
    <row r="332" spans="1:6" s="6" customFormat="1" x14ac:dyDescent="0.3">
      <c r="A332" s="50"/>
      <c r="B332" s="45"/>
      <c r="F332" s="7"/>
    </row>
    <row r="333" spans="1:6" s="6" customFormat="1" x14ac:dyDescent="0.3">
      <c r="A333" s="50"/>
      <c r="B333" s="45"/>
      <c r="F333" s="7"/>
    </row>
    <row r="334" spans="1:6" s="6" customFormat="1" x14ac:dyDescent="0.3">
      <c r="A334" s="50"/>
      <c r="B334" s="45"/>
      <c r="F334" s="7"/>
    </row>
    <row r="335" spans="1:6" s="6" customFormat="1" x14ac:dyDescent="0.3">
      <c r="A335" s="50"/>
      <c r="B335" s="45"/>
      <c r="F335" s="7"/>
    </row>
    <row r="336" spans="1:6" s="6" customFormat="1" x14ac:dyDescent="0.3">
      <c r="A336" s="50"/>
      <c r="B336" s="45"/>
      <c r="F336" s="7"/>
    </row>
    <row r="337" spans="1:6" s="6" customFormat="1" x14ac:dyDescent="0.3">
      <c r="A337" s="50"/>
      <c r="B337" s="45"/>
      <c r="F337" s="7"/>
    </row>
    <row r="338" spans="1:6" s="6" customFormat="1" x14ac:dyDescent="0.3">
      <c r="A338" s="50"/>
      <c r="B338" s="45"/>
      <c r="F338" s="7"/>
    </row>
    <row r="339" spans="1:6" s="6" customFormat="1" x14ac:dyDescent="0.3">
      <c r="A339" s="50"/>
      <c r="B339" s="45"/>
      <c r="F339" s="7"/>
    </row>
    <row r="340" spans="1:6" s="6" customFormat="1" x14ac:dyDescent="0.3">
      <c r="A340" s="50"/>
      <c r="B340" s="45"/>
      <c r="F340" s="7"/>
    </row>
    <row r="341" spans="1:6" s="6" customFormat="1" x14ac:dyDescent="0.3">
      <c r="A341" s="50"/>
      <c r="B341" s="45"/>
      <c r="F341" s="7"/>
    </row>
    <row r="342" spans="1:6" s="6" customFormat="1" x14ac:dyDescent="0.3">
      <c r="A342" s="50"/>
      <c r="B342" s="45"/>
      <c r="F342" s="7"/>
    </row>
    <row r="343" spans="1:6" s="6" customFormat="1" x14ac:dyDescent="0.3">
      <c r="A343" s="50"/>
      <c r="B343" s="45"/>
      <c r="F343" s="7"/>
    </row>
    <row r="344" spans="1:6" s="6" customFormat="1" x14ac:dyDescent="0.3">
      <c r="A344" s="50"/>
      <c r="B344" s="45"/>
      <c r="F344" s="7"/>
    </row>
    <row r="345" spans="1:6" s="6" customFormat="1" x14ac:dyDescent="0.3">
      <c r="A345" s="50"/>
      <c r="B345" s="45"/>
      <c r="F345" s="7"/>
    </row>
    <row r="346" spans="1:6" s="6" customFormat="1" x14ac:dyDescent="0.3">
      <c r="A346" s="50"/>
      <c r="B346" s="45"/>
      <c r="F346" s="7"/>
    </row>
    <row r="347" spans="1:6" s="6" customFormat="1" x14ac:dyDescent="0.3">
      <c r="A347" s="50"/>
      <c r="B347" s="45"/>
      <c r="F347" s="7"/>
    </row>
    <row r="348" spans="1:6" s="6" customFormat="1" x14ac:dyDescent="0.3">
      <c r="A348" s="50"/>
      <c r="B348" s="45"/>
      <c r="F348" s="7"/>
    </row>
    <row r="349" spans="1:6" s="6" customFormat="1" x14ac:dyDescent="0.3">
      <c r="A349" s="50"/>
      <c r="B349" s="45"/>
      <c r="F349" s="7"/>
    </row>
    <row r="350" spans="1:6" s="6" customFormat="1" x14ac:dyDescent="0.3">
      <c r="A350" s="50"/>
      <c r="B350" s="45"/>
      <c r="F350" s="7"/>
    </row>
    <row r="351" spans="1:6" s="6" customFormat="1" x14ac:dyDescent="0.3">
      <c r="A351" s="50"/>
      <c r="B351" s="45"/>
      <c r="F351" s="7"/>
    </row>
    <row r="352" spans="1:6" s="6" customFormat="1" x14ac:dyDescent="0.3">
      <c r="A352" s="50"/>
      <c r="B352" s="45"/>
      <c r="F352" s="7"/>
    </row>
    <row r="353" spans="1:6" s="6" customFormat="1" x14ac:dyDescent="0.3">
      <c r="A353" s="50"/>
      <c r="B353" s="45"/>
      <c r="F353" s="7"/>
    </row>
    <row r="354" spans="1:6" s="6" customFormat="1" x14ac:dyDescent="0.3">
      <c r="A354" s="50"/>
      <c r="B354" s="45"/>
      <c r="F354" s="7"/>
    </row>
    <row r="355" spans="1:6" s="6" customFormat="1" x14ac:dyDescent="0.3">
      <c r="A355" s="50"/>
      <c r="B355" s="45"/>
      <c r="F355" s="7"/>
    </row>
    <row r="356" spans="1:6" s="6" customFormat="1" x14ac:dyDescent="0.3">
      <c r="A356" s="50"/>
      <c r="B356" s="45"/>
      <c r="F356" s="7"/>
    </row>
    <row r="357" spans="1:6" s="6" customFormat="1" x14ac:dyDescent="0.3">
      <c r="A357" s="50"/>
      <c r="B357" s="45"/>
      <c r="F357" s="7"/>
    </row>
    <row r="358" spans="1:6" s="6" customFormat="1" x14ac:dyDescent="0.3">
      <c r="A358" s="50"/>
      <c r="B358" s="45"/>
      <c r="F358" s="7"/>
    </row>
    <row r="359" spans="1:6" s="6" customFormat="1" x14ac:dyDescent="0.3">
      <c r="A359" s="50"/>
      <c r="B359" s="45"/>
      <c r="F359" s="7"/>
    </row>
    <row r="360" spans="1:6" s="6" customFormat="1" x14ac:dyDescent="0.3">
      <c r="A360" s="50"/>
      <c r="B360" s="45"/>
      <c r="F360" s="7"/>
    </row>
    <row r="361" spans="1:6" s="6" customFormat="1" x14ac:dyDescent="0.3">
      <c r="A361" s="50"/>
      <c r="B361" s="45"/>
      <c r="F361" s="7"/>
    </row>
    <row r="362" spans="1:6" s="6" customFormat="1" x14ac:dyDescent="0.3">
      <c r="A362" s="50"/>
      <c r="B362" s="45"/>
      <c r="F362" s="7"/>
    </row>
    <row r="363" spans="1:6" s="6" customFormat="1" x14ac:dyDescent="0.3">
      <c r="A363" s="50"/>
      <c r="B363" s="45"/>
      <c r="F363" s="7"/>
    </row>
    <row r="364" spans="1:6" s="6" customFormat="1" x14ac:dyDescent="0.3">
      <c r="A364" s="50"/>
      <c r="B364" s="45"/>
      <c r="F364" s="7"/>
    </row>
    <row r="365" spans="1:6" s="6" customFormat="1" x14ac:dyDescent="0.3">
      <c r="A365" s="50"/>
      <c r="B365" s="45"/>
      <c r="F365" s="7"/>
    </row>
    <row r="366" spans="1:6" s="6" customFormat="1" x14ac:dyDescent="0.3">
      <c r="A366" s="50"/>
      <c r="B366" s="45"/>
      <c r="F366" s="7"/>
    </row>
    <row r="367" spans="1:6" s="6" customFormat="1" x14ac:dyDescent="0.3">
      <c r="A367" s="50"/>
      <c r="B367" s="45"/>
      <c r="F367" s="7"/>
    </row>
    <row r="368" spans="1:6" s="6" customFormat="1" x14ac:dyDescent="0.3">
      <c r="A368" s="50"/>
      <c r="B368" s="45"/>
      <c r="F368" s="7"/>
    </row>
    <row r="369" spans="1:6" s="6" customFormat="1" x14ac:dyDescent="0.3">
      <c r="A369" s="50"/>
      <c r="B369" s="45"/>
      <c r="F369" s="7"/>
    </row>
    <row r="370" spans="1:6" s="6" customFormat="1" x14ac:dyDescent="0.3">
      <c r="A370" s="50"/>
      <c r="B370" s="45"/>
      <c r="F370" s="7"/>
    </row>
    <row r="371" spans="1:6" s="6" customFormat="1" x14ac:dyDescent="0.3">
      <c r="A371" s="50"/>
      <c r="B371" s="45"/>
      <c r="F371" s="7"/>
    </row>
    <row r="372" spans="1:6" s="6" customFormat="1" x14ac:dyDescent="0.3">
      <c r="A372" s="50"/>
      <c r="B372" s="45"/>
      <c r="F372" s="7"/>
    </row>
    <row r="373" spans="1:6" s="6" customFormat="1" x14ac:dyDescent="0.3">
      <c r="A373" s="50"/>
      <c r="B373" s="45"/>
      <c r="F373" s="7"/>
    </row>
    <row r="374" spans="1:6" s="6" customFormat="1" x14ac:dyDescent="0.3">
      <c r="A374" s="50"/>
      <c r="B374" s="45"/>
      <c r="F374" s="7"/>
    </row>
    <row r="375" spans="1:6" s="6" customFormat="1" x14ac:dyDescent="0.3">
      <c r="A375" s="50"/>
      <c r="B375" s="45"/>
      <c r="F375" s="7"/>
    </row>
    <row r="376" spans="1:6" s="6" customFormat="1" x14ac:dyDescent="0.3">
      <c r="A376" s="50"/>
      <c r="B376" s="45"/>
      <c r="F376" s="7"/>
    </row>
    <row r="377" spans="1:6" s="6" customFormat="1" x14ac:dyDescent="0.3">
      <c r="A377" s="50"/>
      <c r="B377" s="45"/>
      <c r="F377" s="7"/>
    </row>
    <row r="378" spans="1:6" s="6" customFormat="1" x14ac:dyDescent="0.3">
      <c r="A378" s="50"/>
      <c r="B378" s="45"/>
      <c r="F378" s="7"/>
    </row>
    <row r="379" spans="1:6" s="6" customFormat="1" x14ac:dyDescent="0.3">
      <c r="A379" s="50"/>
      <c r="B379" s="45"/>
      <c r="F379" s="7"/>
    </row>
    <row r="380" spans="1:6" s="6" customFormat="1" x14ac:dyDescent="0.3">
      <c r="A380" s="50"/>
      <c r="B380" s="45"/>
      <c r="F380" s="7"/>
    </row>
    <row r="381" spans="1:6" s="6" customFormat="1" x14ac:dyDescent="0.3">
      <c r="A381" s="50"/>
      <c r="B381" s="45"/>
      <c r="F381" s="7"/>
    </row>
    <row r="382" spans="1:6" s="6" customFormat="1" x14ac:dyDescent="0.3">
      <c r="A382" s="50"/>
      <c r="B382" s="45"/>
      <c r="F382" s="7"/>
    </row>
    <row r="383" spans="1:6" s="6" customFormat="1" x14ac:dyDescent="0.3">
      <c r="A383" s="50"/>
      <c r="B383" s="45"/>
      <c r="F383" s="7"/>
    </row>
    <row r="384" spans="1:6" s="6" customFormat="1" x14ac:dyDescent="0.3">
      <c r="A384" s="50"/>
      <c r="B384" s="45"/>
      <c r="F384" s="7"/>
    </row>
    <row r="385" spans="1:6" s="6" customFormat="1" x14ac:dyDescent="0.3">
      <c r="A385" s="50"/>
      <c r="B385" s="45"/>
      <c r="F385" s="7"/>
    </row>
    <row r="386" spans="1:6" s="6" customFormat="1" x14ac:dyDescent="0.3">
      <c r="A386" s="50"/>
      <c r="B386" s="45"/>
      <c r="F386" s="7"/>
    </row>
    <row r="387" spans="1:6" s="6" customFormat="1" x14ac:dyDescent="0.3">
      <c r="A387" s="50"/>
      <c r="B387" s="45"/>
      <c r="F387" s="7"/>
    </row>
    <row r="388" spans="1:6" s="6" customFormat="1" x14ac:dyDescent="0.3">
      <c r="A388" s="50"/>
      <c r="B388" s="45"/>
      <c r="F388" s="7"/>
    </row>
    <row r="389" spans="1:6" s="6" customFormat="1" x14ac:dyDescent="0.3">
      <c r="A389" s="50"/>
      <c r="B389" s="45"/>
      <c r="F389" s="7"/>
    </row>
    <row r="390" spans="1:6" s="6" customFormat="1" x14ac:dyDescent="0.3">
      <c r="A390" s="50"/>
      <c r="B390" s="45"/>
      <c r="F390" s="7"/>
    </row>
    <row r="391" spans="1:6" s="6" customFormat="1" x14ac:dyDescent="0.3">
      <c r="A391" s="50"/>
      <c r="B391" s="45"/>
      <c r="F391" s="7"/>
    </row>
    <row r="392" spans="1:6" s="6" customFormat="1" x14ac:dyDescent="0.3">
      <c r="A392" s="50"/>
      <c r="B392" s="45"/>
      <c r="F392" s="7"/>
    </row>
    <row r="393" spans="1:6" s="6" customFormat="1" x14ac:dyDescent="0.3">
      <c r="A393" s="50"/>
      <c r="B393" s="45"/>
      <c r="F393" s="7"/>
    </row>
    <row r="394" spans="1:6" s="6" customFormat="1" x14ac:dyDescent="0.3">
      <c r="A394" s="50"/>
      <c r="B394" s="45"/>
      <c r="F394" s="7"/>
    </row>
    <row r="395" spans="1:6" s="6" customFormat="1" x14ac:dyDescent="0.3">
      <c r="A395" s="50"/>
      <c r="B395" s="45"/>
      <c r="F395" s="7"/>
    </row>
    <row r="396" spans="1:6" s="6" customFormat="1" x14ac:dyDescent="0.3">
      <c r="A396" s="50"/>
      <c r="B396" s="45"/>
      <c r="F396" s="7"/>
    </row>
    <row r="397" spans="1:6" s="6" customFormat="1" x14ac:dyDescent="0.3">
      <c r="A397" s="50"/>
      <c r="B397" s="45"/>
      <c r="F397" s="7"/>
    </row>
    <row r="398" spans="1:6" s="6" customFormat="1" x14ac:dyDescent="0.3">
      <c r="A398" s="50"/>
      <c r="B398" s="45"/>
      <c r="F398" s="7"/>
    </row>
    <row r="399" spans="1:6" s="6" customFormat="1" x14ac:dyDescent="0.3">
      <c r="A399" s="50"/>
      <c r="B399" s="45"/>
      <c r="F399" s="7"/>
    </row>
    <row r="400" spans="1:6" s="6" customFormat="1" x14ac:dyDescent="0.3">
      <c r="A400" s="50"/>
      <c r="B400" s="45"/>
      <c r="F400" s="7"/>
    </row>
    <row r="401" spans="1:6" s="6" customFormat="1" x14ac:dyDescent="0.3">
      <c r="A401" s="50"/>
      <c r="B401" s="45"/>
      <c r="F401" s="7"/>
    </row>
    <row r="402" spans="1:6" s="6" customFormat="1" x14ac:dyDescent="0.3">
      <c r="A402" s="50"/>
      <c r="B402" s="45"/>
      <c r="F402" s="7"/>
    </row>
    <row r="403" spans="1:6" s="6" customFormat="1" x14ac:dyDescent="0.3">
      <c r="A403" s="50"/>
      <c r="B403" s="45"/>
      <c r="F403" s="7"/>
    </row>
    <row r="404" spans="1:6" s="6" customFormat="1" x14ac:dyDescent="0.3">
      <c r="A404" s="50"/>
      <c r="B404" s="45"/>
      <c r="F404" s="7"/>
    </row>
    <row r="405" spans="1:6" s="6" customFormat="1" x14ac:dyDescent="0.3">
      <c r="A405" s="50"/>
      <c r="B405" s="45"/>
      <c r="F405" s="7"/>
    </row>
    <row r="406" spans="1:6" s="6" customFormat="1" x14ac:dyDescent="0.3">
      <c r="A406" s="50"/>
      <c r="B406" s="45"/>
      <c r="F406" s="7"/>
    </row>
    <row r="407" spans="1:6" s="6" customFormat="1" x14ac:dyDescent="0.3">
      <c r="A407" s="50"/>
      <c r="B407" s="45"/>
      <c r="F407" s="7"/>
    </row>
    <row r="408" spans="1:6" s="6" customFormat="1" x14ac:dyDescent="0.3">
      <c r="A408" s="50"/>
      <c r="B408" s="45"/>
      <c r="F408" s="7"/>
    </row>
    <row r="409" spans="1:6" s="6" customFormat="1" x14ac:dyDescent="0.3">
      <c r="A409" s="50"/>
      <c r="B409" s="45"/>
      <c r="F409" s="7"/>
    </row>
    <row r="410" spans="1:6" s="6" customFormat="1" x14ac:dyDescent="0.3">
      <c r="A410" s="50"/>
      <c r="B410" s="45"/>
      <c r="F410" s="7"/>
    </row>
    <row r="411" spans="1:6" s="6" customFormat="1" x14ac:dyDescent="0.3">
      <c r="A411" s="50"/>
      <c r="B411" s="45"/>
      <c r="F411" s="7"/>
    </row>
    <row r="412" spans="1:6" s="6" customFormat="1" x14ac:dyDescent="0.3">
      <c r="A412" s="50"/>
      <c r="B412" s="45"/>
      <c r="F412" s="7"/>
    </row>
    <row r="413" spans="1:6" s="6" customFormat="1" x14ac:dyDescent="0.3">
      <c r="A413" s="50"/>
      <c r="B413" s="45"/>
      <c r="F413" s="7"/>
    </row>
    <row r="414" spans="1:6" s="6" customFormat="1" x14ac:dyDescent="0.3">
      <c r="A414" s="50"/>
      <c r="B414" s="45"/>
      <c r="F414" s="7"/>
    </row>
    <row r="415" spans="1:6" s="6" customFormat="1" x14ac:dyDescent="0.3">
      <c r="A415" s="50"/>
      <c r="B415" s="45"/>
      <c r="F415" s="7"/>
    </row>
    <row r="416" spans="1:6" s="6" customFormat="1" x14ac:dyDescent="0.3">
      <c r="A416" s="50"/>
      <c r="B416" s="45"/>
      <c r="F416" s="7"/>
    </row>
    <row r="417" spans="1:6" s="6" customFormat="1" x14ac:dyDescent="0.3">
      <c r="A417" s="50"/>
      <c r="B417" s="45"/>
      <c r="F417" s="7"/>
    </row>
    <row r="418" spans="1:6" s="6" customFormat="1" x14ac:dyDescent="0.3">
      <c r="A418" s="50"/>
      <c r="B418" s="45"/>
      <c r="F418" s="7"/>
    </row>
    <row r="419" spans="1:6" s="6" customFormat="1" x14ac:dyDescent="0.3">
      <c r="A419" s="50"/>
      <c r="B419" s="45"/>
      <c r="F419" s="7"/>
    </row>
    <row r="420" spans="1:6" s="6" customFormat="1" x14ac:dyDescent="0.3">
      <c r="A420" s="50"/>
      <c r="B420" s="45"/>
      <c r="F420" s="7"/>
    </row>
    <row r="421" spans="1:6" s="6" customFormat="1" x14ac:dyDescent="0.3">
      <c r="A421" s="50"/>
      <c r="B421" s="45"/>
      <c r="F421" s="7"/>
    </row>
    <row r="422" spans="1:6" s="6" customFormat="1" x14ac:dyDescent="0.3">
      <c r="A422" s="50"/>
      <c r="B422" s="45"/>
      <c r="F422" s="7"/>
    </row>
    <row r="423" spans="1:6" s="6" customFormat="1" x14ac:dyDescent="0.3">
      <c r="A423" s="50"/>
      <c r="B423" s="45"/>
      <c r="F423" s="7"/>
    </row>
    <row r="424" spans="1:6" s="6" customFormat="1" x14ac:dyDescent="0.3">
      <c r="A424" s="50"/>
      <c r="B424" s="45"/>
      <c r="F424" s="7"/>
    </row>
    <row r="425" spans="1:6" s="6" customFormat="1" x14ac:dyDescent="0.3">
      <c r="A425" s="50"/>
      <c r="B425" s="45"/>
      <c r="F425" s="7"/>
    </row>
    <row r="426" spans="1:6" s="6" customFormat="1" x14ac:dyDescent="0.3">
      <c r="A426" s="50"/>
      <c r="B426" s="45"/>
      <c r="F426" s="7"/>
    </row>
    <row r="427" spans="1:6" s="6" customFormat="1" x14ac:dyDescent="0.3">
      <c r="A427" s="50"/>
      <c r="B427" s="45"/>
      <c r="F427" s="7"/>
    </row>
    <row r="428" spans="1:6" s="6" customFormat="1" x14ac:dyDescent="0.3">
      <c r="A428" s="50"/>
      <c r="B428" s="45"/>
      <c r="F428" s="7"/>
    </row>
    <row r="429" spans="1:6" s="6" customFormat="1" x14ac:dyDescent="0.3">
      <c r="A429" s="50"/>
      <c r="B429" s="45"/>
      <c r="F429" s="7"/>
    </row>
    <row r="430" spans="1:6" s="6" customFormat="1" x14ac:dyDescent="0.3">
      <c r="A430" s="50"/>
      <c r="B430" s="45"/>
      <c r="F430" s="7"/>
    </row>
    <row r="431" spans="1:6" s="6" customFormat="1" x14ac:dyDescent="0.3">
      <c r="A431" s="50"/>
      <c r="B431" s="45"/>
      <c r="F431" s="7"/>
    </row>
    <row r="432" spans="1:6" s="6" customFormat="1" x14ac:dyDescent="0.3">
      <c r="A432" s="50"/>
      <c r="B432" s="45"/>
      <c r="F432" s="7"/>
    </row>
    <row r="433" spans="1:6" s="6" customFormat="1" x14ac:dyDescent="0.3">
      <c r="A433" s="50"/>
      <c r="B433" s="45"/>
      <c r="F433" s="7"/>
    </row>
    <row r="434" spans="1:6" s="6" customFormat="1" x14ac:dyDescent="0.3">
      <c r="A434" s="50"/>
      <c r="B434" s="45"/>
      <c r="F434" s="7"/>
    </row>
    <row r="435" spans="1:6" s="6" customFormat="1" x14ac:dyDescent="0.3">
      <c r="A435" s="50"/>
      <c r="B435" s="45"/>
      <c r="F435" s="7"/>
    </row>
    <row r="436" spans="1:6" s="6" customFormat="1" x14ac:dyDescent="0.3">
      <c r="A436" s="50"/>
      <c r="B436" s="45"/>
      <c r="F436" s="7"/>
    </row>
    <row r="437" spans="1:6" s="6" customFormat="1" x14ac:dyDescent="0.3">
      <c r="A437" s="50"/>
      <c r="B437" s="45"/>
      <c r="F437" s="7"/>
    </row>
    <row r="438" spans="1:6" s="6" customFormat="1" x14ac:dyDescent="0.3">
      <c r="A438" s="50"/>
      <c r="B438" s="45"/>
      <c r="F438" s="7"/>
    </row>
    <row r="439" spans="1:6" s="6" customFormat="1" x14ac:dyDescent="0.3">
      <c r="A439" s="50"/>
      <c r="B439" s="45"/>
      <c r="F439" s="7"/>
    </row>
    <row r="440" spans="1:6" s="6" customFormat="1" x14ac:dyDescent="0.3">
      <c r="A440" s="50"/>
      <c r="B440" s="45"/>
      <c r="F440" s="7"/>
    </row>
    <row r="441" spans="1:6" s="6" customFormat="1" x14ac:dyDescent="0.3">
      <c r="A441" s="50"/>
      <c r="B441" s="45"/>
      <c r="F441" s="7"/>
    </row>
    <row r="442" spans="1:6" s="6" customFormat="1" x14ac:dyDescent="0.3">
      <c r="A442" s="50"/>
      <c r="B442" s="45"/>
      <c r="F442" s="7"/>
    </row>
    <row r="443" spans="1:6" s="6" customFormat="1" x14ac:dyDescent="0.3">
      <c r="A443" s="50"/>
      <c r="B443" s="45"/>
      <c r="F443" s="7"/>
    </row>
    <row r="444" spans="1:6" s="6" customFormat="1" x14ac:dyDescent="0.3">
      <c r="A444" s="50"/>
      <c r="B444" s="45"/>
      <c r="F444" s="7"/>
    </row>
    <row r="445" spans="1:6" s="6" customFormat="1" x14ac:dyDescent="0.3">
      <c r="A445" s="50"/>
      <c r="B445" s="45"/>
      <c r="F445" s="7"/>
    </row>
    <row r="446" spans="1:6" s="6" customFormat="1" x14ac:dyDescent="0.3">
      <c r="A446" s="50"/>
      <c r="B446" s="45"/>
      <c r="F446" s="7"/>
    </row>
    <row r="447" spans="1:6" s="6" customFormat="1" x14ac:dyDescent="0.3">
      <c r="A447" s="50"/>
      <c r="B447" s="45"/>
      <c r="F447" s="7"/>
    </row>
    <row r="448" spans="1:6" s="6" customFormat="1" x14ac:dyDescent="0.3">
      <c r="A448" s="50"/>
      <c r="B448" s="45"/>
      <c r="F448" s="7"/>
    </row>
    <row r="449" spans="1:6" s="6" customFormat="1" x14ac:dyDescent="0.3">
      <c r="A449" s="50"/>
      <c r="B449" s="45"/>
      <c r="F449" s="7"/>
    </row>
    <row r="450" spans="1:6" s="6" customFormat="1" x14ac:dyDescent="0.3">
      <c r="A450" s="50"/>
      <c r="B450" s="45"/>
      <c r="F450" s="7"/>
    </row>
    <row r="451" spans="1:6" s="6" customFormat="1" x14ac:dyDescent="0.3">
      <c r="A451" s="50"/>
      <c r="B451" s="45"/>
      <c r="F451" s="7"/>
    </row>
    <row r="452" spans="1:6" s="6" customFormat="1" x14ac:dyDescent="0.3">
      <c r="A452" s="50"/>
      <c r="B452" s="45"/>
      <c r="F452" s="7"/>
    </row>
    <row r="453" spans="1:6" s="6" customFormat="1" x14ac:dyDescent="0.3">
      <c r="A453" s="50"/>
      <c r="B453" s="45"/>
      <c r="F453" s="7"/>
    </row>
    <row r="454" spans="1:6" s="6" customFormat="1" x14ac:dyDescent="0.3">
      <c r="A454" s="50"/>
      <c r="B454" s="45"/>
      <c r="F454" s="7"/>
    </row>
    <row r="455" spans="1:6" s="6" customFormat="1" x14ac:dyDescent="0.3">
      <c r="A455" s="50"/>
      <c r="B455" s="45"/>
      <c r="F455" s="7"/>
    </row>
    <row r="456" spans="1:6" s="6" customFormat="1" x14ac:dyDescent="0.3">
      <c r="A456" s="50"/>
      <c r="B456" s="45"/>
      <c r="F456" s="7"/>
    </row>
    <row r="457" spans="1:6" s="6" customFormat="1" x14ac:dyDescent="0.3">
      <c r="A457" s="50"/>
      <c r="B457" s="45"/>
      <c r="F457" s="7"/>
    </row>
    <row r="458" spans="1:6" s="6" customFormat="1" x14ac:dyDescent="0.3">
      <c r="A458" s="50"/>
      <c r="B458" s="45"/>
      <c r="F458" s="7"/>
    </row>
    <row r="459" spans="1:6" s="6" customFormat="1" x14ac:dyDescent="0.3">
      <c r="A459" s="50"/>
      <c r="B459" s="45"/>
      <c r="F459" s="7"/>
    </row>
    <row r="460" spans="1:6" s="6" customFormat="1" x14ac:dyDescent="0.3">
      <c r="A460" s="50"/>
      <c r="B460" s="45"/>
      <c r="F460" s="7"/>
    </row>
    <row r="461" spans="1:6" s="6" customFormat="1" x14ac:dyDescent="0.3">
      <c r="A461" s="50"/>
      <c r="B461" s="45"/>
      <c r="F461" s="7"/>
    </row>
    <row r="462" spans="1:6" s="6" customFormat="1" x14ac:dyDescent="0.3">
      <c r="A462" s="50"/>
      <c r="B462" s="45"/>
      <c r="F462" s="7"/>
    </row>
    <row r="463" spans="1:6" s="6" customFormat="1" x14ac:dyDescent="0.3">
      <c r="A463" s="50"/>
      <c r="B463" s="45"/>
      <c r="F463" s="7"/>
    </row>
    <row r="464" spans="1:6" s="6" customFormat="1" x14ac:dyDescent="0.3">
      <c r="A464" s="50"/>
      <c r="B464" s="45"/>
      <c r="F464" s="7"/>
    </row>
    <row r="465" spans="1:6" s="6" customFormat="1" x14ac:dyDescent="0.3">
      <c r="A465" s="50"/>
      <c r="B465" s="45"/>
      <c r="F465" s="7"/>
    </row>
    <row r="466" spans="1:6" s="6" customFormat="1" x14ac:dyDescent="0.3">
      <c r="A466" s="50"/>
      <c r="B466" s="45"/>
      <c r="F466" s="7"/>
    </row>
    <row r="467" spans="1:6" s="6" customFormat="1" x14ac:dyDescent="0.3">
      <c r="A467" s="50"/>
      <c r="B467" s="45"/>
      <c r="F467" s="7"/>
    </row>
    <row r="468" spans="1:6" s="6" customFormat="1" x14ac:dyDescent="0.3">
      <c r="A468" s="50"/>
      <c r="B468" s="45"/>
      <c r="F468" s="7"/>
    </row>
    <row r="469" spans="1:6" s="6" customFormat="1" x14ac:dyDescent="0.3">
      <c r="A469" s="50"/>
      <c r="B469" s="45"/>
      <c r="F469" s="7"/>
    </row>
    <row r="470" spans="1:6" s="6" customFormat="1" x14ac:dyDescent="0.3">
      <c r="A470" s="50"/>
      <c r="B470" s="45"/>
      <c r="F470" s="7"/>
    </row>
    <row r="471" spans="1:6" s="6" customFormat="1" x14ac:dyDescent="0.3">
      <c r="A471" s="50"/>
      <c r="B471" s="45"/>
      <c r="F471" s="7"/>
    </row>
    <row r="472" spans="1:6" s="6" customFormat="1" x14ac:dyDescent="0.3">
      <c r="A472" s="50"/>
      <c r="B472" s="45"/>
      <c r="F472" s="7"/>
    </row>
    <row r="473" spans="1:6" s="6" customFormat="1" x14ac:dyDescent="0.3">
      <c r="A473" s="50"/>
      <c r="B473" s="45"/>
      <c r="F473" s="7"/>
    </row>
    <row r="474" spans="1:6" s="6" customFormat="1" x14ac:dyDescent="0.3">
      <c r="A474" s="50"/>
      <c r="B474" s="45"/>
      <c r="F474" s="7"/>
    </row>
    <row r="475" spans="1:6" s="6" customFormat="1" x14ac:dyDescent="0.3">
      <c r="A475" s="50"/>
      <c r="B475" s="45"/>
      <c r="F475" s="7"/>
    </row>
    <row r="476" spans="1:6" s="6" customFormat="1" x14ac:dyDescent="0.3">
      <c r="A476" s="50"/>
      <c r="B476" s="45"/>
      <c r="F476" s="7"/>
    </row>
    <row r="477" spans="1:6" s="6" customFormat="1" x14ac:dyDescent="0.3">
      <c r="A477" s="50"/>
      <c r="B477" s="45"/>
      <c r="F477" s="7"/>
    </row>
    <row r="478" spans="1:6" s="6" customFormat="1" x14ac:dyDescent="0.3">
      <c r="A478" s="50"/>
      <c r="B478" s="45"/>
      <c r="F478" s="7"/>
    </row>
    <row r="479" spans="1:6" s="6" customFormat="1" x14ac:dyDescent="0.3">
      <c r="A479" s="50"/>
      <c r="B479" s="45"/>
      <c r="F479" s="7"/>
    </row>
    <row r="480" spans="1:6" s="6" customFormat="1" x14ac:dyDescent="0.3">
      <c r="A480" s="50"/>
      <c r="B480" s="45"/>
      <c r="F480" s="7"/>
    </row>
    <row r="481" spans="1:6" s="6" customFormat="1" x14ac:dyDescent="0.3">
      <c r="A481" s="50"/>
      <c r="B481" s="45"/>
      <c r="F481" s="7"/>
    </row>
    <row r="482" spans="1:6" s="6" customFormat="1" x14ac:dyDescent="0.3">
      <c r="A482" s="50"/>
      <c r="B482" s="45"/>
      <c r="F482" s="7"/>
    </row>
    <row r="483" spans="1:6" s="6" customFormat="1" x14ac:dyDescent="0.3">
      <c r="A483" s="50"/>
      <c r="B483" s="45"/>
      <c r="F483" s="7"/>
    </row>
    <row r="484" spans="1:6" s="6" customFormat="1" x14ac:dyDescent="0.3">
      <c r="A484" s="50"/>
      <c r="B484" s="45"/>
      <c r="F484" s="7"/>
    </row>
    <row r="485" spans="1:6" s="6" customFormat="1" x14ac:dyDescent="0.3">
      <c r="A485" s="50"/>
      <c r="B485" s="45"/>
      <c r="F485" s="7"/>
    </row>
    <row r="486" spans="1:6" s="6" customFormat="1" x14ac:dyDescent="0.3">
      <c r="A486" s="50"/>
      <c r="B486" s="45"/>
      <c r="F486" s="7"/>
    </row>
    <row r="487" spans="1:6" s="6" customFormat="1" x14ac:dyDescent="0.3">
      <c r="A487" s="50"/>
      <c r="B487" s="45"/>
      <c r="F487" s="7"/>
    </row>
    <row r="488" spans="1:6" s="6" customFormat="1" x14ac:dyDescent="0.3">
      <c r="A488" s="50"/>
      <c r="B488" s="45"/>
      <c r="F488" s="7"/>
    </row>
    <row r="489" spans="1:6" s="6" customFormat="1" x14ac:dyDescent="0.3">
      <c r="A489" s="50"/>
      <c r="B489" s="45"/>
      <c r="F489" s="7"/>
    </row>
    <row r="490" spans="1:6" s="6" customFormat="1" x14ac:dyDescent="0.3">
      <c r="A490" s="50"/>
      <c r="B490" s="45"/>
      <c r="F490" s="7"/>
    </row>
    <row r="491" spans="1:6" s="6" customFormat="1" x14ac:dyDescent="0.3">
      <c r="A491" s="50"/>
      <c r="B491" s="45"/>
      <c r="F491" s="7"/>
    </row>
    <row r="492" spans="1:6" s="6" customFormat="1" x14ac:dyDescent="0.3">
      <c r="A492" s="50"/>
      <c r="B492" s="45"/>
      <c r="F492" s="7"/>
    </row>
    <row r="493" spans="1:6" s="6" customFormat="1" x14ac:dyDescent="0.3">
      <c r="A493" s="50"/>
      <c r="B493" s="45"/>
      <c r="F493" s="7"/>
    </row>
    <row r="494" spans="1:6" s="6" customFormat="1" x14ac:dyDescent="0.3">
      <c r="A494" s="50"/>
      <c r="B494" s="45"/>
      <c r="F494" s="7"/>
    </row>
    <row r="495" spans="1:6" s="6" customFormat="1" x14ac:dyDescent="0.3">
      <c r="A495" s="50"/>
      <c r="B495" s="45"/>
      <c r="F495" s="7"/>
    </row>
    <row r="496" spans="1:6" s="6" customFormat="1" x14ac:dyDescent="0.3">
      <c r="A496" s="50"/>
      <c r="B496" s="45"/>
      <c r="F496" s="7"/>
    </row>
    <row r="497" spans="1:6" s="6" customFormat="1" x14ac:dyDescent="0.3">
      <c r="A497" s="50"/>
      <c r="B497" s="45"/>
      <c r="F497" s="7"/>
    </row>
    <row r="498" spans="1:6" s="6" customFormat="1" x14ac:dyDescent="0.3">
      <c r="A498" s="50"/>
      <c r="B498" s="45"/>
      <c r="F498" s="7"/>
    </row>
    <row r="499" spans="1:6" s="6" customFormat="1" x14ac:dyDescent="0.3">
      <c r="A499" s="50"/>
      <c r="B499" s="45"/>
      <c r="F499" s="7"/>
    </row>
    <row r="500" spans="1:6" s="6" customFormat="1" x14ac:dyDescent="0.3">
      <c r="A500" s="50"/>
      <c r="B500" s="45"/>
      <c r="F500" s="7"/>
    </row>
    <row r="501" spans="1:6" s="6" customFormat="1" x14ac:dyDescent="0.3">
      <c r="A501" s="50"/>
      <c r="B501" s="45"/>
      <c r="F501" s="7"/>
    </row>
    <row r="502" spans="1:6" s="6" customFormat="1" x14ac:dyDescent="0.3">
      <c r="A502" s="50"/>
      <c r="B502" s="45"/>
      <c r="F502" s="7"/>
    </row>
    <row r="503" spans="1:6" s="6" customFormat="1" x14ac:dyDescent="0.3">
      <c r="A503" s="50"/>
      <c r="B503" s="45"/>
      <c r="F503" s="7"/>
    </row>
    <row r="504" spans="1:6" s="6" customFormat="1" x14ac:dyDescent="0.3">
      <c r="A504" s="50"/>
      <c r="B504" s="45"/>
      <c r="F504" s="7"/>
    </row>
    <row r="505" spans="1:6" s="6" customFormat="1" x14ac:dyDescent="0.3">
      <c r="A505" s="50"/>
      <c r="B505" s="45"/>
      <c r="F505" s="7"/>
    </row>
    <row r="506" spans="1:6" s="6" customFormat="1" x14ac:dyDescent="0.3">
      <c r="A506" s="50"/>
      <c r="B506" s="45"/>
      <c r="F506" s="7"/>
    </row>
    <row r="507" spans="1:6" s="6" customFormat="1" x14ac:dyDescent="0.3">
      <c r="A507" s="50"/>
      <c r="B507" s="45"/>
      <c r="F507" s="7"/>
    </row>
    <row r="508" spans="1:6" s="6" customFormat="1" x14ac:dyDescent="0.3">
      <c r="A508" s="50"/>
      <c r="B508" s="45"/>
      <c r="F508" s="7"/>
    </row>
    <row r="509" spans="1:6" s="6" customFormat="1" x14ac:dyDescent="0.3">
      <c r="A509" s="50"/>
      <c r="B509" s="45"/>
      <c r="F509" s="7"/>
    </row>
    <row r="510" spans="1:6" s="6" customFormat="1" x14ac:dyDescent="0.3">
      <c r="A510" s="50"/>
      <c r="B510" s="45"/>
      <c r="F510" s="7"/>
    </row>
    <row r="511" spans="1:6" s="6" customFormat="1" x14ac:dyDescent="0.3">
      <c r="A511" s="50"/>
      <c r="B511" s="45"/>
      <c r="F511" s="7"/>
    </row>
    <row r="512" spans="1:6" s="6" customFormat="1" x14ac:dyDescent="0.3">
      <c r="A512" s="50"/>
      <c r="B512" s="45"/>
      <c r="F512" s="7"/>
    </row>
    <row r="513" spans="1:6" s="6" customFormat="1" x14ac:dyDescent="0.3">
      <c r="A513" s="50"/>
      <c r="B513" s="45"/>
      <c r="F513" s="7"/>
    </row>
    <row r="514" spans="1:6" s="6" customFormat="1" x14ac:dyDescent="0.3">
      <c r="A514" s="50"/>
      <c r="B514" s="45"/>
      <c r="F514" s="7"/>
    </row>
    <row r="515" spans="1:6" s="6" customFormat="1" x14ac:dyDescent="0.3">
      <c r="A515" s="50"/>
      <c r="B515" s="45"/>
      <c r="F515" s="7"/>
    </row>
    <row r="516" spans="1:6" s="6" customFormat="1" x14ac:dyDescent="0.3">
      <c r="A516" s="50"/>
      <c r="B516" s="45"/>
      <c r="F516" s="7"/>
    </row>
    <row r="517" spans="1:6" s="6" customFormat="1" x14ac:dyDescent="0.3">
      <c r="A517" s="50"/>
      <c r="B517" s="45"/>
      <c r="F517" s="7"/>
    </row>
    <row r="518" spans="1:6" s="6" customFormat="1" x14ac:dyDescent="0.3">
      <c r="A518" s="50"/>
      <c r="B518" s="45"/>
      <c r="F518" s="7"/>
    </row>
    <row r="519" spans="1:6" s="6" customFormat="1" x14ac:dyDescent="0.3">
      <c r="A519" s="50"/>
      <c r="B519" s="45"/>
      <c r="F519" s="7"/>
    </row>
    <row r="520" spans="1:6" s="6" customFormat="1" x14ac:dyDescent="0.3">
      <c r="A520" s="50"/>
      <c r="B520" s="45"/>
      <c r="F520" s="7"/>
    </row>
    <row r="521" spans="1:6" s="6" customFormat="1" x14ac:dyDescent="0.3">
      <c r="A521" s="50"/>
      <c r="B521" s="45"/>
      <c r="F521" s="7"/>
    </row>
    <row r="522" spans="1:6" s="6" customFormat="1" x14ac:dyDescent="0.3">
      <c r="A522" s="50"/>
      <c r="B522" s="45"/>
      <c r="F522" s="7"/>
    </row>
    <row r="523" spans="1:6" s="6" customFormat="1" x14ac:dyDescent="0.3">
      <c r="A523" s="50"/>
      <c r="B523" s="45"/>
      <c r="F523" s="7"/>
    </row>
    <row r="524" spans="1:6" s="6" customFormat="1" x14ac:dyDescent="0.3">
      <c r="A524" s="50"/>
      <c r="B524" s="45"/>
      <c r="F524" s="7"/>
    </row>
    <row r="525" spans="1:6" s="6" customFormat="1" x14ac:dyDescent="0.3">
      <c r="A525" s="50"/>
      <c r="B525" s="45"/>
      <c r="F525" s="7"/>
    </row>
    <row r="526" spans="1:6" s="6" customFormat="1" x14ac:dyDescent="0.3">
      <c r="A526" s="50"/>
      <c r="B526" s="45"/>
      <c r="F526" s="7"/>
    </row>
    <row r="527" spans="1:6" s="6" customFormat="1" x14ac:dyDescent="0.3">
      <c r="A527" s="50"/>
      <c r="B527" s="45"/>
      <c r="F527" s="7"/>
    </row>
    <row r="528" spans="1:6" s="6" customFormat="1" x14ac:dyDescent="0.3">
      <c r="A528" s="50"/>
      <c r="B528" s="45"/>
      <c r="F528" s="7"/>
    </row>
    <row r="529" spans="1:6" s="6" customFormat="1" x14ac:dyDescent="0.3">
      <c r="A529" s="50"/>
      <c r="B529" s="45"/>
      <c r="F529" s="7"/>
    </row>
    <row r="530" spans="1:6" s="6" customFormat="1" x14ac:dyDescent="0.3">
      <c r="A530" s="50"/>
      <c r="B530" s="45"/>
      <c r="F530" s="7"/>
    </row>
    <row r="531" spans="1:6" s="6" customFormat="1" x14ac:dyDescent="0.3">
      <c r="A531" s="50"/>
      <c r="B531" s="45"/>
      <c r="F531" s="7"/>
    </row>
    <row r="532" spans="1:6" s="6" customFormat="1" x14ac:dyDescent="0.3">
      <c r="A532" s="50"/>
      <c r="B532" s="45"/>
      <c r="F532" s="7"/>
    </row>
    <row r="533" spans="1:6" s="6" customFormat="1" x14ac:dyDescent="0.3">
      <c r="A533" s="50"/>
      <c r="B533" s="45"/>
      <c r="F533" s="7"/>
    </row>
    <row r="534" spans="1:6" s="6" customFormat="1" x14ac:dyDescent="0.3">
      <c r="A534" s="50"/>
      <c r="B534" s="45"/>
      <c r="F534" s="7"/>
    </row>
    <row r="535" spans="1:6" s="6" customFormat="1" x14ac:dyDescent="0.3">
      <c r="A535" s="50"/>
      <c r="B535" s="45"/>
      <c r="F535" s="7"/>
    </row>
    <row r="536" spans="1:6" s="6" customFormat="1" x14ac:dyDescent="0.3">
      <c r="A536" s="50"/>
      <c r="B536" s="45"/>
      <c r="F536" s="7"/>
    </row>
    <row r="537" spans="1:6" s="6" customFormat="1" x14ac:dyDescent="0.3">
      <c r="A537" s="50"/>
      <c r="B537" s="45"/>
      <c r="F537" s="7"/>
    </row>
    <row r="538" spans="1:6" s="6" customFormat="1" x14ac:dyDescent="0.3">
      <c r="A538" s="50"/>
      <c r="B538" s="45"/>
      <c r="F538" s="7"/>
    </row>
    <row r="539" spans="1:6" s="6" customFormat="1" x14ac:dyDescent="0.3">
      <c r="A539" s="50"/>
      <c r="B539" s="45"/>
      <c r="F539" s="7"/>
    </row>
    <row r="540" spans="1:6" s="6" customFormat="1" x14ac:dyDescent="0.3">
      <c r="A540" s="50"/>
      <c r="B540" s="45"/>
      <c r="F540" s="7"/>
    </row>
    <row r="541" spans="1:6" s="6" customFormat="1" x14ac:dyDescent="0.3">
      <c r="A541" s="50"/>
      <c r="B541" s="45"/>
      <c r="F541" s="7"/>
    </row>
    <row r="542" spans="1:6" s="6" customFormat="1" x14ac:dyDescent="0.3">
      <c r="A542" s="50"/>
      <c r="B542" s="45"/>
      <c r="F542" s="7"/>
    </row>
    <row r="543" spans="1:6" s="6" customFormat="1" x14ac:dyDescent="0.3">
      <c r="A543" s="50"/>
      <c r="B543" s="45"/>
      <c r="F543" s="7"/>
    </row>
    <row r="544" spans="1:6" s="6" customFormat="1" x14ac:dyDescent="0.3">
      <c r="A544" s="50"/>
      <c r="B544" s="45"/>
      <c r="F544" s="7"/>
    </row>
    <row r="545" spans="1:6" s="6" customFormat="1" x14ac:dyDescent="0.3">
      <c r="A545" s="50"/>
      <c r="B545" s="45"/>
      <c r="F545" s="7"/>
    </row>
    <row r="546" spans="1:6" s="6" customFormat="1" x14ac:dyDescent="0.3">
      <c r="A546" s="50"/>
      <c r="B546" s="45"/>
      <c r="F546" s="7"/>
    </row>
    <row r="547" spans="1:6" s="6" customFormat="1" x14ac:dyDescent="0.3">
      <c r="A547" s="50"/>
      <c r="B547" s="45"/>
      <c r="F547" s="7"/>
    </row>
    <row r="548" spans="1:6" s="6" customFormat="1" x14ac:dyDescent="0.3">
      <c r="A548" s="50"/>
      <c r="B548" s="45"/>
      <c r="F548" s="7"/>
    </row>
    <row r="549" spans="1:6" s="6" customFormat="1" x14ac:dyDescent="0.3">
      <c r="A549" s="50"/>
      <c r="B549" s="45"/>
      <c r="F549" s="7"/>
    </row>
    <row r="550" spans="1:6" s="6" customFormat="1" x14ac:dyDescent="0.3">
      <c r="A550" s="50"/>
      <c r="B550" s="45"/>
      <c r="F550" s="7"/>
    </row>
    <row r="551" spans="1:6" s="6" customFormat="1" x14ac:dyDescent="0.3">
      <c r="A551" s="50"/>
      <c r="B551" s="45"/>
      <c r="F551" s="7"/>
    </row>
    <row r="552" spans="1:6" s="6" customFormat="1" x14ac:dyDescent="0.3">
      <c r="A552" s="50"/>
      <c r="B552" s="45"/>
      <c r="F552" s="7"/>
    </row>
    <row r="553" spans="1:6" s="6" customFormat="1" x14ac:dyDescent="0.3">
      <c r="A553" s="50"/>
      <c r="B553" s="45"/>
      <c r="F553" s="7"/>
    </row>
    <row r="554" spans="1:6" s="6" customFormat="1" x14ac:dyDescent="0.3">
      <c r="A554" s="50"/>
      <c r="B554" s="45"/>
      <c r="F554" s="7"/>
    </row>
    <row r="555" spans="1:6" s="6" customFormat="1" x14ac:dyDescent="0.3">
      <c r="A555" s="50"/>
      <c r="B555" s="45"/>
      <c r="F555" s="7"/>
    </row>
    <row r="556" spans="1:6" s="6" customFormat="1" x14ac:dyDescent="0.3">
      <c r="A556" s="50"/>
      <c r="B556" s="45"/>
      <c r="F556" s="7"/>
    </row>
    <row r="557" spans="1:6" s="6" customFormat="1" x14ac:dyDescent="0.3">
      <c r="A557" s="50"/>
      <c r="B557" s="45"/>
      <c r="F557" s="7"/>
    </row>
    <row r="558" spans="1:6" s="6" customFormat="1" x14ac:dyDescent="0.3">
      <c r="A558" s="50"/>
      <c r="B558" s="45"/>
      <c r="F558" s="7"/>
    </row>
    <row r="559" spans="1:6" s="6" customFormat="1" x14ac:dyDescent="0.3">
      <c r="A559" s="50"/>
      <c r="B559" s="45"/>
      <c r="F559" s="7"/>
    </row>
    <row r="560" spans="1:6" s="6" customFormat="1" x14ac:dyDescent="0.3">
      <c r="A560" s="50"/>
      <c r="B560" s="45"/>
      <c r="F560" s="7"/>
    </row>
    <row r="561" spans="1:6" s="6" customFormat="1" x14ac:dyDescent="0.3">
      <c r="A561" s="50"/>
      <c r="B561" s="45"/>
      <c r="F561" s="7"/>
    </row>
    <row r="562" spans="1:6" s="6" customFormat="1" x14ac:dyDescent="0.3">
      <c r="A562" s="50"/>
      <c r="B562" s="45"/>
      <c r="F562" s="7"/>
    </row>
    <row r="563" spans="1:6" s="6" customFormat="1" x14ac:dyDescent="0.3">
      <c r="A563" s="50"/>
      <c r="B563" s="45"/>
      <c r="F563" s="7"/>
    </row>
    <row r="564" spans="1:6" s="6" customFormat="1" x14ac:dyDescent="0.3">
      <c r="A564" s="50"/>
      <c r="B564" s="45"/>
      <c r="F564" s="7"/>
    </row>
    <row r="565" spans="1:6" s="6" customFormat="1" x14ac:dyDescent="0.3">
      <c r="A565" s="50"/>
      <c r="B565" s="45"/>
      <c r="F565" s="7"/>
    </row>
    <row r="566" spans="1:6" s="6" customFormat="1" x14ac:dyDescent="0.3">
      <c r="A566" s="50"/>
      <c r="B566" s="45"/>
      <c r="F566" s="7"/>
    </row>
    <row r="567" spans="1:6" s="6" customFormat="1" x14ac:dyDescent="0.3">
      <c r="A567" s="50"/>
      <c r="B567" s="45"/>
      <c r="F567" s="7"/>
    </row>
    <row r="568" spans="1:6" s="6" customFormat="1" x14ac:dyDescent="0.3">
      <c r="A568" s="50"/>
      <c r="B568" s="45"/>
      <c r="F568" s="7"/>
    </row>
    <row r="569" spans="1:6" s="6" customFormat="1" x14ac:dyDescent="0.3">
      <c r="A569" s="50"/>
      <c r="B569" s="45"/>
      <c r="F569" s="7"/>
    </row>
    <row r="570" spans="1:6" s="6" customFormat="1" x14ac:dyDescent="0.3">
      <c r="A570" s="50"/>
      <c r="B570" s="45"/>
      <c r="F570" s="7"/>
    </row>
    <row r="571" spans="1:6" s="6" customFormat="1" x14ac:dyDescent="0.3">
      <c r="A571" s="50"/>
      <c r="B571" s="45"/>
      <c r="F571" s="7"/>
    </row>
    <row r="572" spans="1:6" s="6" customFormat="1" x14ac:dyDescent="0.3">
      <c r="A572" s="50"/>
      <c r="B572" s="45"/>
      <c r="F572" s="7"/>
    </row>
    <row r="573" spans="1:6" s="6" customFormat="1" x14ac:dyDescent="0.3">
      <c r="A573" s="50"/>
      <c r="B573" s="45"/>
      <c r="F573" s="7"/>
    </row>
    <row r="574" spans="1:6" s="6" customFormat="1" x14ac:dyDescent="0.3">
      <c r="A574" s="50"/>
      <c r="B574" s="45"/>
      <c r="F574" s="7"/>
    </row>
    <row r="575" spans="1:6" s="6" customFormat="1" x14ac:dyDescent="0.3">
      <c r="A575" s="50"/>
      <c r="B575" s="45"/>
      <c r="F575" s="7"/>
    </row>
    <row r="576" spans="1:6" s="6" customFormat="1" x14ac:dyDescent="0.3">
      <c r="A576" s="50"/>
      <c r="B576" s="45"/>
      <c r="F576" s="7"/>
    </row>
    <row r="577" spans="1:6" s="6" customFormat="1" x14ac:dyDescent="0.3">
      <c r="A577" s="50"/>
      <c r="B577" s="45"/>
      <c r="F577" s="7"/>
    </row>
    <row r="578" spans="1:6" s="6" customFormat="1" x14ac:dyDescent="0.3">
      <c r="A578" s="50"/>
      <c r="B578" s="45"/>
      <c r="F578" s="7"/>
    </row>
    <row r="579" spans="1:6" s="6" customFormat="1" x14ac:dyDescent="0.3">
      <c r="A579" s="50"/>
      <c r="B579" s="45"/>
      <c r="F579" s="7"/>
    </row>
    <row r="580" spans="1:6" s="6" customFormat="1" x14ac:dyDescent="0.3">
      <c r="A580" s="50"/>
      <c r="B580" s="45"/>
      <c r="F580" s="7"/>
    </row>
    <row r="581" spans="1:6" s="6" customFormat="1" x14ac:dyDescent="0.3">
      <c r="A581" s="50"/>
      <c r="B581" s="45"/>
      <c r="F581" s="7"/>
    </row>
    <row r="582" spans="1:6" s="6" customFormat="1" x14ac:dyDescent="0.3">
      <c r="A582" s="50"/>
      <c r="B582" s="45"/>
      <c r="F582" s="7"/>
    </row>
    <row r="583" spans="1:6" s="6" customFormat="1" x14ac:dyDescent="0.3">
      <c r="A583" s="50"/>
      <c r="B583" s="45"/>
      <c r="F583" s="7"/>
    </row>
    <row r="584" spans="1:6" s="6" customFormat="1" x14ac:dyDescent="0.3">
      <c r="A584" s="50"/>
      <c r="B584" s="45"/>
      <c r="F584" s="7"/>
    </row>
    <row r="585" spans="1:6" s="6" customFormat="1" x14ac:dyDescent="0.3">
      <c r="A585" s="50"/>
      <c r="B585" s="45"/>
      <c r="F585" s="7"/>
    </row>
    <row r="586" spans="1:6" s="6" customFormat="1" x14ac:dyDescent="0.3">
      <c r="A586" s="50"/>
      <c r="B586" s="45"/>
      <c r="F586" s="7"/>
    </row>
    <row r="587" spans="1:6" s="6" customFormat="1" x14ac:dyDescent="0.3">
      <c r="A587" s="50"/>
      <c r="B587" s="45"/>
      <c r="F587" s="7"/>
    </row>
    <row r="588" spans="1:6" s="6" customFormat="1" x14ac:dyDescent="0.3">
      <c r="A588" s="50"/>
      <c r="B588" s="45"/>
      <c r="F588" s="7"/>
    </row>
    <row r="589" spans="1:6" s="6" customFormat="1" x14ac:dyDescent="0.3">
      <c r="A589" s="50"/>
      <c r="B589" s="45"/>
      <c r="F589" s="7"/>
    </row>
    <row r="590" spans="1:6" s="6" customFormat="1" x14ac:dyDescent="0.3">
      <c r="A590" s="50"/>
      <c r="B590" s="45"/>
      <c r="F590" s="7"/>
    </row>
    <row r="591" spans="1:6" s="6" customFormat="1" x14ac:dyDescent="0.3">
      <c r="A591" s="50"/>
      <c r="B591" s="45"/>
      <c r="F591" s="7"/>
    </row>
    <row r="592" spans="1:6" s="6" customFormat="1" x14ac:dyDescent="0.3">
      <c r="A592" s="50"/>
      <c r="B592" s="45"/>
      <c r="F592" s="7"/>
    </row>
    <row r="593" spans="1:6" s="6" customFormat="1" x14ac:dyDescent="0.3">
      <c r="A593" s="50"/>
      <c r="B593" s="45"/>
      <c r="F593" s="7"/>
    </row>
    <row r="594" spans="1:6" s="6" customFormat="1" x14ac:dyDescent="0.3">
      <c r="A594" s="50"/>
      <c r="B594" s="45"/>
      <c r="F594" s="7"/>
    </row>
    <row r="595" spans="1:6" s="6" customFormat="1" x14ac:dyDescent="0.3">
      <c r="A595" s="50"/>
      <c r="B595" s="45"/>
      <c r="F595" s="7"/>
    </row>
    <row r="596" spans="1:6" s="6" customFormat="1" x14ac:dyDescent="0.3">
      <c r="A596" s="50"/>
      <c r="B596" s="45"/>
      <c r="F596" s="7"/>
    </row>
    <row r="597" spans="1:6" s="6" customFormat="1" x14ac:dyDescent="0.3">
      <c r="A597" s="50"/>
      <c r="B597" s="45"/>
      <c r="F597" s="7"/>
    </row>
    <row r="598" spans="1:6" s="6" customFormat="1" x14ac:dyDescent="0.3">
      <c r="A598" s="50"/>
      <c r="B598" s="45"/>
      <c r="F598" s="7"/>
    </row>
    <row r="599" spans="1:6" s="6" customFormat="1" x14ac:dyDescent="0.3">
      <c r="A599" s="50"/>
      <c r="B599" s="45"/>
      <c r="F599" s="7"/>
    </row>
    <row r="600" spans="1:6" s="6" customFormat="1" x14ac:dyDescent="0.3">
      <c r="A600" s="50"/>
      <c r="B600" s="45"/>
      <c r="F600" s="7"/>
    </row>
    <row r="601" spans="1:6" s="6" customFormat="1" x14ac:dyDescent="0.3">
      <c r="A601" s="50"/>
      <c r="B601" s="45"/>
      <c r="F601" s="7"/>
    </row>
    <row r="602" spans="1:6" s="6" customFormat="1" x14ac:dyDescent="0.3">
      <c r="A602" s="50"/>
      <c r="B602" s="45"/>
      <c r="F602" s="7"/>
    </row>
    <row r="603" spans="1:6" s="6" customFormat="1" x14ac:dyDescent="0.3">
      <c r="A603" s="50"/>
      <c r="B603" s="45"/>
      <c r="F603" s="7"/>
    </row>
    <row r="604" spans="1:6" s="6" customFormat="1" x14ac:dyDescent="0.3">
      <c r="A604" s="50"/>
      <c r="B604" s="45"/>
      <c r="F604" s="7"/>
    </row>
    <row r="605" spans="1:6" s="6" customFormat="1" x14ac:dyDescent="0.3">
      <c r="A605" s="50"/>
      <c r="B605" s="45"/>
      <c r="F605" s="7"/>
    </row>
    <row r="606" spans="1:6" s="6" customFormat="1" x14ac:dyDescent="0.3">
      <c r="A606" s="50"/>
      <c r="B606" s="45"/>
      <c r="F606" s="7"/>
    </row>
    <row r="607" spans="1:6" s="6" customFormat="1" x14ac:dyDescent="0.3">
      <c r="A607" s="50"/>
      <c r="B607" s="45"/>
      <c r="F607" s="7"/>
    </row>
    <row r="608" spans="1:6" s="6" customFormat="1" x14ac:dyDescent="0.3">
      <c r="A608" s="50"/>
      <c r="B608" s="45"/>
      <c r="F608" s="7"/>
    </row>
    <row r="609" spans="1:6" s="6" customFormat="1" x14ac:dyDescent="0.3">
      <c r="A609" s="50"/>
      <c r="B609" s="45"/>
      <c r="F609" s="7"/>
    </row>
    <row r="610" spans="1:6" s="6" customFormat="1" x14ac:dyDescent="0.3">
      <c r="A610" s="50"/>
      <c r="B610" s="45"/>
      <c r="F610" s="7"/>
    </row>
    <row r="611" spans="1:6" s="6" customFormat="1" x14ac:dyDescent="0.3">
      <c r="A611" s="50"/>
      <c r="B611" s="45"/>
      <c r="F611" s="7"/>
    </row>
    <row r="612" spans="1:6" s="6" customFormat="1" x14ac:dyDescent="0.3">
      <c r="A612" s="50"/>
      <c r="B612" s="45"/>
      <c r="F612" s="7"/>
    </row>
    <row r="613" spans="1:6" s="6" customFormat="1" x14ac:dyDescent="0.3">
      <c r="A613" s="50"/>
      <c r="B613" s="45"/>
      <c r="F613" s="7"/>
    </row>
    <row r="614" spans="1:6" s="6" customFormat="1" x14ac:dyDescent="0.3">
      <c r="A614" s="50"/>
      <c r="B614" s="45"/>
      <c r="F614" s="7"/>
    </row>
    <row r="615" spans="1:6" s="6" customFormat="1" x14ac:dyDescent="0.3">
      <c r="A615" s="50"/>
      <c r="B615" s="45"/>
      <c r="F615" s="7"/>
    </row>
    <row r="616" spans="1:6" s="6" customFormat="1" x14ac:dyDescent="0.3">
      <c r="A616" s="50"/>
      <c r="B616" s="45"/>
      <c r="F616" s="7"/>
    </row>
    <row r="617" spans="1:6" s="6" customFormat="1" x14ac:dyDescent="0.3">
      <c r="A617" s="50"/>
      <c r="B617" s="45"/>
      <c r="F617" s="7"/>
    </row>
    <row r="618" spans="1:6" s="6" customFormat="1" x14ac:dyDescent="0.3">
      <c r="A618" s="50"/>
      <c r="B618" s="45"/>
      <c r="F618" s="7"/>
    </row>
    <row r="619" spans="1:6" s="6" customFormat="1" x14ac:dyDescent="0.3">
      <c r="A619" s="50"/>
      <c r="B619" s="45"/>
      <c r="F619" s="7"/>
    </row>
    <row r="620" spans="1:6" s="6" customFormat="1" x14ac:dyDescent="0.3">
      <c r="A620" s="50"/>
      <c r="B620" s="45"/>
      <c r="F620" s="7"/>
    </row>
    <row r="621" spans="1:6" s="6" customFormat="1" x14ac:dyDescent="0.3">
      <c r="A621" s="50"/>
      <c r="B621" s="45"/>
      <c r="F621" s="7"/>
    </row>
    <row r="622" spans="1:6" s="6" customFormat="1" x14ac:dyDescent="0.3">
      <c r="A622" s="50"/>
      <c r="B622" s="45"/>
      <c r="F622" s="7"/>
    </row>
    <row r="623" spans="1:6" s="6" customFormat="1" x14ac:dyDescent="0.3">
      <c r="A623" s="50"/>
      <c r="B623" s="45"/>
      <c r="F623" s="7"/>
    </row>
    <row r="624" spans="1:6" s="6" customFormat="1" x14ac:dyDescent="0.3">
      <c r="A624" s="50"/>
      <c r="B624" s="45"/>
      <c r="F624" s="7"/>
    </row>
    <row r="625" spans="1:6" s="6" customFormat="1" x14ac:dyDescent="0.3">
      <c r="A625" s="50"/>
      <c r="B625" s="45"/>
      <c r="F625" s="7"/>
    </row>
    <row r="626" spans="1:6" s="6" customFormat="1" x14ac:dyDescent="0.3">
      <c r="A626" s="50"/>
      <c r="B626" s="45"/>
      <c r="F626" s="7"/>
    </row>
    <row r="627" spans="1:6" s="6" customFormat="1" x14ac:dyDescent="0.3">
      <c r="A627" s="50"/>
      <c r="B627" s="45"/>
      <c r="F627" s="7"/>
    </row>
    <row r="628" spans="1:6" s="6" customFormat="1" x14ac:dyDescent="0.3">
      <c r="A628" s="50"/>
      <c r="B628" s="45"/>
      <c r="F628" s="7"/>
    </row>
    <row r="629" spans="1:6" s="6" customFormat="1" x14ac:dyDescent="0.3">
      <c r="A629" s="50"/>
      <c r="B629" s="45"/>
      <c r="F629" s="7"/>
    </row>
    <row r="630" spans="1:6" s="6" customFormat="1" x14ac:dyDescent="0.3">
      <c r="A630" s="50"/>
      <c r="B630" s="45"/>
      <c r="F630" s="7"/>
    </row>
    <row r="631" spans="1:6" s="6" customFormat="1" x14ac:dyDescent="0.3">
      <c r="A631" s="50"/>
      <c r="B631" s="45"/>
      <c r="F631" s="7"/>
    </row>
    <row r="632" spans="1:6" s="6" customFormat="1" x14ac:dyDescent="0.3">
      <c r="A632" s="50"/>
      <c r="B632" s="45"/>
      <c r="F632" s="7"/>
    </row>
    <row r="633" spans="1:6" s="6" customFormat="1" x14ac:dyDescent="0.3">
      <c r="A633" s="50"/>
      <c r="B633" s="45"/>
      <c r="F633" s="7"/>
    </row>
    <row r="634" spans="1:6" s="6" customFormat="1" x14ac:dyDescent="0.3">
      <c r="A634" s="50"/>
      <c r="B634" s="45"/>
      <c r="F634" s="7"/>
    </row>
    <row r="635" spans="1:6" s="6" customFormat="1" x14ac:dyDescent="0.3">
      <c r="A635" s="50"/>
      <c r="B635" s="45"/>
      <c r="F635" s="7"/>
    </row>
    <row r="636" spans="1:6" s="6" customFormat="1" x14ac:dyDescent="0.3">
      <c r="A636" s="50"/>
      <c r="B636" s="45"/>
      <c r="F636" s="7"/>
    </row>
    <row r="637" spans="1:6" s="6" customFormat="1" x14ac:dyDescent="0.3">
      <c r="A637" s="50"/>
      <c r="B637" s="45"/>
      <c r="F637" s="7"/>
    </row>
    <row r="638" spans="1:6" s="6" customFormat="1" x14ac:dyDescent="0.3">
      <c r="A638" s="50"/>
      <c r="B638" s="45"/>
      <c r="F638" s="7"/>
    </row>
    <row r="639" spans="1:6" s="6" customFormat="1" x14ac:dyDescent="0.3">
      <c r="A639" s="50"/>
      <c r="B639" s="45"/>
      <c r="F639" s="7"/>
    </row>
    <row r="640" spans="1:6" s="6" customFormat="1" x14ac:dyDescent="0.3">
      <c r="A640" s="50"/>
      <c r="B640" s="45"/>
      <c r="F640" s="7"/>
    </row>
    <row r="641" spans="1:6" s="6" customFormat="1" x14ac:dyDescent="0.3">
      <c r="A641" s="50"/>
      <c r="B641" s="45"/>
      <c r="F641" s="7"/>
    </row>
    <row r="642" spans="1:6" s="6" customFormat="1" x14ac:dyDescent="0.3">
      <c r="A642" s="50"/>
      <c r="B642" s="45"/>
      <c r="F642" s="7"/>
    </row>
    <row r="643" spans="1:6" s="6" customFormat="1" x14ac:dyDescent="0.3">
      <c r="A643" s="50"/>
      <c r="B643" s="45"/>
      <c r="F643" s="7"/>
    </row>
    <row r="644" spans="1:6" s="6" customFormat="1" x14ac:dyDescent="0.3">
      <c r="A644" s="50"/>
      <c r="B644" s="45"/>
      <c r="F644" s="7"/>
    </row>
    <row r="645" spans="1:6" s="6" customFormat="1" x14ac:dyDescent="0.3">
      <c r="A645" s="50"/>
      <c r="B645" s="45"/>
      <c r="F645" s="7"/>
    </row>
    <row r="646" spans="1:6" s="6" customFormat="1" x14ac:dyDescent="0.3">
      <c r="A646" s="50"/>
      <c r="B646" s="45"/>
      <c r="F646" s="7"/>
    </row>
    <row r="647" spans="1:6" s="6" customFormat="1" x14ac:dyDescent="0.3">
      <c r="A647" s="50"/>
      <c r="B647" s="45"/>
      <c r="F647" s="7"/>
    </row>
    <row r="648" spans="1:6" s="6" customFormat="1" x14ac:dyDescent="0.3">
      <c r="A648" s="50"/>
      <c r="B648" s="45"/>
      <c r="F648" s="7"/>
    </row>
    <row r="649" spans="1:6" s="6" customFormat="1" x14ac:dyDescent="0.3">
      <c r="A649" s="50"/>
      <c r="B649" s="45"/>
      <c r="F649" s="7"/>
    </row>
    <row r="650" spans="1:6" s="6" customFormat="1" x14ac:dyDescent="0.3">
      <c r="A650" s="50"/>
      <c r="B650" s="45"/>
      <c r="F650" s="7"/>
    </row>
    <row r="651" spans="1:6" s="6" customFormat="1" x14ac:dyDescent="0.3">
      <c r="A651" s="50"/>
      <c r="B651" s="45"/>
      <c r="F651" s="7"/>
    </row>
    <row r="652" spans="1:6" s="6" customFormat="1" x14ac:dyDescent="0.3">
      <c r="A652" s="50"/>
      <c r="B652" s="45"/>
      <c r="F652" s="7"/>
    </row>
    <row r="653" spans="1:6" s="6" customFormat="1" x14ac:dyDescent="0.3">
      <c r="A653" s="50"/>
      <c r="B653" s="45"/>
      <c r="F653" s="7"/>
    </row>
    <row r="654" spans="1:6" s="6" customFormat="1" x14ac:dyDescent="0.3">
      <c r="A654" s="50"/>
      <c r="B654" s="45"/>
      <c r="F654" s="7"/>
    </row>
    <row r="655" spans="1:6" s="6" customFormat="1" x14ac:dyDescent="0.3">
      <c r="A655" s="50"/>
      <c r="B655" s="45"/>
      <c r="F655" s="7"/>
    </row>
    <row r="656" spans="1:6" s="6" customFormat="1" x14ac:dyDescent="0.3">
      <c r="A656" s="50"/>
      <c r="B656" s="45"/>
      <c r="F656" s="7"/>
    </row>
    <row r="657" spans="1:6" s="6" customFormat="1" x14ac:dyDescent="0.3">
      <c r="A657" s="50"/>
      <c r="B657" s="45"/>
      <c r="F657" s="7"/>
    </row>
    <row r="658" spans="1:6" s="6" customFormat="1" x14ac:dyDescent="0.3">
      <c r="A658" s="50"/>
      <c r="B658" s="45"/>
      <c r="F658" s="7"/>
    </row>
    <row r="659" spans="1:6" s="6" customFormat="1" x14ac:dyDescent="0.3">
      <c r="A659" s="50"/>
      <c r="B659" s="45"/>
      <c r="F659" s="7"/>
    </row>
    <row r="660" spans="1:6" s="6" customFormat="1" x14ac:dyDescent="0.3">
      <c r="A660" s="50"/>
      <c r="B660" s="45"/>
      <c r="F660" s="7"/>
    </row>
    <row r="661" spans="1:6" s="6" customFormat="1" x14ac:dyDescent="0.3">
      <c r="A661" s="50"/>
      <c r="B661" s="45"/>
      <c r="F661" s="7"/>
    </row>
    <row r="662" spans="1:6" s="6" customFormat="1" x14ac:dyDescent="0.3">
      <c r="A662" s="50"/>
      <c r="B662" s="45"/>
      <c r="F662" s="7"/>
    </row>
    <row r="663" spans="1:6" s="6" customFormat="1" x14ac:dyDescent="0.3">
      <c r="A663" s="50"/>
      <c r="B663" s="45"/>
      <c r="F663" s="7"/>
    </row>
    <row r="664" spans="1:6" s="6" customFormat="1" x14ac:dyDescent="0.3">
      <c r="A664" s="50"/>
      <c r="B664" s="45"/>
      <c r="F664" s="7"/>
    </row>
    <row r="665" spans="1:6" s="6" customFormat="1" x14ac:dyDescent="0.3">
      <c r="A665" s="50"/>
      <c r="B665" s="45"/>
      <c r="F665" s="7"/>
    </row>
    <row r="666" spans="1:6" s="6" customFormat="1" x14ac:dyDescent="0.3">
      <c r="A666" s="50"/>
      <c r="B666" s="45"/>
      <c r="F666" s="7"/>
    </row>
    <row r="667" spans="1:6" s="6" customFormat="1" x14ac:dyDescent="0.3">
      <c r="A667" s="50"/>
      <c r="B667" s="45"/>
      <c r="F667" s="7"/>
    </row>
    <row r="668" spans="1:6" s="6" customFormat="1" x14ac:dyDescent="0.3">
      <c r="A668" s="50"/>
      <c r="B668" s="45"/>
      <c r="F668" s="7"/>
    </row>
    <row r="669" spans="1:6" s="6" customFormat="1" x14ac:dyDescent="0.3">
      <c r="A669" s="50"/>
      <c r="B669" s="45"/>
      <c r="F669" s="7"/>
    </row>
    <row r="670" spans="1:6" s="6" customFormat="1" x14ac:dyDescent="0.3">
      <c r="A670" s="50"/>
      <c r="B670" s="45"/>
      <c r="F670" s="7"/>
    </row>
    <row r="671" spans="1:6" s="6" customFormat="1" x14ac:dyDescent="0.3">
      <c r="A671" s="50"/>
      <c r="B671" s="45"/>
      <c r="F671" s="7"/>
    </row>
    <row r="672" spans="1:6" s="6" customFormat="1" x14ac:dyDescent="0.3">
      <c r="A672" s="50"/>
      <c r="B672" s="45"/>
      <c r="F672" s="7"/>
    </row>
    <row r="673" spans="1:6" s="6" customFormat="1" x14ac:dyDescent="0.3">
      <c r="A673" s="50"/>
      <c r="B673" s="45"/>
      <c r="F673" s="7"/>
    </row>
    <row r="674" spans="1:6" s="6" customFormat="1" x14ac:dyDescent="0.3">
      <c r="A674" s="50"/>
      <c r="B674" s="45"/>
      <c r="F674" s="7"/>
    </row>
    <row r="675" spans="1:6" s="6" customFormat="1" x14ac:dyDescent="0.3">
      <c r="A675" s="50"/>
      <c r="B675" s="45"/>
      <c r="F675" s="7"/>
    </row>
    <row r="676" spans="1:6" s="6" customFormat="1" x14ac:dyDescent="0.3">
      <c r="A676" s="50"/>
      <c r="B676" s="45"/>
      <c r="F676" s="7"/>
    </row>
    <row r="677" spans="1:6" s="6" customFormat="1" x14ac:dyDescent="0.3">
      <c r="A677" s="50"/>
      <c r="B677" s="45"/>
      <c r="F677" s="7"/>
    </row>
    <row r="678" spans="1:6" s="6" customFormat="1" x14ac:dyDescent="0.3">
      <c r="A678" s="50"/>
      <c r="B678" s="45"/>
      <c r="F678" s="7"/>
    </row>
    <row r="679" spans="1:6" s="6" customFormat="1" x14ac:dyDescent="0.3">
      <c r="A679" s="50"/>
      <c r="B679" s="45"/>
      <c r="F679" s="7"/>
    </row>
    <row r="680" spans="1:6" s="6" customFormat="1" x14ac:dyDescent="0.3">
      <c r="A680" s="50"/>
      <c r="B680" s="45"/>
      <c r="F680" s="7"/>
    </row>
    <row r="681" spans="1:6" s="6" customFormat="1" x14ac:dyDescent="0.3">
      <c r="A681" s="50"/>
      <c r="B681" s="45"/>
      <c r="F681" s="7"/>
    </row>
    <row r="682" spans="1:6" s="6" customFormat="1" x14ac:dyDescent="0.3">
      <c r="A682" s="50"/>
      <c r="B682" s="45"/>
      <c r="F682" s="7"/>
    </row>
    <row r="683" spans="1:6" s="6" customFormat="1" x14ac:dyDescent="0.3">
      <c r="A683" s="50"/>
      <c r="B683" s="45"/>
      <c r="F683" s="7"/>
    </row>
    <row r="684" spans="1:6" s="6" customFormat="1" x14ac:dyDescent="0.3">
      <c r="A684" s="50"/>
      <c r="B684" s="45"/>
      <c r="F684" s="7"/>
    </row>
    <row r="685" spans="1:6" s="6" customFormat="1" x14ac:dyDescent="0.3">
      <c r="A685" s="50"/>
      <c r="B685" s="45"/>
      <c r="F685" s="7"/>
    </row>
    <row r="686" spans="1:6" s="6" customFormat="1" x14ac:dyDescent="0.3">
      <c r="A686" s="50"/>
      <c r="B686" s="45"/>
      <c r="F686" s="7"/>
    </row>
    <row r="687" spans="1:6" s="6" customFormat="1" x14ac:dyDescent="0.3">
      <c r="A687" s="50"/>
      <c r="B687" s="45"/>
      <c r="F687" s="7"/>
    </row>
    <row r="688" spans="1:6" s="6" customFormat="1" x14ac:dyDescent="0.3">
      <c r="A688" s="50"/>
      <c r="B688" s="45"/>
      <c r="F688" s="7"/>
    </row>
    <row r="689" spans="1:6" s="6" customFormat="1" x14ac:dyDescent="0.3">
      <c r="A689" s="50"/>
      <c r="B689" s="45"/>
      <c r="F689" s="7"/>
    </row>
    <row r="690" spans="1:6" s="6" customFormat="1" x14ac:dyDescent="0.3">
      <c r="A690" s="50"/>
      <c r="B690" s="45"/>
      <c r="F690" s="7"/>
    </row>
    <row r="691" spans="1:6" s="6" customFormat="1" x14ac:dyDescent="0.3">
      <c r="A691" s="50"/>
      <c r="B691" s="45"/>
      <c r="F691" s="7"/>
    </row>
    <row r="692" spans="1:6" s="6" customFormat="1" x14ac:dyDescent="0.3">
      <c r="A692" s="50"/>
      <c r="B692" s="45"/>
      <c r="F692" s="7"/>
    </row>
    <row r="693" spans="1:6" s="6" customFormat="1" x14ac:dyDescent="0.3">
      <c r="A693" s="50"/>
      <c r="B693" s="45"/>
      <c r="F693" s="7"/>
    </row>
    <row r="694" spans="1:6" s="6" customFormat="1" x14ac:dyDescent="0.3">
      <c r="A694" s="50"/>
      <c r="B694" s="45"/>
      <c r="F694" s="7"/>
    </row>
    <row r="695" spans="1:6" s="6" customFormat="1" x14ac:dyDescent="0.3">
      <c r="A695" s="50"/>
      <c r="B695" s="45"/>
      <c r="F695" s="7"/>
    </row>
    <row r="696" spans="1:6" s="6" customFormat="1" x14ac:dyDescent="0.3">
      <c r="A696" s="50"/>
      <c r="B696" s="45"/>
      <c r="F696" s="7"/>
    </row>
    <row r="697" spans="1:6" s="6" customFormat="1" x14ac:dyDescent="0.3">
      <c r="A697" s="50"/>
      <c r="B697" s="45"/>
      <c r="F697" s="7"/>
    </row>
    <row r="698" spans="1:6" s="6" customFormat="1" x14ac:dyDescent="0.3">
      <c r="A698" s="50"/>
      <c r="B698" s="45"/>
      <c r="F698" s="7"/>
    </row>
    <row r="699" spans="1:6" s="6" customFormat="1" x14ac:dyDescent="0.3">
      <c r="A699" s="50"/>
      <c r="B699" s="45"/>
      <c r="F699" s="7"/>
    </row>
    <row r="700" spans="1:6" s="6" customFormat="1" x14ac:dyDescent="0.3">
      <c r="A700" s="50"/>
      <c r="B700" s="45"/>
      <c r="F700" s="7"/>
    </row>
    <row r="701" spans="1:6" s="6" customFormat="1" x14ac:dyDescent="0.3">
      <c r="A701" s="50"/>
      <c r="B701" s="45"/>
      <c r="F701" s="7"/>
    </row>
    <row r="702" spans="1:6" s="6" customFormat="1" x14ac:dyDescent="0.3">
      <c r="A702" s="50"/>
      <c r="B702" s="45"/>
      <c r="F702" s="7"/>
    </row>
    <row r="703" spans="1:6" s="6" customFormat="1" x14ac:dyDescent="0.3">
      <c r="A703" s="50"/>
      <c r="B703" s="45"/>
      <c r="F703" s="7"/>
    </row>
    <row r="704" spans="1:6" s="6" customFormat="1" x14ac:dyDescent="0.3">
      <c r="A704" s="50"/>
      <c r="B704" s="45"/>
      <c r="F704" s="7"/>
    </row>
    <row r="705" spans="1:6" s="6" customFormat="1" x14ac:dyDescent="0.3">
      <c r="A705" s="50"/>
      <c r="B705" s="45"/>
      <c r="F705" s="7"/>
    </row>
    <row r="706" spans="1:6" s="6" customFormat="1" x14ac:dyDescent="0.3">
      <c r="A706" s="50"/>
      <c r="B706" s="45"/>
      <c r="F706" s="7"/>
    </row>
    <row r="707" spans="1:6" s="6" customFormat="1" x14ac:dyDescent="0.3">
      <c r="A707" s="50"/>
      <c r="B707" s="45"/>
      <c r="F707" s="7"/>
    </row>
    <row r="708" spans="1:6" s="6" customFormat="1" x14ac:dyDescent="0.3">
      <c r="A708" s="50"/>
      <c r="B708" s="45"/>
      <c r="F708" s="7"/>
    </row>
    <row r="709" spans="1:6" s="6" customFormat="1" x14ac:dyDescent="0.3">
      <c r="A709" s="50"/>
      <c r="B709" s="45"/>
      <c r="F709" s="7"/>
    </row>
    <row r="710" spans="1:6" s="6" customFormat="1" x14ac:dyDescent="0.3">
      <c r="A710" s="50"/>
      <c r="B710" s="45"/>
      <c r="F710" s="7"/>
    </row>
    <row r="711" spans="1:6" s="6" customFormat="1" x14ac:dyDescent="0.3">
      <c r="A711" s="50"/>
      <c r="B711" s="45"/>
      <c r="F711" s="7"/>
    </row>
    <row r="712" spans="1:6" s="6" customFormat="1" x14ac:dyDescent="0.3">
      <c r="A712" s="50"/>
      <c r="B712" s="45"/>
      <c r="F712" s="7"/>
    </row>
    <row r="713" spans="1:6" s="6" customFormat="1" x14ac:dyDescent="0.3">
      <c r="A713" s="50"/>
      <c r="B713" s="45"/>
      <c r="F713" s="7"/>
    </row>
    <row r="714" spans="1:6" s="6" customFormat="1" x14ac:dyDescent="0.3">
      <c r="A714" s="50"/>
      <c r="B714" s="45"/>
      <c r="F714" s="7"/>
    </row>
    <row r="715" spans="1:6" s="6" customFormat="1" x14ac:dyDescent="0.3">
      <c r="A715" s="50"/>
      <c r="B715" s="45"/>
      <c r="F715" s="7"/>
    </row>
    <row r="716" spans="1:6" s="6" customFormat="1" x14ac:dyDescent="0.3">
      <c r="A716" s="50"/>
      <c r="B716" s="45"/>
      <c r="F716" s="7"/>
    </row>
    <row r="717" spans="1:6" s="6" customFormat="1" x14ac:dyDescent="0.3">
      <c r="A717" s="50"/>
      <c r="B717" s="45"/>
      <c r="F717" s="7"/>
    </row>
    <row r="718" spans="1:6" s="6" customFormat="1" x14ac:dyDescent="0.3">
      <c r="A718" s="50"/>
      <c r="B718" s="45"/>
      <c r="F718" s="7"/>
    </row>
    <row r="719" spans="1:6" s="6" customFormat="1" x14ac:dyDescent="0.3">
      <c r="A719" s="50"/>
      <c r="B719" s="45"/>
      <c r="F719" s="7"/>
    </row>
    <row r="720" spans="1:6" s="6" customFormat="1" x14ac:dyDescent="0.3">
      <c r="A720" s="50"/>
      <c r="B720" s="45"/>
      <c r="F720" s="7"/>
    </row>
    <row r="721" spans="1:6" s="6" customFormat="1" x14ac:dyDescent="0.3">
      <c r="A721" s="50"/>
      <c r="B721" s="45"/>
      <c r="F721" s="7"/>
    </row>
    <row r="722" spans="1:6" s="6" customFormat="1" x14ac:dyDescent="0.3">
      <c r="A722" s="50"/>
      <c r="B722" s="45"/>
      <c r="F722" s="7"/>
    </row>
    <row r="723" spans="1:6" s="6" customFormat="1" x14ac:dyDescent="0.3">
      <c r="A723" s="50"/>
      <c r="B723" s="45"/>
      <c r="F723" s="7"/>
    </row>
    <row r="724" spans="1:6" s="6" customFormat="1" x14ac:dyDescent="0.3">
      <c r="A724" s="50"/>
      <c r="B724" s="45"/>
      <c r="F724" s="7"/>
    </row>
    <row r="725" spans="1:6" s="6" customFormat="1" x14ac:dyDescent="0.3">
      <c r="A725" s="50"/>
      <c r="B725" s="45"/>
      <c r="F725" s="7"/>
    </row>
    <row r="726" spans="1:6" s="6" customFormat="1" x14ac:dyDescent="0.3">
      <c r="A726" s="50"/>
      <c r="B726" s="45"/>
      <c r="F726" s="7"/>
    </row>
    <row r="727" spans="1:6" s="6" customFormat="1" x14ac:dyDescent="0.3">
      <c r="A727" s="50"/>
      <c r="B727" s="45"/>
      <c r="F727" s="7"/>
    </row>
    <row r="728" spans="1:6" s="6" customFormat="1" x14ac:dyDescent="0.3">
      <c r="A728" s="50"/>
      <c r="B728" s="45"/>
      <c r="F728" s="7"/>
    </row>
    <row r="729" spans="1:6" s="6" customFormat="1" x14ac:dyDescent="0.3">
      <c r="A729" s="50"/>
      <c r="B729" s="45"/>
      <c r="F729" s="7"/>
    </row>
    <row r="730" spans="1:6" s="6" customFormat="1" x14ac:dyDescent="0.3">
      <c r="A730" s="50"/>
      <c r="B730" s="45"/>
      <c r="F730" s="7"/>
    </row>
    <row r="731" spans="1:6" s="6" customFormat="1" x14ac:dyDescent="0.3">
      <c r="A731" s="50"/>
      <c r="B731" s="45"/>
      <c r="F731" s="7"/>
    </row>
    <row r="732" spans="1:6" s="6" customFormat="1" x14ac:dyDescent="0.3">
      <c r="A732" s="50"/>
      <c r="B732" s="45"/>
      <c r="F732" s="7"/>
    </row>
    <row r="733" spans="1:6" s="6" customFormat="1" x14ac:dyDescent="0.3">
      <c r="A733" s="50"/>
      <c r="B733" s="45"/>
      <c r="F733" s="7"/>
    </row>
    <row r="734" spans="1:6" s="6" customFormat="1" x14ac:dyDescent="0.3">
      <c r="A734" s="50"/>
      <c r="B734" s="45"/>
      <c r="F734" s="7"/>
    </row>
    <row r="735" spans="1:6" s="6" customFormat="1" x14ac:dyDescent="0.3">
      <c r="A735" s="50"/>
      <c r="B735" s="45"/>
      <c r="F735" s="7"/>
    </row>
    <row r="736" spans="1:6" s="6" customFormat="1" x14ac:dyDescent="0.3">
      <c r="A736" s="50"/>
      <c r="B736" s="45"/>
      <c r="F736" s="7"/>
    </row>
    <row r="737" spans="1:6" s="6" customFormat="1" x14ac:dyDescent="0.3">
      <c r="A737" s="50"/>
      <c r="B737" s="45"/>
      <c r="F737" s="7"/>
    </row>
    <row r="738" spans="1:6" s="6" customFormat="1" x14ac:dyDescent="0.3">
      <c r="A738" s="50"/>
      <c r="B738" s="45"/>
      <c r="F738" s="7"/>
    </row>
    <row r="739" spans="1:6" s="6" customFormat="1" x14ac:dyDescent="0.3">
      <c r="A739" s="50"/>
      <c r="B739" s="45"/>
      <c r="F739" s="7"/>
    </row>
    <row r="740" spans="1:6" s="6" customFormat="1" x14ac:dyDescent="0.3">
      <c r="A740" s="50"/>
      <c r="B740" s="45"/>
      <c r="F740" s="7"/>
    </row>
    <row r="741" spans="1:6" s="6" customFormat="1" x14ac:dyDescent="0.3">
      <c r="A741" s="50"/>
      <c r="B741" s="45"/>
      <c r="F741" s="7"/>
    </row>
    <row r="742" spans="1:6" s="6" customFormat="1" x14ac:dyDescent="0.3">
      <c r="A742" s="50"/>
      <c r="B742" s="45"/>
      <c r="F742" s="7"/>
    </row>
    <row r="743" spans="1:6" s="6" customFormat="1" x14ac:dyDescent="0.3">
      <c r="A743" s="50"/>
      <c r="B743" s="45"/>
      <c r="F743" s="7"/>
    </row>
    <row r="744" spans="1:6" s="6" customFormat="1" x14ac:dyDescent="0.3">
      <c r="A744" s="50"/>
      <c r="B744" s="45"/>
      <c r="F744" s="7"/>
    </row>
    <row r="745" spans="1:6" s="6" customFormat="1" x14ac:dyDescent="0.3">
      <c r="A745" s="50"/>
      <c r="B745" s="45"/>
      <c r="F745" s="7"/>
    </row>
    <row r="746" spans="1:6" s="6" customFormat="1" x14ac:dyDescent="0.3">
      <c r="A746" s="50"/>
      <c r="B746" s="45"/>
      <c r="F746" s="7"/>
    </row>
    <row r="747" spans="1:6" s="6" customFormat="1" x14ac:dyDescent="0.3">
      <c r="A747" s="50"/>
      <c r="B747" s="45"/>
      <c r="F747" s="7"/>
    </row>
    <row r="748" spans="1:6" s="6" customFormat="1" x14ac:dyDescent="0.3">
      <c r="A748" s="50"/>
      <c r="B748" s="45"/>
      <c r="F748" s="7"/>
    </row>
    <row r="749" spans="1:6" s="6" customFormat="1" x14ac:dyDescent="0.3">
      <c r="A749" s="50"/>
      <c r="B749" s="45"/>
      <c r="F749" s="7"/>
    </row>
    <row r="750" spans="1:6" s="6" customFormat="1" x14ac:dyDescent="0.3">
      <c r="A750" s="50"/>
      <c r="B750" s="45"/>
      <c r="F750" s="7"/>
    </row>
    <row r="751" spans="1:6" s="6" customFormat="1" x14ac:dyDescent="0.3">
      <c r="A751" s="50"/>
      <c r="B751" s="45"/>
      <c r="F751" s="7"/>
    </row>
    <row r="752" spans="1:6" s="6" customFormat="1" x14ac:dyDescent="0.3">
      <c r="A752" s="50"/>
      <c r="B752" s="45"/>
      <c r="F752" s="7"/>
    </row>
    <row r="753" spans="1:6" s="6" customFormat="1" x14ac:dyDescent="0.3">
      <c r="A753" s="50"/>
      <c r="B753" s="45"/>
      <c r="F753" s="7"/>
    </row>
    <row r="754" spans="1:6" s="6" customFormat="1" x14ac:dyDescent="0.3">
      <c r="A754" s="50"/>
      <c r="B754" s="45"/>
      <c r="F754" s="7"/>
    </row>
    <row r="755" spans="1:6" s="6" customFormat="1" x14ac:dyDescent="0.3">
      <c r="A755" s="50"/>
      <c r="B755" s="45"/>
      <c r="F755" s="7"/>
    </row>
    <row r="756" spans="1:6" s="6" customFormat="1" x14ac:dyDescent="0.3">
      <c r="A756" s="50"/>
      <c r="B756" s="45"/>
      <c r="F756" s="7"/>
    </row>
    <row r="757" spans="1:6" s="6" customFormat="1" x14ac:dyDescent="0.3">
      <c r="A757" s="50"/>
      <c r="B757" s="45"/>
      <c r="F757" s="7"/>
    </row>
    <row r="758" spans="1:6" s="6" customFormat="1" x14ac:dyDescent="0.3">
      <c r="A758" s="50"/>
      <c r="B758" s="45"/>
      <c r="F758" s="7"/>
    </row>
    <row r="759" spans="1:6" s="6" customFormat="1" x14ac:dyDescent="0.3">
      <c r="A759" s="50"/>
      <c r="B759" s="45"/>
      <c r="F759" s="7"/>
    </row>
    <row r="760" spans="1:6" s="6" customFormat="1" x14ac:dyDescent="0.3">
      <c r="A760" s="50"/>
      <c r="B760" s="45"/>
      <c r="F760" s="7"/>
    </row>
    <row r="761" spans="1:6" s="6" customFormat="1" x14ac:dyDescent="0.3">
      <c r="A761" s="50"/>
      <c r="B761" s="45"/>
      <c r="F761" s="7"/>
    </row>
    <row r="762" spans="1:6" s="6" customFormat="1" x14ac:dyDescent="0.3">
      <c r="A762" s="50"/>
      <c r="B762" s="45"/>
      <c r="F762" s="7"/>
    </row>
    <row r="763" spans="1:6" s="6" customFormat="1" x14ac:dyDescent="0.3">
      <c r="A763" s="50"/>
      <c r="B763" s="45"/>
      <c r="F763" s="7"/>
    </row>
    <row r="764" spans="1:6" s="6" customFormat="1" x14ac:dyDescent="0.3">
      <c r="A764" s="50"/>
      <c r="B764" s="45"/>
      <c r="F764" s="7"/>
    </row>
    <row r="765" spans="1:6" s="6" customFormat="1" x14ac:dyDescent="0.3">
      <c r="A765" s="50"/>
      <c r="B765" s="45"/>
      <c r="F765" s="7"/>
    </row>
    <row r="766" spans="1:6" s="6" customFormat="1" x14ac:dyDescent="0.3">
      <c r="A766" s="50"/>
      <c r="B766" s="45"/>
      <c r="F766" s="7"/>
    </row>
    <row r="767" spans="1:6" s="6" customFormat="1" x14ac:dyDescent="0.3">
      <c r="A767" s="50"/>
      <c r="B767" s="45"/>
      <c r="F767" s="7"/>
    </row>
    <row r="768" spans="1:6" s="6" customFormat="1" x14ac:dyDescent="0.3">
      <c r="A768" s="50"/>
      <c r="B768" s="45"/>
      <c r="F768" s="7"/>
    </row>
    <row r="769" spans="1:6" s="6" customFormat="1" x14ac:dyDescent="0.3">
      <c r="A769" s="50"/>
      <c r="B769" s="45"/>
      <c r="F769" s="7"/>
    </row>
    <row r="770" spans="1:6" s="6" customFormat="1" x14ac:dyDescent="0.3">
      <c r="A770" s="50"/>
      <c r="B770" s="45"/>
      <c r="F770" s="7"/>
    </row>
    <row r="771" spans="1:6" s="6" customFormat="1" x14ac:dyDescent="0.3">
      <c r="A771" s="50"/>
      <c r="B771" s="45"/>
      <c r="F771" s="7"/>
    </row>
    <row r="772" spans="1:6" s="6" customFormat="1" x14ac:dyDescent="0.3">
      <c r="A772" s="50"/>
      <c r="B772" s="45"/>
      <c r="F772" s="7"/>
    </row>
    <row r="773" spans="1:6" s="6" customFormat="1" x14ac:dyDescent="0.3">
      <c r="A773" s="50"/>
      <c r="B773" s="45"/>
      <c r="F773" s="7"/>
    </row>
    <row r="774" spans="1:6" s="6" customFormat="1" x14ac:dyDescent="0.3">
      <c r="A774" s="50"/>
      <c r="B774" s="45"/>
      <c r="F774" s="7"/>
    </row>
    <row r="775" spans="1:6" s="6" customFormat="1" x14ac:dyDescent="0.3">
      <c r="A775" s="50"/>
      <c r="B775" s="45"/>
      <c r="F775" s="7"/>
    </row>
    <row r="776" spans="1:6" s="6" customFormat="1" x14ac:dyDescent="0.3">
      <c r="A776" s="50"/>
      <c r="B776" s="45"/>
      <c r="F776" s="7"/>
    </row>
    <row r="777" spans="1:6" s="6" customFormat="1" x14ac:dyDescent="0.3">
      <c r="A777" s="50"/>
      <c r="B777" s="45"/>
      <c r="F777" s="7"/>
    </row>
    <row r="778" spans="1:6" s="6" customFormat="1" x14ac:dyDescent="0.3">
      <c r="A778" s="50"/>
      <c r="B778" s="45"/>
      <c r="F778" s="7"/>
    </row>
    <row r="779" spans="1:6" s="6" customFormat="1" x14ac:dyDescent="0.3">
      <c r="A779" s="50"/>
      <c r="B779" s="45"/>
      <c r="F779" s="7"/>
    </row>
    <row r="780" spans="1:6" s="6" customFormat="1" x14ac:dyDescent="0.3">
      <c r="A780" s="50"/>
      <c r="B780" s="45"/>
      <c r="F780" s="7"/>
    </row>
    <row r="781" spans="1:6" s="6" customFormat="1" x14ac:dyDescent="0.3">
      <c r="A781" s="50"/>
      <c r="B781" s="45"/>
      <c r="F781" s="7"/>
    </row>
    <row r="782" spans="1:6" s="6" customFormat="1" x14ac:dyDescent="0.3">
      <c r="A782" s="50"/>
      <c r="B782" s="45"/>
      <c r="F782" s="7"/>
    </row>
    <row r="783" spans="1:6" s="6" customFormat="1" x14ac:dyDescent="0.3">
      <c r="A783" s="50"/>
      <c r="B783" s="45"/>
      <c r="F783" s="7"/>
    </row>
    <row r="784" spans="1:6" s="6" customFormat="1" x14ac:dyDescent="0.3">
      <c r="A784" s="50"/>
      <c r="B784" s="45"/>
      <c r="F784" s="7"/>
    </row>
    <row r="785" spans="1:6" s="6" customFormat="1" x14ac:dyDescent="0.3">
      <c r="A785" s="50"/>
      <c r="B785" s="45"/>
      <c r="F785" s="7"/>
    </row>
    <row r="786" spans="1:6" s="6" customFormat="1" x14ac:dyDescent="0.3">
      <c r="A786" s="50"/>
      <c r="B786" s="45"/>
      <c r="F786" s="7"/>
    </row>
    <row r="787" spans="1:6" s="6" customFormat="1" x14ac:dyDescent="0.3">
      <c r="A787" s="50"/>
      <c r="B787" s="45"/>
      <c r="F787" s="7"/>
    </row>
    <row r="788" spans="1:6" s="6" customFormat="1" x14ac:dyDescent="0.3">
      <c r="A788" s="50"/>
      <c r="B788" s="45"/>
      <c r="F788" s="7"/>
    </row>
    <row r="789" spans="1:6" s="6" customFormat="1" x14ac:dyDescent="0.3">
      <c r="A789" s="50"/>
      <c r="B789" s="45"/>
      <c r="F789" s="7"/>
    </row>
    <row r="790" spans="1:6" s="6" customFormat="1" x14ac:dyDescent="0.3">
      <c r="A790" s="50"/>
      <c r="B790" s="45"/>
      <c r="F790" s="7"/>
    </row>
    <row r="791" spans="1:6" s="6" customFormat="1" x14ac:dyDescent="0.3">
      <c r="A791" s="50"/>
      <c r="B791" s="45"/>
      <c r="F791" s="7"/>
    </row>
    <row r="792" spans="1:6" s="6" customFormat="1" x14ac:dyDescent="0.3">
      <c r="A792" s="50"/>
      <c r="B792" s="45"/>
      <c r="F792" s="7"/>
    </row>
    <row r="793" spans="1:6" s="6" customFormat="1" x14ac:dyDescent="0.3">
      <c r="A793" s="50"/>
      <c r="B793" s="45"/>
      <c r="F793" s="7"/>
    </row>
    <row r="794" spans="1:6" s="6" customFormat="1" x14ac:dyDescent="0.3">
      <c r="A794" s="50"/>
      <c r="B794" s="45"/>
      <c r="F794" s="7"/>
    </row>
    <row r="795" spans="1:6" s="6" customFormat="1" x14ac:dyDescent="0.3">
      <c r="A795" s="50"/>
      <c r="B795" s="45"/>
      <c r="F795" s="7"/>
    </row>
    <row r="796" spans="1:6" s="6" customFormat="1" x14ac:dyDescent="0.3">
      <c r="A796" s="50"/>
      <c r="B796" s="45"/>
      <c r="F796" s="7"/>
    </row>
    <row r="797" spans="1:6" s="6" customFormat="1" x14ac:dyDescent="0.3">
      <c r="A797" s="50"/>
      <c r="B797" s="45"/>
      <c r="F797" s="7"/>
    </row>
    <row r="798" spans="1:6" s="6" customFormat="1" x14ac:dyDescent="0.3">
      <c r="A798" s="50"/>
      <c r="B798" s="45"/>
      <c r="F798" s="7"/>
    </row>
    <row r="799" spans="1:6" s="6" customFormat="1" x14ac:dyDescent="0.3">
      <c r="A799" s="50"/>
      <c r="B799" s="45"/>
      <c r="F799" s="7"/>
    </row>
    <row r="800" spans="1:6" s="6" customFormat="1" x14ac:dyDescent="0.3">
      <c r="A800" s="50"/>
      <c r="B800" s="45"/>
      <c r="F800" s="7"/>
    </row>
    <row r="801" spans="1:6" s="6" customFormat="1" x14ac:dyDescent="0.3">
      <c r="A801" s="50"/>
      <c r="B801" s="45"/>
      <c r="F801" s="7"/>
    </row>
    <row r="802" spans="1:6" s="6" customFormat="1" x14ac:dyDescent="0.3">
      <c r="A802" s="50"/>
      <c r="B802" s="45"/>
      <c r="F802" s="7"/>
    </row>
    <row r="803" spans="1:6" s="6" customFormat="1" x14ac:dyDescent="0.3">
      <c r="A803" s="50"/>
      <c r="B803" s="45"/>
      <c r="F803" s="7"/>
    </row>
    <row r="804" spans="1:6" s="6" customFormat="1" x14ac:dyDescent="0.3">
      <c r="A804" s="50"/>
      <c r="B804" s="45"/>
      <c r="F804" s="7"/>
    </row>
    <row r="805" spans="1:6" s="6" customFormat="1" x14ac:dyDescent="0.3">
      <c r="A805" s="50"/>
      <c r="B805" s="45"/>
      <c r="F805" s="7"/>
    </row>
    <row r="806" spans="1:6" s="6" customFormat="1" x14ac:dyDescent="0.3">
      <c r="A806" s="50"/>
      <c r="B806" s="45"/>
      <c r="F806" s="7"/>
    </row>
    <row r="807" spans="1:6" s="6" customFormat="1" x14ac:dyDescent="0.3">
      <c r="A807" s="50"/>
      <c r="B807" s="45"/>
      <c r="F807" s="7"/>
    </row>
    <row r="808" spans="1:6" s="6" customFormat="1" x14ac:dyDescent="0.3">
      <c r="A808" s="50"/>
      <c r="B808" s="45"/>
      <c r="F808" s="7"/>
    </row>
    <row r="809" spans="1:6" s="6" customFormat="1" x14ac:dyDescent="0.3">
      <c r="A809" s="50"/>
      <c r="B809" s="45"/>
      <c r="F809" s="7"/>
    </row>
    <row r="810" spans="1:6" s="6" customFormat="1" x14ac:dyDescent="0.3">
      <c r="A810" s="50"/>
      <c r="B810" s="45"/>
      <c r="F810" s="7"/>
    </row>
    <row r="811" spans="1:6" s="6" customFormat="1" x14ac:dyDescent="0.3">
      <c r="A811" s="50"/>
      <c r="B811" s="45"/>
      <c r="F811" s="7"/>
    </row>
    <row r="812" spans="1:6" s="6" customFormat="1" x14ac:dyDescent="0.3">
      <c r="A812" s="50"/>
      <c r="B812" s="45"/>
      <c r="F812" s="7"/>
    </row>
    <row r="813" spans="1:6" s="6" customFormat="1" x14ac:dyDescent="0.3">
      <c r="A813" s="50"/>
      <c r="B813" s="45"/>
      <c r="F813" s="7"/>
    </row>
    <row r="814" spans="1:6" s="6" customFormat="1" x14ac:dyDescent="0.3">
      <c r="A814" s="50"/>
      <c r="B814" s="45"/>
      <c r="F814" s="7"/>
    </row>
    <row r="815" spans="1:6" s="6" customFormat="1" x14ac:dyDescent="0.3">
      <c r="A815" s="50"/>
      <c r="B815" s="45"/>
      <c r="F815" s="7"/>
    </row>
    <row r="816" spans="1:6" s="6" customFormat="1" x14ac:dyDescent="0.3">
      <c r="A816" s="50"/>
      <c r="B816" s="45"/>
      <c r="F816" s="7"/>
    </row>
    <row r="817" spans="1:6" s="6" customFormat="1" x14ac:dyDescent="0.3">
      <c r="A817" s="50"/>
      <c r="B817" s="45"/>
      <c r="F817" s="7"/>
    </row>
    <row r="818" spans="1:6" s="6" customFormat="1" x14ac:dyDescent="0.3">
      <c r="A818" s="50"/>
      <c r="B818" s="45"/>
      <c r="F818" s="7"/>
    </row>
    <row r="819" spans="1:6" s="6" customFormat="1" x14ac:dyDescent="0.3">
      <c r="A819" s="50"/>
      <c r="B819" s="45"/>
      <c r="F819" s="7"/>
    </row>
    <row r="820" spans="1:6" s="6" customFormat="1" x14ac:dyDescent="0.3">
      <c r="A820" s="50"/>
      <c r="B820" s="45"/>
      <c r="F820" s="7"/>
    </row>
    <row r="821" spans="1:6" s="6" customFormat="1" x14ac:dyDescent="0.3">
      <c r="A821" s="50"/>
      <c r="B821" s="45"/>
      <c r="F821" s="7"/>
    </row>
    <row r="822" spans="1:6" s="6" customFormat="1" x14ac:dyDescent="0.3">
      <c r="A822" s="50"/>
      <c r="B822" s="45"/>
      <c r="F822" s="7"/>
    </row>
    <row r="823" spans="1:6" s="6" customFormat="1" x14ac:dyDescent="0.3">
      <c r="A823" s="50"/>
      <c r="B823" s="45"/>
      <c r="F823" s="7"/>
    </row>
    <row r="824" spans="1:6" s="6" customFormat="1" x14ac:dyDescent="0.3">
      <c r="A824" s="50"/>
      <c r="B824" s="45"/>
      <c r="F824" s="7"/>
    </row>
    <row r="825" spans="1:6" s="6" customFormat="1" x14ac:dyDescent="0.3">
      <c r="A825" s="50"/>
      <c r="B825" s="45"/>
      <c r="F825" s="7"/>
    </row>
    <row r="826" spans="1:6" s="6" customFormat="1" x14ac:dyDescent="0.3">
      <c r="A826" s="50"/>
      <c r="B826" s="45"/>
      <c r="F826" s="7"/>
    </row>
    <row r="827" spans="1:6" s="6" customFormat="1" x14ac:dyDescent="0.3">
      <c r="A827" s="50"/>
      <c r="B827" s="45"/>
      <c r="F827" s="7"/>
    </row>
    <row r="828" spans="1:6" s="6" customFormat="1" x14ac:dyDescent="0.3">
      <c r="A828" s="50"/>
      <c r="B828" s="45"/>
      <c r="F828" s="7"/>
    </row>
    <row r="829" spans="1:6" s="6" customFormat="1" x14ac:dyDescent="0.3">
      <c r="A829" s="50"/>
      <c r="B829" s="45"/>
      <c r="F829" s="7"/>
    </row>
    <row r="830" spans="1:6" s="6" customFormat="1" x14ac:dyDescent="0.3">
      <c r="A830" s="50"/>
      <c r="B830" s="45"/>
      <c r="F830" s="7"/>
    </row>
    <row r="831" spans="1:6" s="6" customFormat="1" x14ac:dyDescent="0.3">
      <c r="A831" s="50"/>
      <c r="B831" s="45"/>
      <c r="F831" s="7"/>
    </row>
    <row r="832" spans="1:6" s="6" customFormat="1" x14ac:dyDescent="0.3">
      <c r="A832" s="50"/>
      <c r="B832" s="45"/>
      <c r="F832" s="7"/>
    </row>
    <row r="833" spans="1:6" s="6" customFormat="1" x14ac:dyDescent="0.3">
      <c r="A833" s="50"/>
      <c r="B833" s="45"/>
      <c r="F833" s="7"/>
    </row>
    <row r="834" spans="1:6" s="6" customFormat="1" x14ac:dyDescent="0.3">
      <c r="A834" s="50"/>
      <c r="B834" s="45"/>
      <c r="F834" s="7"/>
    </row>
    <row r="835" spans="1:6" s="6" customFormat="1" x14ac:dyDescent="0.3">
      <c r="A835" s="50"/>
      <c r="B835" s="45"/>
      <c r="F835" s="7"/>
    </row>
    <row r="836" spans="1:6" s="6" customFormat="1" x14ac:dyDescent="0.3">
      <c r="A836" s="50"/>
      <c r="B836" s="45"/>
      <c r="F836" s="7"/>
    </row>
    <row r="837" spans="1:6" s="6" customFormat="1" x14ac:dyDescent="0.3">
      <c r="A837" s="50"/>
      <c r="B837" s="45"/>
      <c r="F837" s="7"/>
    </row>
    <row r="838" spans="1:6" s="6" customFormat="1" x14ac:dyDescent="0.3">
      <c r="A838" s="50"/>
      <c r="B838" s="45"/>
      <c r="F838" s="7"/>
    </row>
    <row r="839" spans="1:6" s="6" customFormat="1" x14ac:dyDescent="0.3">
      <c r="A839" s="50"/>
      <c r="B839" s="45"/>
      <c r="F839" s="7"/>
    </row>
    <row r="840" spans="1:6" s="6" customFormat="1" x14ac:dyDescent="0.3">
      <c r="A840" s="50"/>
      <c r="B840" s="45"/>
      <c r="F840" s="7"/>
    </row>
    <row r="841" spans="1:6" s="6" customFormat="1" x14ac:dyDescent="0.3">
      <c r="A841" s="50"/>
      <c r="B841" s="45"/>
      <c r="F841" s="7"/>
    </row>
    <row r="842" spans="1:6" s="6" customFormat="1" x14ac:dyDescent="0.3">
      <c r="A842" s="50"/>
      <c r="B842" s="45"/>
      <c r="F842" s="7"/>
    </row>
    <row r="843" spans="1:6" s="6" customFormat="1" x14ac:dyDescent="0.3">
      <c r="A843" s="50"/>
      <c r="B843" s="45"/>
      <c r="F843" s="7"/>
    </row>
    <row r="844" spans="1:6" s="6" customFormat="1" x14ac:dyDescent="0.3">
      <c r="A844" s="50"/>
      <c r="B844" s="45"/>
      <c r="F844" s="7"/>
    </row>
    <row r="845" spans="1:6" s="6" customFormat="1" x14ac:dyDescent="0.3">
      <c r="A845" s="50"/>
      <c r="B845" s="45"/>
      <c r="F845" s="7"/>
    </row>
    <row r="846" spans="1:6" s="6" customFormat="1" x14ac:dyDescent="0.3">
      <c r="A846" s="50"/>
      <c r="B846" s="45"/>
      <c r="F846" s="7"/>
    </row>
    <row r="847" spans="1:6" s="6" customFormat="1" x14ac:dyDescent="0.3">
      <c r="A847" s="50"/>
      <c r="B847" s="45"/>
      <c r="F847" s="7"/>
    </row>
    <row r="848" spans="1:6" s="6" customFormat="1" x14ac:dyDescent="0.3">
      <c r="A848" s="50"/>
      <c r="B848" s="45"/>
      <c r="F848" s="7"/>
    </row>
    <row r="849" spans="1:6" s="6" customFormat="1" x14ac:dyDescent="0.3">
      <c r="A849" s="50"/>
      <c r="B849" s="45"/>
      <c r="F849" s="7"/>
    </row>
    <row r="850" spans="1:6" s="6" customFormat="1" x14ac:dyDescent="0.3">
      <c r="A850" s="50"/>
      <c r="B850" s="45"/>
      <c r="F850" s="7"/>
    </row>
    <row r="851" spans="1:6" s="6" customFormat="1" x14ac:dyDescent="0.3">
      <c r="A851" s="50"/>
      <c r="B851" s="45"/>
      <c r="F851" s="7"/>
    </row>
    <row r="852" spans="1:6" s="6" customFormat="1" x14ac:dyDescent="0.3">
      <c r="A852" s="50"/>
      <c r="B852" s="45"/>
      <c r="F852" s="7"/>
    </row>
    <row r="853" spans="1:6" s="6" customFormat="1" x14ac:dyDescent="0.3">
      <c r="A853" s="50"/>
      <c r="B853" s="45"/>
      <c r="F853" s="7"/>
    </row>
    <row r="854" spans="1:6" s="6" customFormat="1" x14ac:dyDescent="0.3">
      <c r="A854" s="50"/>
      <c r="B854" s="45"/>
      <c r="F854" s="7"/>
    </row>
    <row r="855" spans="1:6" s="6" customFormat="1" x14ac:dyDescent="0.3">
      <c r="A855" s="50"/>
      <c r="B855" s="45"/>
      <c r="F855" s="7"/>
    </row>
    <row r="856" spans="1:6" s="6" customFormat="1" x14ac:dyDescent="0.3">
      <c r="A856" s="50"/>
      <c r="B856" s="45"/>
      <c r="F856" s="7"/>
    </row>
    <row r="857" spans="1:6" s="6" customFormat="1" x14ac:dyDescent="0.3">
      <c r="A857" s="50"/>
      <c r="B857" s="45"/>
      <c r="F857" s="7"/>
    </row>
    <row r="858" spans="1:6" s="6" customFormat="1" x14ac:dyDescent="0.3">
      <c r="A858" s="50"/>
      <c r="B858" s="45"/>
      <c r="F858" s="7"/>
    </row>
    <row r="859" spans="1:6" s="6" customFormat="1" x14ac:dyDescent="0.3">
      <c r="A859" s="50"/>
      <c r="B859" s="45"/>
      <c r="F859" s="7"/>
    </row>
    <row r="860" spans="1:6" s="6" customFormat="1" x14ac:dyDescent="0.3">
      <c r="A860" s="50"/>
      <c r="B860" s="45"/>
      <c r="F860" s="7"/>
    </row>
    <row r="861" spans="1:6" s="6" customFormat="1" x14ac:dyDescent="0.3">
      <c r="A861" s="50"/>
      <c r="B861" s="45"/>
      <c r="F861" s="7"/>
    </row>
    <row r="862" spans="1:6" s="6" customFormat="1" x14ac:dyDescent="0.3">
      <c r="A862" s="50"/>
      <c r="B862" s="45"/>
      <c r="F862" s="7"/>
    </row>
    <row r="863" spans="1:6" s="6" customFormat="1" x14ac:dyDescent="0.3">
      <c r="A863" s="50"/>
      <c r="B863" s="45"/>
      <c r="F863" s="7"/>
    </row>
    <row r="864" spans="1:6" s="6" customFormat="1" x14ac:dyDescent="0.3">
      <c r="A864" s="50"/>
      <c r="B864" s="45"/>
      <c r="F864" s="7"/>
    </row>
    <row r="865" spans="1:6" s="6" customFormat="1" x14ac:dyDescent="0.3">
      <c r="A865" s="50"/>
      <c r="B865" s="45"/>
      <c r="F865" s="7"/>
    </row>
    <row r="866" spans="1:6" s="6" customFormat="1" x14ac:dyDescent="0.3">
      <c r="A866" s="50"/>
      <c r="B866" s="45"/>
      <c r="F866" s="7"/>
    </row>
    <row r="867" spans="1:6" s="6" customFormat="1" x14ac:dyDescent="0.3">
      <c r="A867" s="50"/>
      <c r="B867" s="45"/>
      <c r="F867" s="7"/>
    </row>
    <row r="868" spans="1:6" s="6" customFormat="1" x14ac:dyDescent="0.3">
      <c r="A868" s="50"/>
      <c r="B868" s="45"/>
      <c r="F868" s="7"/>
    </row>
    <row r="869" spans="1:6" s="6" customFormat="1" x14ac:dyDescent="0.3">
      <c r="A869" s="50"/>
      <c r="B869" s="45"/>
      <c r="F869" s="7"/>
    </row>
    <row r="870" spans="1:6" s="6" customFormat="1" x14ac:dyDescent="0.3">
      <c r="A870" s="50"/>
      <c r="B870" s="45"/>
      <c r="F870" s="7"/>
    </row>
    <row r="871" spans="1:6" s="6" customFormat="1" x14ac:dyDescent="0.3">
      <c r="A871" s="50"/>
      <c r="B871" s="45"/>
      <c r="F871" s="7"/>
    </row>
    <row r="872" spans="1:6" s="6" customFormat="1" x14ac:dyDescent="0.3">
      <c r="A872" s="50"/>
      <c r="B872" s="45"/>
      <c r="F872" s="7"/>
    </row>
    <row r="873" spans="1:6" s="6" customFormat="1" x14ac:dyDescent="0.3">
      <c r="A873" s="50"/>
      <c r="B873" s="45"/>
      <c r="F873" s="7"/>
    </row>
    <row r="874" spans="1:6" s="6" customFormat="1" x14ac:dyDescent="0.3">
      <c r="A874" s="50"/>
      <c r="B874" s="45"/>
      <c r="F874" s="7"/>
    </row>
    <row r="875" spans="1:6" s="6" customFormat="1" x14ac:dyDescent="0.3">
      <c r="A875" s="50"/>
      <c r="B875" s="45"/>
      <c r="F875" s="7"/>
    </row>
    <row r="876" spans="1:6" s="6" customFormat="1" x14ac:dyDescent="0.3">
      <c r="A876" s="50"/>
      <c r="B876" s="45"/>
      <c r="F876" s="7"/>
    </row>
    <row r="877" spans="1:6" s="6" customFormat="1" x14ac:dyDescent="0.3">
      <c r="A877" s="50"/>
      <c r="B877" s="45"/>
      <c r="F877" s="7"/>
    </row>
    <row r="878" spans="1:6" s="6" customFormat="1" x14ac:dyDescent="0.3">
      <c r="A878" s="50"/>
      <c r="B878" s="45"/>
      <c r="F878" s="7"/>
    </row>
    <row r="879" spans="1:6" s="6" customFormat="1" x14ac:dyDescent="0.3">
      <c r="A879" s="50"/>
      <c r="B879" s="45"/>
      <c r="F879" s="7"/>
    </row>
    <row r="880" spans="1:6" s="6" customFormat="1" x14ac:dyDescent="0.3">
      <c r="A880" s="50"/>
      <c r="B880" s="45"/>
      <c r="F880" s="7"/>
    </row>
    <row r="881" spans="1:6" s="6" customFormat="1" x14ac:dyDescent="0.3">
      <c r="A881" s="50"/>
      <c r="B881" s="45"/>
      <c r="F881" s="7"/>
    </row>
    <row r="882" spans="1:6" s="6" customFormat="1" x14ac:dyDescent="0.3">
      <c r="A882" s="50"/>
      <c r="B882" s="45"/>
      <c r="F882" s="7"/>
    </row>
    <row r="883" spans="1:6" s="6" customFormat="1" x14ac:dyDescent="0.3">
      <c r="A883" s="50"/>
      <c r="B883" s="45"/>
      <c r="F883" s="7"/>
    </row>
    <row r="884" spans="1:6" s="6" customFormat="1" x14ac:dyDescent="0.3">
      <c r="A884" s="50"/>
      <c r="B884" s="45"/>
      <c r="F884" s="7"/>
    </row>
    <row r="885" spans="1:6" s="6" customFormat="1" x14ac:dyDescent="0.3">
      <c r="A885" s="50"/>
      <c r="B885" s="45"/>
      <c r="F885" s="7"/>
    </row>
    <row r="886" spans="1:6" s="6" customFormat="1" x14ac:dyDescent="0.3">
      <c r="A886" s="50"/>
      <c r="B886" s="45"/>
      <c r="F886" s="7"/>
    </row>
    <row r="887" spans="1:6" s="6" customFormat="1" x14ac:dyDescent="0.3">
      <c r="A887" s="50"/>
      <c r="B887" s="45"/>
      <c r="F887" s="7"/>
    </row>
    <row r="888" spans="1:6" s="6" customFormat="1" x14ac:dyDescent="0.3">
      <c r="A888" s="50"/>
      <c r="B888" s="45"/>
      <c r="F888" s="7"/>
    </row>
    <row r="889" spans="1:6" s="6" customFormat="1" x14ac:dyDescent="0.3">
      <c r="A889" s="50"/>
      <c r="B889" s="45"/>
      <c r="F889" s="7"/>
    </row>
    <row r="890" spans="1:6" s="6" customFormat="1" x14ac:dyDescent="0.3">
      <c r="A890" s="50"/>
      <c r="B890" s="45"/>
      <c r="F890" s="7"/>
    </row>
    <row r="891" spans="1:6" s="6" customFormat="1" x14ac:dyDescent="0.3">
      <c r="A891" s="50"/>
      <c r="B891" s="45"/>
      <c r="F891" s="7"/>
    </row>
    <row r="892" spans="1:6" s="6" customFormat="1" x14ac:dyDescent="0.3">
      <c r="A892" s="50"/>
      <c r="B892" s="45"/>
      <c r="F892" s="7"/>
    </row>
    <row r="893" spans="1:6" s="6" customFormat="1" x14ac:dyDescent="0.3">
      <c r="A893" s="50"/>
      <c r="B893" s="45"/>
      <c r="F893" s="7"/>
    </row>
    <row r="894" spans="1:6" s="6" customFormat="1" x14ac:dyDescent="0.3">
      <c r="A894" s="50"/>
      <c r="B894" s="45"/>
      <c r="F894" s="7"/>
    </row>
    <row r="895" spans="1:6" s="6" customFormat="1" x14ac:dyDescent="0.3">
      <c r="A895" s="50"/>
      <c r="B895" s="45"/>
      <c r="F895" s="7"/>
    </row>
    <row r="896" spans="1:6" s="6" customFormat="1" x14ac:dyDescent="0.3">
      <c r="A896" s="50"/>
      <c r="B896" s="45"/>
      <c r="F896" s="7"/>
    </row>
    <row r="897" spans="1:6" s="6" customFormat="1" x14ac:dyDescent="0.3">
      <c r="A897" s="50"/>
      <c r="B897" s="45"/>
      <c r="F897" s="7"/>
    </row>
    <row r="898" spans="1:6" s="6" customFormat="1" x14ac:dyDescent="0.3">
      <c r="A898" s="50"/>
      <c r="B898" s="45"/>
      <c r="F898" s="7"/>
    </row>
    <row r="899" spans="1:6" s="6" customFormat="1" x14ac:dyDescent="0.3">
      <c r="A899" s="50"/>
      <c r="B899" s="45"/>
      <c r="F899" s="7"/>
    </row>
    <row r="900" spans="1:6" s="6" customFormat="1" x14ac:dyDescent="0.3">
      <c r="A900" s="50"/>
      <c r="B900" s="45"/>
      <c r="F900" s="7"/>
    </row>
    <row r="901" spans="1:6" s="6" customFormat="1" x14ac:dyDescent="0.3">
      <c r="A901" s="50"/>
      <c r="B901" s="45"/>
      <c r="F901" s="7"/>
    </row>
    <row r="902" spans="1:6" s="6" customFormat="1" x14ac:dyDescent="0.3">
      <c r="A902" s="50"/>
      <c r="B902" s="45"/>
      <c r="F902" s="7"/>
    </row>
    <row r="903" spans="1:6" s="6" customFormat="1" x14ac:dyDescent="0.3">
      <c r="A903" s="50"/>
      <c r="B903" s="45"/>
      <c r="F903" s="7"/>
    </row>
    <row r="904" spans="1:6" s="6" customFormat="1" x14ac:dyDescent="0.3">
      <c r="A904" s="50"/>
      <c r="B904" s="45"/>
      <c r="F904" s="7"/>
    </row>
    <row r="905" spans="1:6" s="6" customFormat="1" x14ac:dyDescent="0.3">
      <c r="A905" s="50"/>
      <c r="B905" s="45"/>
      <c r="F905" s="7"/>
    </row>
    <row r="906" spans="1:6" s="6" customFormat="1" x14ac:dyDescent="0.3">
      <c r="A906" s="50"/>
      <c r="B906" s="45"/>
      <c r="F906" s="7"/>
    </row>
    <row r="907" spans="1:6" s="6" customFormat="1" x14ac:dyDescent="0.3">
      <c r="A907" s="50"/>
      <c r="B907" s="45"/>
      <c r="F907" s="7"/>
    </row>
    <row r="908" spans="1:6" s="6" customFormat="1" x14ac:dyDescent="0.3">
      <c r="A908" s="50"/>
      <c r="B908" s="45"/>
      <c r="F908" s="7"/>
    </row>
    <row r="909" spans="1:6" s="6" customFormat="1" x14ac:dyDescent="0.3">
      <c r="A909" s="50"/>
      <c r="B909" s="45"/>
      <c r="F909" s="7"/>
    </row>
    <row r="910" spans="1:6" s="6" customFormat="1" x14ac:dyDescent="0.3">
      <c r="A910" s="50"/>
      <c r="B910" s="45"/>
      <c r="F910" s="7"/>
    </row>
    <row r="911" spans="1:6" s="6" customFormat="1" x14ac:dyDescent="0.3">
      <c r="A911" s="50"/>
      <c r="B911" s="45"/>
      <c r="F911" s="7"/>
    </row>
    <row r="912" spans="1:6" s="6" customFormat="1" x14ac:dyDescent="0.3">
      <c r="A912" s="50"/>
      <c r="B912" s="45"/>
      <c r="F912" s="7"/>
    </row>
    <row r="913" spans="1:6" s="6" customFormat="1" x14ac:dyDescent="0.3">
      <c r="A913" s="50"/>
      <c r="B913" s="45"/>
      <c r="F913" s="7"/>
    </row>
    <row r="914" spans="1:6" s="6" customFormat="1" x14ac:dyDescent="0.3">
      <c r="A914" s="50"/>
      <c r="B914" s="45"/>
      <c r="F914" s="7"/>
    </row>
    <row r="915" spans="1:6" s="6" customFormat="1" x14ac:dyDescent="0.3">
      <c r="A915" s="50"/>
      <c r="B915" s="45"/>
      <c r="F915" s="7"/>
    </row>
    <row r="916" spans="1:6" s="6" customFormat="1" x14ac:dyDescent="0.3">
      <c r="A916" s="50"/>
      <c r="B916" s="45"/>
      <c r="F916" s="7"/>
    </row>
    <row r="917" spans="1:6" s="6" customFormat="1" x14ac:dyDescent="0.3">
      <c r="A917" s="50"/>
      <c r="B917" s="45"/>
      <c r="F917" s="7"/>
    </row>
    <row r="918" spans="1:6" s="6" customFormat="1" x14ac:dyDescent="0.3">
      <c r="A918" s="50"/>
      <c r="B918" s="45"/>
      <c r="F918" s="7"/>
    </row>
    <row r="919" spans="1:6" s="6" customFormat="1" x14ac:dyDescent="0.3">
      <c r="A919" s="50"/>
      <c r="B919" s="45"/>
      <c r="F919" s="7"/>
    </row>
    <row r="920" spans="1:6" s="6" customFormat="1" x14ac:dyDescent="0.3">
      <c r="A920" s="50"/>
      <c r="B920" s="45"/>
      <c r="F920" s="7"/>
    </row>
    <row r="921" spans="1:6" s="6" customFormat="1" x14ac:dyDescent="0.3">
      <c r="A921" s="50"/>
      <c r="B921" s="45"/>
      <c r="F921" s="7"/>
    </row>
    <row r="922" spans="1:6" s="6" customFormat="1" x14ac:dyDescent="0.3">
      <c r="A922" s="50"/>
      <c r="B922" s="45"/>
      <c r="F922" s="7"/>
    </row>
    <row r="923" spans="1:6" s="6" customFormat="1" x14ac:dyDescent="0.3">
      <c r="A923" s="50"/>
      <c r="B923" s="45"/>
      <c r="F923" s="7"/>
    </row>
    <row r="924" spans="1:6" s="6" customFormat="1" x14ac:dyDescent="0.3">
      <c r="A924" s="50"/>
      <c r="B924" s="45"/>
      <c r="F924" s="7"/>
    </row>
    <row r="925" spans="1:6" s="6" customFormat="1" x14ac:dyDescent="0.3">
      <c r="A925" s="50"/>
      <c r="B925" s="45"/>
      <c r="F925" s="7"/>
    </row>
    <row r="926" spans="1:6" s="6" customFormat="1" x14ac:dyDescent="0.3">
      <c r="A926" s="50"/>
      <c r="B926" s="45"/>
      <c r="F926" s="7"/>
    </row>
    <row r="927" spans="1:6" s="6" customFormat="1" x14ac:dyDescent="0.3">
      <c r="A927" s="50"/>
      <c r="B927" s="45"/>
      <c r="F927" s="7"/>
    </row>
    <row r="928" spans="1:6" s="6" customFormat="1" x14ac:dyDescent="0.3">
      <c r="A928" s="50"/>
      <c r="B928" s="45"/>
      <c r="F928" s="7"/>
    </row>
    <row r="929" spans="1:6" s="6" customFormat="1" x14ac:dyDescent="0.3">
      <c r="A929" s="50"/>
      <c r="B929" s="45"/>
      <c r="F929" s="7"/>
    </row>
    <row r="930" spans="1:6" s="6" customFormat="1" x14ac:dyDescent="0.3">
      <c r="A930" s="50"/>
      <c r="B930" s="45"/>
      <c r="F930" s="7"/>
    </row>
    <row r="931" spans="1:6" s="6" customFormat="1" x14ac:dyDescent="0.3">
      <c r="A931" s="50"/>
      <c r="B931" s="45"/>
      <c r="F931" s="7"/>
    </row>
    <row r="932" spans="1:6" s="6" customFormat="1" x14ac:dyDescent="0.3">
      <c r="A932" s="50"/>
      <c r="B932" s="45"/>
      <c r="F932" s="7"/>
    </row>
    <row r="933" spans="1:6" s="6" customFormat="1" x14ac:dyDescent="0.3">
      <c r="A933" s="50"/>
      <c r="B933" s="45"/>
      <c r="F933" s="7"/>
    </row>
    <row r="934" spans="1:6" s="6" customFormat="1" x14ac:dyDescent="0.3">
      <c r="A934" s="50"/>
      <c r="B934" s="45"/>
      <c r="F934" s="7"/>
    </row>
    <row r="935" spans="1:6" s="6" customFormat="1" x14ac:dyDescent="0.3">
      <c r="A935" s="50"/>
      <c r="B935" s="45"/>
      <c r="F935" s="7"/>
    </row>
    <row r="936" spans="1:6" s="6" customFormat="1" x14ac:dyDescent="0.3">
      <c r="A936" s="50"/>
      <c r="B936" s="45"/>
      <c r="F936" s="7"/>
    </row>
    <row r="937" spans="1:6" s="6" customFormat="1" x14ac:dyDescent="0.3">
      <c r="A937" s="50"/>
      <c r="B937" s="45"/>
      <c r="F937" s="7"/>
    </row>
    <row r="938" spans="1:6" s="6" customFormat="1" x14ac:dyDescent="0.3">
      <c r="A938" s="50"/>
      <c r="B938" s="45"/>
      <c r="F938" s="7"/>
    </row>
    <row r="939" spans="1:6" s="6" customFormat="1" x14ac:dyDescent="0.3">
      <c r="A939" s="50"/>
      <c r="B939" s="45"/>
      <c r="F939" s="7"/>
    </row>
    <row r="940" spans="1:6" s="6" customFormat="1" x14ac:dyDescent="0.3">
      <c r="A940" s="50"/>
      <c r="B940" s="45"/>
      <c r="F940" s="7"/>
    </row>
    <row r="941" spans="1:6" s="6" customFormat="1" x14ac:dyDescent="0.3">
      <c r="A941" s="50"/>
      <c r="B941" s="45"/>
      <c r="F941" s="7"/>
    </row>
    <row r="942" spans="1:6" s="6" customFormat="1" x14ac:dyDescent="0.3">
      <c r="A942" s="50"/>
      <c r="B942" s="45"/>
      <c r="F942" s="7"/>
    </row>
    <row r="943" spans="1:6" s="6" customFormat="1" x14ac:dyDescent="0.3">
      <c r="A943" s="50"/>
      <c r="B943" s="45"/>
      <c r="F943" s="7"/>
    </row>
    <row r="944" spans="1:6" s="6" customFormat="1" x14ac:dyDescent="0.3">
      <c r="A944" s="50"/>
      <c r="B944" s="45"/>
      <c r="F944" s="7"/>
    </row>
    <row r="945" spans="1:6" s="6" customFormat="1" x14ac:dyDescent="0.3">
      <c r="A945" s="50"/>
      <c r="B945" s="45"/>
      <c r="F945" s="7"/>
    </row>
    <row r="946" spans="1:6" s="6" customFormat="1" x14ac:dyDescent="0.3">
      <c r="A946" s="50"/>
      <c r="B946" s="45"/>
      <c r="F946" s="7"/>
    </row>
    <row r="947" spans="1:6" s="6" customFormat="1" x14ac:dyDescent="0.3">
      <c r="A947" s="50"/>
      <c r="B947" s="45"/>
      <c r="F947" s="7"/>
    </row>
    <row r="948" spans="1:6" s="6" customFormat="1" x14ac:dyDescent="0.3">
      <c r="A948" s="50"/>
      <c r="B948" s="45"/>
      <c r="F948" s="7"/>
    </row>
    <row r="949" spans="1:6" s="6" customFormat="1" x14ac:dyDescent="0.3">
      <c r="A949" s="50"/>
      <c r="B949" s="45"/>
      <c r="F949" s="7"/>
    </row>
    <row r="950" spans="1:6" s="6" customFormat="1" x14ac:dyDescent="0.3">
      <c r="A950" s="50"/>
      <c r="B950" s="45"/>
      <c r="F950" s="7"/>
    </row>
    <row r="951" spans="1:6" s="6" customFormat="1" x14ac:dyDescent="0.3">
      <c r="A951" s="50"/>
      <c r="B951" s="45"/>
      <c r="F951" s="7"/>
    </row>
    <row r="952" spans="1:6" s="6" customFormat="1" x14ac:dyDescent="0.3">
      <c r="A952" s="50"/>
      <c r="B952" s="45"/>
      <c r="F952" s="7"/>
    </row>
    <row r="953" spans="1:6" s="6" customFormat="1" x14ac:dyDescent="0.3">
      <c r="A953" s="50"/>
      <c r="B953" s="45"/>
      <c r="F953" s="7"/>
    </row>
    <row r="954" spans="1:6" s="6" customFormat="1" x14ac:dyDescent="0.3">
      <c r="A954" s="50"/>
      <c r="B954" s="45"/>
      <c r="F954" s="7"/>
    </row>
    <row r="955" spans="1:6" s="6" customFormat="1" x14ac:dyDescent="0.3">
      <c r="A955" s="50"/>
      <c r="B955" s="45"/>
      <c r="F955" s="7"/>
    </row>
    <row r="956" spans="1:6" s="6" customFormat="1" x14ac:dyDescent="0.3">
      <c r="A956" s="50"/>
      <c r="B956" s="45"/>
      <c r="F956" s="7"/>
    </row>
    <row r="957" spans="1:6" s="6" customFormat="1" x14ac:dyDescent="0.3">
      <c r="A957" s="50"/>
      <c r="B957" s="45"/>
      <c r="F957" s="7"/>
    </row>
    <row r="958" spans="1:6" s="6" customFormat="1" x14ac:dyDescent="0.3">
      <c r="A958" s="50"/>
      <c r="B958" s="45"/>
      <c r="F958" s="7"/>
    </row>
    <row r="959" spans="1:6" s="6" customFormat="1" x14ac:dyDescent="0.3">
      <c r="A959" s="50"/>
      <c r="B959" s="45"/>
      <c r="F959" s="7"/>
    </row>
    <row r="960" spans="1:6" s="6" customFormat="1" x14ac:dyDescent="0.3">
      <c r="A960" s="50"/>
      <c r="B960" s="45"/>
      <c r="F960" s="7"/>
    </row>
    <row r="961" spans="1:6" s="6" customFormat="1" x14ac:dyDescent="0.3">
      <c r="A961" s="50"/>
      <c r="B961" s="45"/>
      <c r="F961" s="7"/>
    </row>
    <row r="962" spans="1:6" s="6" customFormat="1" x14ac:dyDescent="0.3">
      <c r="A962" s="50"/>
      <c r="B962" s="45"/>
      <c r="F962" s="7"/>
    </row>
    <row r="963" spans="1:6" s="6" customFormat="1" x14ac:dyDescent="0.3">
      <c r="A963" s="50"/>
      <c r="B963" s="45"/>
      <c r="F963" s="7"/>
    </row>
    <row r="964" spans="1:6" s="6" customFormat="1" x14ac:dyDescent="0.3">
      <c r="A964" s="50"/>
      <c r="B964" s="45"/>
      <c r="F964" s="7"/>
    </row>
    <row r="965" spans="1:6" s="6" customFormat="1" x14ac:dyDescent="0.3">
      <c r="A965" s="50"/>
      <c r="B965" s="45"/>
      <c r="F965" s="7"/>
    </row>
    <row r="966" spans="1:6" s="6" customFormat="1" x14ac:dyDescent="0.3">
      <c r="A966" s="50"/>
      <c r="B966" s="45"/>
      <c r="F966" s="7"/>
    </row>
    <row r="967" spans="1:6" s="6" customFormat="1" x14ac:dyDescent="0.3">
      <c r="A967" s="50"/>
      <c r="B967" s="45"/>
      <c r="F967" s="7"/>
    </row>
    <row r="968" spans="1:6" s="6" customFormat="1" x14ac:dyDescent="0.3">
      <c r="A968" s="50"/>
      <c r="B968" s="45"/>
      <c r="F968" s="7"/>
    </row>
    <row r="969" spans="1:6" s="6" customFormat="1" x14ac:dyDescent="0.3">
      <c r="A969" s="50"/>
      <c r="B969" s="45"/>
      <c r="F969" s="7"/>
    </row>
    <row r="970" spans="1:6" s="6" customFormat="1" x14ac:dyDescent="0.3">
      <c r="A970" s="50"/>
      <c r="B970" s="45"/>
      <c r="F970" s="7"/>
    </row>
    <row r="971" spans="1:6" s="6" customFormat="1" x14ac:dyDescent="0.3">
      <c r="A971" s="50"/>
      <c r="B971" s="45"/>
      <c r="F971" s="7"/>
    </row>
    <row r="972" spans="1:6" s="6" customFormat="1" x14ac:dyDescent="0.3">
      <c r="A972" s="50"/>
      <c r="B972" s="45"/>
      <c r="F972" s="7"/>
    </row>
    <row r="973" spans="1:6" s="6" customFormat="1" x14ac:dyDescent="0.3">
      <c r="A973" s="50"/>
      <c r="B973" s="45"/>
      <c r="F973" s="7"/>
    </row>
    <row r="974" spans="1:6" s="6" customFormat="1" x14ac:dyDescent="0.3">
      <c r="A974" s="50"/>
      <c r="B974" s="45"/>
      <c r="F974" s="7"/>
    </row>
    <row r="975" spans="1:6" s="6" customFormat="1" x14ac:dyDescent="0.3">
      <c r="A975" s="50"/>
      <c r="B975" s="45"/>
      <c r="F975" s="7"/>
    </row>
    <row r="976" spans="1:6" s="6" customFormat="1" x14ac:dyDescent="0.3">
      <c r="A976" s="50"/>
      <c r="B976" s="45"/>
      <c r="F976" s="7"/>
    </row>
    <row r="977" spans="1:6" s="6" customFormat="1" x14ac:dyDescent="0.3">
      <c r="A977" s="50"/>
      <c r="B977" s="45"/>
      <c r="F977" s="7"/>
    </row>
    <row r="978" spans="1:6" s="6" customFormat="1" x14ac:dyDescent="0.3">
      <c r="A978" s="50"/>
      <c r="B978" s="45"/>
      <c r="F978" s="7"/>
    </row>
    <row r="979" spans="1:6" s="6" customFormat="1" x14ac:dyDescent="0.3">
      <c r="A979" s="50"/>
      <c r="B979" s="45"/>
      <c r="F979" s="7"/>
    </row>
    <row r="980" spans="1:6" s="6" customFormat="1" x14ac:dyDescent="0.3">
      <c r="A980" s="50"/>
      <c r="B980" s="45"/>
      <c r="F980" s="7"/>
    </row>
    <row r="981" spans="1:6" s="6" customFormat="1" x14ac:dyDescent="0.3">
      <c r="A981" s="50"/>
      <c r="B981" s="45"/>
      <c r="F981" s="7"/>
    </row>
    <row r="982" spans="1:6" s="6" customFormat="1" x14ac:dyDescent="0.3">
      <c r="A982" s="50"/>
      <c r="B982" s="45"/>
      <c r="F982" s="7"/>
    </row>
    <row r="983" spans="1:6" s="6" customFormat="1" x14ac:dyDescent="0.3">
      <c r="A983" s="50"/>
      <c r="B983" s="45"/>
      <c r="F983" s="7"/>
    </row>
    <row r="984" spans="1:6" s="6" customFormat="1" x14ac:dyDescent="0.3">
      <c r="A984" s="50"/>
      <c r="B984" s="45"/>
      <c r="F984" s="7"/>
    </row>
    <row r="985" spans="1:6" s="6" customFormat="1" x14ac:dyDescent="0.3">
      <c r="A985" s="50"/>
      <c r="B985" s="45"/>
      <c r="F985" s="7"/>
    </row>
    <row r="986" spans="1:6" s="6" customFormat="1" x14ac:dyDescent="0.3">
      <c r="A986" s="50"/>
      <c r="B986" s="45"/>
      <c r="F986" s="7"/>
    </row>
    <row r="987" spans="1:6" s="6" customFormat="1" x14ac:dyDescent="0.3">
      <c r="A987" s="50"/>
      <c r="B987" s="45"/>
      <c r="F987" s="7"/>
    </row>
    <row r="988" spans="1:6" s="6" customFormat="1" x14ac:dyDescent="0.3">
      <c r="A988" s="50"/>
      <c r="B988" s="45"/>
      <c r="F988" s="7"/>
    </row>
    <row r="989" spans="1:6" s="6" customFormat="1" x14ac:dyDescent="0.3">
      <c r="A989" s="50"/>
      <c r="B989" s="45"/>
      <c r="F989" s="7"/>
    </row>
    <row r="990" spans="1:6" s="6" customFormat="1" x14ac:dyDescent="0.3">
      <c r="A990" s="50"/>
      <c r="B990" s="45"/>
      <c r="F990" s="7"/>
    </row>
    <row r="991" spans="1:6" s="6" customFormat="1" x14ac:dyDescent="0.3">
      <c r="A991" s="50"/>
      <c r="B991" s="45"/>
      <c r="F991" s="7"/>
    </row>
    <row r="992" spans="1:6" s="6" customFormat="1" x14ac:dyDescent="0.3">
      <c r="A992" s="50"/>
      <c r="B992" s="45"/>
      <c r="F992" s="7"/>
    </row>
    <row r="993" spans="1:6" s="6" customFormat="1" x14ac:dyDescent="0.3">
      <c r="A993" s="50"/>
      <c r="B993" s="45"/>
      <c r="F993" s="7"/>
    </row>
    <row r="994" spans="1:6" s="6" customFormat="1" x14ac:dyDescent="0.3">
      <c r="A994" s="50"/>
      <c r="B994" s="45"/>
      <c r="F994" s="7"/>
    </row>
    <row r="995" spans="1:6" s="6" customFormat="1" x14ac:dyDescent="0.3">
      <c r="A995" s="50"/>
      <c r="B995" s="45"/>
      <c r="F995" s="7"/>
    </row>
    <row r="996" spans="1:6" s="6" customFormat="1" x14ac:dyDescent="0.3">
      <c r="A996" s="50"/>
      <c r="B996" s="45"/>
      <c r="F996" s="7"/>
    </row>
    <row r="997" spans="1:6" s="6" customFormat="1" x14ac:dyDescent="0.3">
      <c r="A997" s="50"/>
      <c r="B997" s="45"/>
      <c r="F997" s="7"/>
    </row>
    <row r="998" spans="1:6" s="6" customFormat="1" x14ac:dyDescent="0.3">
      <c r="A998" s="50"/>
      <c r="B998" s="45"/>
      <c r="F998" s="7"/>
    </row>
    <row r="999" spans="1:6" s="6" customFormat="1" x14ac:dyDescent="0.3">
      <c r="A999" s="50"/>
      <c r="B999" s="45"/>
      <c r="F999" s="7"/>
    </row>
    <row r="1000" spans="1:6" s="6" customFormat="1" x14ac:dyDescent="0.3">
      <c r="A1000" s="50"/>
      <c r="B1000" s="45"/>
      <c r="F1000" s="7"/>
    </row>
    <row r="1001" spans="1:6" s="6" customFormat="1" x14ac:dyDescent="0.3">
      <c r="A1001" s="50"/>
      <c r="B1001" s="45"/>
      <c r="F1001" s="7"/>
    </row>
    <row r="1002" spans="1:6" s="6" customFormat="1" x14ac:dyDescent="0.3">
      <c r="A1002" s="50"/>
      <c r="B1002" s="45"/>
      <c r="F1002" s="7"/>
    </row>
    <row r="1003" spans="1:6" s="6" customFormat="1" x14ac:dyDescent="0.3">
      <c r="A1003" s="50"/>
      <c r="B1003" s="45"/>
      <c r="F1003" s="7"/>
    </row>
    <row r="1004" spans="1:6" s="6" customFormat="1" x14ac:dyDescent="0.3">
      <c r="A1004" s="50"/>
      <c r="B1004" s="45"/>
      <c r="F1004" s="7"/>
    </row>
    <row r="1005" spans="1:6" s="6" customFormat="1" x14ac:dyDescent="0.3">
      <c r="A1005" s="50"/>
      <c r="B1005" s="45"/>
      <c r="F1005" s="7"/>
    </row>
    <row r="1006" spans="1:6" s="6" customFormat="1" x14ac:dyDescent="0.3">
      <c r="A1006" s="50"/>
      <c r="B1006" s="45"/>
      <c r="F1006" s="7"/>
    </row>
    <row r="1007" spans="1:6" s="6" customFormat="1" x14ac:dyDescent="0.3">
      <c r="A1007" s="50"/>
      <c r="B1007" s="45"/>
      <c r="F1007" s="7"/>
    </row>
    <row r="1008" spans="1:6" s="6" customFormat="1" x14ac:dyDescent="0.3">
      <c r="A1008" s="50"/>
      <c r="B1008" s="45"/>
      <c r="F1008" s="7"/>
    </row>
    <row r="1009" spans="1:6" s="6" customFormat="1" x14ac:dyDescent="0.3">
      <c r="A1009" s="50"/>
      <c r="B1009" s="45"/>
      <c r="F1009" s="7"/>
    </row>
    <row r="1010" spans="1:6" s="6" customFormat="1" x14ac:dyDescent="0.3">
      <c r="A1010" s="50"/>
      <c r="B1010" s="45"/>
      <c r="F1010" s="7"/>
    </row>
    <row r="1011" spans="1:6" s="6" customFormat="1" x14ac:dyDescent="0.3">
      <c r="A1011" s="50"/>
      <c r="B1011" s="45"/>
      <c r="F1011" s="7"/>
    </row>
  </sheetData>
  <mergeCells count="4">
    <mergeCell ref="A1:B1"/>
    <mergeCell ref="A45:B45"/>
    <mergeCell ref="A46:B46"/>
    <mergeCell ref="A47:B47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8CBC-291D-4DD4-BC38-48D2085E1CCF}">
  <dimension ref="A1:T30"/>
  <sheetViews>
    <sheetView topLeftCell="D1" zoomScale="85" zoomScaleNormal="85" workbookViewId="0">
      <selection activeCell="P17" sqref="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  <col min="6" max="6" width="8.77734375" customWidth="1"/>
    <col min="14" max="14" width="12.44140625" bestFit="1" customWidth="1"/>
  </cols>
  <sheetData>
    <row r="1" spans="1:20" x14ac:dyDescent="0.3">
      <c r="A1" s="639" t="s">
        <v>70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3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10"/>
      <c r="J2" s="12"/>
      <c r="K2" s="86"/>
      <c r="L2" s="30"/>
      <c r="M2" s="87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1.5</v>
      </c>
      <c r="E3" s="306">
        <f>F3*1</f>
        <v>1.5</v>
      </c>
      <c r="F3" s="306">
        <v>1.5</v>
      </c>
      <c r="G3" s="306">
        <f>F3</f>
        <v>1.5</v>
      </c>
      <c r="H3" s="306">
        <f>G3</f>
        <v>1.5</v>
      </c>
      <c r="I3" s="320">
        <f>H3</f>
        <v>1.5</v>
      </c>
      <c r="J3" s="362">
        <f>I3</f>
        <v>1.5</v>
      </c>
      <c r="K3" s="256">
        <f>J3*1.1</f>
        <v>1.6500000000000001</v>
      </c>
      <c r="L3" s="258">
        <f>K3</f>
        <v>1.6500000000000001</v>
      </c>
      <c r="M3" s="257">
        <f>L3</f>
        <v>1.6500000000000001</v>
      </c>
      <c r="N3" s="536">
        <f>M3</f>
        <v>1.6500000000000001</v>
      </c>
      <c r="O3" s="263">
        <f>N3*1.15</f>
        <v>1.8975</v>
      </c>
      <c r="P3" s="257">
        <f>O3</f>
        <v>1.8975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22">
        <f t="shared" si="2"/>
        <v>0</v>
      </c>
      <c r="J4" s="363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308">
        <f t="shared" si="2"/>
        <v>0</v>
      </c>
      <c r="I5" s="324">
        <f t="shared" si="2"/>
        <v>0</v>
      </c>
      <c r="J5" s="364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296"/>
      <c r="R5" s="297"/>
      <c r="S5" s="297"/>
      <c r="T5" s="297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1.5</v>
      </c>
      <c r="E6" s="307">
        <f t="shared" si="1"/>
        <v>1.5</v>
      </c>
      <c r="F6" s="307">
        <v>1.5</v>
      </c>
      <c r="G6" s="307">
        <f t="shared" si="2"/>
        <v>1.5</v>
      </c>
      <c r="H6" s="307">
        <f t="shared" si="2"/>
        <v>1.5</v>
      </c>
      <c r="I6" s="322">
        <f t="shared" si="2"/>
        <v>1.5</v>
      </c>
      <c r="J6" s="363">
        <f t="shared" si="2"/>
        <v>1.5</v>
      </c>
      <c r="K6" s="68">
        <f>J6*1.1</f>
        <v>1.6500000000000001</v>
      </c>
      <c r="L6" s="33">
        <f t="shared" si="3"/>
        <v>1.6500000000000001</v>
      </c>
      <c r="M6" s="69">
        <f t="shared" si="3"/>
        <v>1.6500000000000001</v>
      </c>
      <c r="N6" s="537">
        <f t="shared" si="3"/>
        <v>1.6500000000000001</v>
      </c>
      <c r="O6" s="59">
        <f>N6*1.15</f>
        <v>1.8975</v>
      </c>
      <c r="P6" s="69">
        <f t="shared" si="4"/>
        <v>1.8975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0.75</v>
      </c>
      <c r="E7" s="308">
        <f t="shared" si="1"/>
        <v>0.75</v>
      </c>
      <c r="F7" s="308">
        <v>0.75</v>
      </c>
      <c r="G7" s="308">
        <f t="shared" si="2"/>
        <v>0.75</v>
      </c>
      <c r="H7" s="308">
        <f t="shared" si="2"/>
        <v>0.75</v>
      </c>
      <c r="I7" s="324">
        <f t="shared" si="2"/>
        <v>0.75</v>
      </c>
      <c r="J7" s="365">
        <f t="shared" si="2"/>
        <v>0.75</v>
      </c>
      <c r="K7" s="98">
        <f>J7*1.1</f>
        <v>0.82500000000000007</v>
      </c>
      <c r="L7" s="100">
        <f t="shared" si="3"/>
        <v>0.82500000000000007</v>
      </c>
      <c r="M7" s="99">
        <f t="shared" si="3"/>
        <v>0.82500000000000007</v>
      </c>
      <c r="N7" s="539">
        <f t="shared" si="3"/>
        <v>0.82500000000000007</v>
      </c>
      <c r="O7" s="157">
        <f>N7*1.15</f>
        <v>0.94874999999999998</v>
      </c>
      <c r="P7" s="99">
        <f t="shared" si="4"/>
        <v>0.94874999999999998</v>
      </c>
    </row>
    <row r="8" spans="1:20" ht="15" thickBot="1" x14ac:dyDescent="0.35">
      <c r="A8" s="134"/>
      <c r="B8" s="134"/>
      <c r="C8" s="141"/>
      <c r="D8" s="318"/>
      <c r="E8" s="6"/>
      <c r="F8" s="7"/>
      <c r="G8" s="6"/>
      <c r="H8" s="6"/>
      <c r="I8" s="10"/>
      <c r="J8" s="6"/>
      <c r="K8" s="136"/>
      <c r="L8" s="13"/>
      <c r="M8" s="10"/>
      <c r="N8" s="374"/>
      <c r="O8" s="9"/>
      <c r="P8" s="137"/>
    </row>
    <row r="9" spans="1:20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</v>
      </c>
      <c r="E9" s="309">
        <f>F9*1</f>
        <v>0</v>
      </c>
      <c r="F9" s="309">
        <v>0</v>
      </c>
      <c r="G9" s="309">
        <f>F9</f>
        <v>0</v>
      </c>
      <c r="H9" s="309">
        <f>G9</f>
        <v>0</v>
      </c>
      <c r="I9" s="326">
        <f>H9</f>
        <v>0</v>
      </c>
      <c r="J9" s="371">
        <f>I9</f>
        <v>0</v>
      </c>
      <c r="K9" s="251">
        <f>J9*1.1</f>
        <v>0</v>
      </c>
      <c r="L9" s="254">
        <f>K9</f>
        <v>0</v>
      </c>
      <c r="M9" s="252">
        <f>L9</f>
        <v>0</v>
      </c>
      <c r="N9" s="552">
        <f>M9</f>
        <v>0</v>
      </c>
      <c r="O9" s="253">
        <f>N9*1.1</f>
        <v>0</v>
      </c>
      <c r="P9" s="252">
        <f>O9</f>
        <v>0</v>
      </c>
    </row>
    <row r="10" spans="1:20" ht="15" thickBot="1" x14ac:dyDescent="0.35">
      <c r="A10" s="134"/>
      <c r="B10" s="134"/>
      <c r="C10" s="141"/>
      <c r="D10" s="318"/>
      <c r="E10" s="6"/>
      <c r="F10" s="7"/>
      <c r="G10" s="6"/>
      <c r="H10" s="6"/>
      <c r="I10" s="10"/>
      <c r="J10" s="6"/>
      <c r="K10" s="136"/>
      <c r="L10" s="13"/>
      <c r="M10" s="10"/>
      <c r="N10" s="374"/>
      <c r="O10" s="9"/>
      <c r="P10" s="137"/>
    </row>
    <row r="11" spans="1:20" x14ac:dyDescent="0.3">
      <c r="A11" s="121"/>
      <c r="B11" s="122"/>
      <c r="C11" s="103" t="s">
        <v>14</v>
      </c>
      <c r="D11" s="327">
        <f>E11</f>
        <v>25</v>
      </c>
      <c r="E11" s="310">
        <f>F11*1</f>
        <v>25</v>
      </c>
      <c r="F11" s="310">
        <v>25</v>
      </c>
      <c r="G11" s="310">
        <f t="shared" ref="G11:J12" si="5">F11</f>
        <v>25</v>
      </c>
      <c r="H11" s="310">
        <f t="shared" si="5"/>
        <v>25</v>
      </c>
      <c r="I11" s="328">
        <f t="shared" si="5"/>
        <v>25</v>
      </c>
      <c r="J11" s="366">
        <f t="shared" si="5"/>
        <v>25</v>
      </c>
      <c r="K11" s="124">
        <f>J11*1</f>
        <v>25</v>
      </c>
      <c r="L11" s="126">
        <f t="shared" ref="L11:N12" si="6">K11</f>
        <v>25</v>
      </c>
      <c r="M11" s="125">
        <f t="shared" si="6"/>
        <v>25</v>
      </c>
      <c r="N11" s="542">
        <f t="shared" si="6"/>
        <v>25</v>
      </c>
      <c r="O11" s="161">
        <f>N11*1</f>
        <v>25</v>
      </c>
      <c r="P11" s="125">
        <f>O11</f>
        <v>25</v>
      </c>
    </row>
    <row r="12" spans="1:20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30">
        <f t="shared" si="5"/>
        <v>10</v>
      </c>
      <c r="J12" s="367">
        <f t="shared" si="5"/>
        <v>10</v>
      </c>
      <c r="K12" s="131">
        <f>J12*1</f>
        <v>10</v>
      </c>
      <c r="L12" s="133">
        <f t="shared" si="6"/>
        <v>10</v>
      </c>
      <c r="M12" s="132">
        <f t="shared" si="6"/>
        <v>10</v>
      </c>
      <c r="N12" s="543">
        <f t="shared" si="6"/>
        <v>10</v>
      </c>
      <c r="O12" s="162">
        <f>N12*1</f>
        <v>10</v>
      </c>
      <c r="P12" s="132">
        <f>O12</f>
        <v>10</v>
      </c>
    </row>
    <row r="13" spans="1:20" ht="15" thickBot="1" x14ac:dyDescent="0.35">
      <c r="A13" s="144"/>
      <c r="B13" s="144"/>
      <c r="C13" s="149"/>
      <c r="D13" s="331"/>
      <c r="E13" s="1"/>
      <c r="F13" s="1"/>
      <c r="G13" s="1"/>
      <c r="H13" s="1"/>
      <c r="I13" s="4"/>
      <c r="J13" s="1"/>
      <c r="K13" s="145"/>
      <c r="L13" s="28"/>
      <c r="M13" s="4"/>
      <c r="N13" s="375"/>
      <c r="O13" s="20"/>
      <c r="P13" s="146"/>
    </row>
    <row r="14" spans="1:20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-39.822485207100591</v>
      </c>
      <c r="E14" s="312">
        <f>F14/1.3</f>
        <v>-51.769230769230766</v>
      </c>
      <c r="F14" s="313">
        <v>-67.3</v>
      </c>
      <c r="G14" s="312">
        <f>F14*1.3</f>
        <v>-87.49</v>
      </c>
      <c r="H14" s="312">
        <f>G14*1.3</f>
        <v>-113.73699999999999</v>
      </c>
      <c r="I14" s="333">
        <f>H14*1.3</f>
        <v>-147.85810000000001</v>
      </c>
      <c r="J14" s="402">
        <f>I14*1.3</f>
        <v>-192.21553000000003</v>
      </c>
      <c r="K14" s="286">
        <f>J14*1.35</f>
        <v>-259.49096550000007</v>
      </c>
      <c r="L14" s="289">
        <f>K14*1.4</f>
        <v>-363.2873517000001</v>
      </c>
      <c r="M14" s="291">
        <f>L14*1.45</f>
        <v>-526.76665996500014</v>
      </c>
      <c r="N14" s="568">
        <f>M14*1.45</f>
        <v>-763.81165694925016</v>
      </c>
      <c r="O14" s="292">
        <f>N14*1.5</f>
        <v>-1145.7174854238751</v>
      </c>
      <c r="P14" s="287">
        <f>O14*1.55</f>
        <v>-1775.8621024070064</v>
      </c>
    </row>
    <row r="15" spans="1:20" ht="15" thickBot="1" x14ac:dyDescent="0.35">
      <c r="A15" s="144"/>
      <c r="B15" s="144"/>
      <c r="C15" s="141"/>
      <c r="D15" s="331"/>
      <c r="E15" s="1"/>
      <c r="F15" s="2"/>
      <c r="G15" s="1"/>
      <c r="H15" s="1"/>
      <c r="I15" s="4"/>
      <c r="J15" s="1"/>
      <c r="K15" s="145"/>
      <c r="L15" s="28"/>
      <c r="M15" s="4"/>
      <c r="N15" s="375"/>
      <c r="O15" s="20"/>
      <c r="P15" s="146"/>
    </row>
    <row r="16" spans="1:20" x14ac:dyDescent="0.3">
      <c r="A16" s="121" t="s">
        <v>23</v>
      </c>
      <c r="B16" s="122" t="s">
        <v>23</v>
      </c>
      <c r="C16" s="123" t="s">
        <v>66</v>
      </c>
      <c r="D16" s="334">
        <f>E16/1.3</f>
        <v>95.636094674556205</v>
      </c>
      <c r="E16" s="314">
        <f>F16/1.3</f>
        <v>124.32692307692307</v>
      </c>
      <c r="F16" s="315">
        <f>215.5*0.75</f>
        <v>161.625</v>
      </c>
      <c r="G16" s="314">
        <f t="shared" ref="G16:J17" si="7">F16*1.3</f>
        <v>210.11250000000001</v>
      </c>
      <c r="H16" s="314">
        <f t="shared" si="7"/>
        <v>273.14625000000001</v>
      </c>
      <c r="I16" s="335">
        <f t="shared" si="7"/>
        <v>355.090125</v>
      </c>
      <c r="J16" s="366">
        <f t="shared" si="7"/>
        <v>461.61716250000001</v>
      </c>
      <c r="K16" s="124">
        <f>J16*1.35</f>
        <v>623.18316937500003</v>
      </c>
      <c r="L16" s="126">
        <f>K16*1.4</f>
        <v>872.45643712499998</v>
      </c>
      <c r="M16" s="186">
        <f>L16*1.45</f>
        <v>1265.0618338312499</v>
      </c>
      <c r="N16" s="542">
        <f>M16*1.45</f>
        <v>1834.3396590553123</v>
      </c>
      <c r="O16" s="161">
        <f>N16*1.5</f>
        <v>2751.5094885829685</v>
      </c>
      <c r="P16" s="125">
        <f>O16*1.55</f>
        <v>4264.8397073036012</v>
      </c>
    </row>
    <row r="17" spans="1:16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239.0680473372781</v>
      </c>
      <c r="E17" s="316">
        <f>F17/1.3</f>
        <v>310.78846153846155</v>
      </c>
      <c r="F17" s="317">
        <f>538.7*0.75</f>
        <v>404.02500000000003</v>
      </c>
      <c r="G17" s="316">
        <f t="shared" si="7"/>
        <v>525.23250000000007</v>
      </c>
      <c r="H17" s="316">
        <f t="shared" si="7"/>
        <v>682.80225000000007</v>
      </c>
      <c r="I17" s="337">
        <f t="shared" si="7"/>
        <v>887.6429250000001</v>
      </c>
      <c r="J17" s="367">
        <f t="shared" si="7"/>
        <v>1153.9358025000001</v>
      </c>
      <c r="K17" s="131">
        <f>J17*1.35</f>
        <v>1557.8133333750002</v>
      </c>
      <c r="L17" s="133">
        <f>K17*1.4</f>
        <v>2180.9386667250001</v>
      </c>
      <c r="M17" s="190">
        <f>L17*1.45</f>
        <v>3162.3610667512498</v>
      </c>
      <c r="N17" s="543">
        <f>M17*1.45</f>
        <v>4585.4235467893122</v>
      </c>
      <c r="O17" s="162">
        <f>N17*1.5</f>
        <v>6878.1353201839684</v>
      </c>
      <c r="P17" s="132">
        <f>O17*1.55</f>
        <v>10661.109746285152</v>
      </c>
    </row>
    <row r="18" spans="1:16" ht="15" thickBot="1" x14ac:dyDescent="0.35">
      <c r="A18" s="134"/>
      <c r="B18" s="134"/>
      <c r="C18" s="135"/>
      <c r="D18" s="318"/>
      <c r="E18" s="6"/>
      <c r="F18" s="7"/>
      <c r="G18" s="6"/>
      <c r="H18" s="6"/>
      <c r="I18" s="10"/>
      <c r="J18" s="6"/>
      <c r="K18" s="136"/>
      <c r="L18" s="13"/>
      <c r="M18" s="10"/>
      <c r="N18" s="374"/>
      <c r="O18" s="9"/>
      <c r="P18" s="137"/>
    </row>
    <row r="19" spans="1:16" s="379" customFormat="1" x14ac:dyDescent="0.3">
      <c r="A19" s="376" t="s">
        <v>21</v>
      </c>
      <c r="B19" s="377" t="s">
        <v>21</v>
      </c>
      <c r="C19" s="378" t="s">
        <v>3</v>
      </c>
      <c r="D19" s="334">
        <f>E19</f>
        <v>1</v>
      </c>
      <c r="E19" s="314">
        <f>F19*1</f>
        <v>1</v>
      </c>
      <c r="F19" s="314">
        <v>1</v>
      </c>
      <c r="G19" s="314">
        <f t="shared" ref="G19:J20" si="8">F19</f>
        <v>1</v>
      </c>
      <c r="H19" s="314">
        <f t="shared" si="8"/>
        <v>1</v>
      </c>
      <c r="I19" s="335">
        <f t="shared" si="8"/>
        <v>1</v>
      </c>
      <c r="J19" s="368">
        <f t="shared" si="8"/>
        <v>1</v>
      </c>
      <c r="K19" s="219">
        <f>J19*1</f>
        <v>1</v>
      </c>
      <c r="L19" s="222">
        <f t="shared" ref="L19:N20" si="9">K19</f>
        <v>1</v>
      </c>
      <c r="M19" s="220">
        <f t="shared" si="9"/>
        <v>1</v>
      </c>
      <c r="N19" s="548">
        <f t="shared" si="9"/>
        <v>1</v>
      </c>
      <c r="O19" s="221">
        <f>N19*1</f>
        <v>1</v>
      </c>
      <c r="P19" s="220">
        <f>O19</f>
        <v>1</v>
      </c>
    </row>
    <row r="20" spans="1:16" s="379" customFormat="1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19</v>
      </c>
      <c r="E20" s="316">
        <f>F20*1</f>
        <v>19</v>
      </c>
      <c r="F20" s="316">
        <v>19</v>
      </c>
      <c r="G20" s="316">
        <f t="shared" si="8"/>
        <v>19</v>
      </c>
      <c r="H20" s="316">
        <f t="shared" si="8"/>
        <v>19</v>
      </c>
      <c r="I20" s="337">
        <f t="shared" si="8"/>
        <v>19</v>
      </c>
      <c r="J20" s="369">
        <f t="shared" si="8"/>
        <v>19</v>
      </c>
      <c r="K20" s="209">
        <f>J20*1</f>
        <v>19</v>
      </c>
      <c r="L20" s="211">
        <f t="shared" si="9"/>
        <v>19</v>
      </c>
      <c r="M20" s="210">
        <f t="shared" si="9"/>
        <v>19</v>
      </c>
      <c r="N20" s="549">
        <f t="shared" si="9"/>
        <v>19</v>
      </c>
      <c r="O20" s="212">
        <f>N20*1</f>
        <v>19</v>
      </c>
      <c r="P20" s="210">
        <f>O20</f>
        <v>19</v>
      </c>
    </row>
    <row r="21" spans="1:16" ht="15" thickBot="1" x14ac:dyDescent="0.35">
      <c r="A21" s="134"/>
      <c r="B21" s="134"/>
      <c r="C21" s="149"/>
      <c r="D21" s="318"/>
      <c r="E21" s="6"/>
      <c r="F21" s="7"/>
      <c r="G21" s="6"/>
      <c r="H21" s="6"/>
      <c r="I21" s="10"/>
      <c r="J21" s="6"/>
      <c r="K21" s="136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50</v>
      </c>
      <c r="E22" s="314">
        <f>F22*1</f>
        <v>50</v>
      </c>
      <c r="F22" s="314">
        <v>50</v>
      </c>
      <c r="G22" s="314">
        <f>F22</f>
        <v>50</v>
      </c>
      <c r="H22" s="314">
        <f>G22</f>
        <v>50</v>
      </c>
      <c r="I22" s="335">
        <f>H22</f>
        <v>50</v>
      </c>
      <c r="J22" s="370">
        <f>I22</f>
        <v>50</v>
      </c>
      <c r="K22" s="214">
        <f>J22*1</f>
        <v>50</v>
      </c>
      <c r="L22" s="217">
        <f>K22</f>
        <v>50</v>
      </c>
      <c r="M22" s="215">
        <f>L22</f>
        <v>50</v>
      </c>
      <c r="N22" s="550">
        <f>M22</f>
        <v>50</v>
      </c>
      <c r="O22" s="216">
        <f>N22*1</f>
        <v>50</v>
      </c>
      <c r="P22" s="215">
        <f>O22</f>
        <v>50</v>
      </c>
    </row>
    <row r="23" spans="1:16" ht="15" thickBot="1" x14ac:dyDescent="0.35">
      <c r="A23" s="134"/>
      <c r="B23" s="134"/>
      <c r="C23" s="149"/>
      <c r="D23" s="318"/>
      <c r="E23" s="6"/>
      <c r="F23" s="7"/>
      <c r="G23" s="6"/>
      <c r="H23" s="6"/>
      <c r="I23" s="10"/>
      <c r="J23" s="6"/>
      <c r="K23" s="136"/>
      <c r="L23" s="13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150</v>
      </c>
      <c r="E24" s="316">
        <f>F24*1</f>
        <v>150</v>
      </c>
      <c r="F24" s="316">
        <v>150</v>
      </c>
      <c r="G24" s="316">
        <f>F24</f>
        <v>150</v>
      </c>
      <c r="H24" s="316">
        <f>G24</f>
        <v>150</v>
      </c>
      <c r="I24" s="337">
        <f>H24</f>
        <v>150</v>
      </c>
      <c r="J24" s="367">
        <f>I24</f>
        <v>150</v>
      </c>
      <c r="K24" s="131">
        <f>J24*1.1</f>
        <v>165</v>
      </c>
      <c r="L24" s="133">
        <f>K24</f>
        <v>165</v>
      </c>
      <c r="M24" s="132">
        <f>L24</f>
        <v>165</v>
      </c>
      <c r="N24" s="543">
        <f>M24</f>
        <v>165</v>
      </c>
      <c r="O24" s="162">
        <f>N24*1.2</f>
        <v>198</v>
      </c>
      <c r="P24" s="132">
        <f>O24</f>
        <v>198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10"/>
      <c r="J25" s="6"/>
      <c r="K25" s="136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0.85</v>
      </c>
      <c r="E26" s="339">
        <f>F26*1</f>
        <v>0.85</v>
      </c>
      <c r="F26" s="339">
        <v>0.85</v>
      </c>
      <c r="G26" s="339">
        <f>F26</f>
        <v>0.85</v>
      </c>
      <c r="H26" s="339">
        <f>G26</f>
        <v>0.85</v>
      </c>
      <c r="I26" s="340">
        <f>H26</f>
        <v>0.85</v>
      </c>
      <c r="J26" s="371">
        <f>I26</f>
        <v>0.85</v>
      </c>
      <c r="K26" s="251">
        <f>J26*1</f>
        <v>0.85</v>
      </c>
      <c r="L26" s="254">
        <f>K26</f>
        <v>0.85</v>
      </c>
      <c r="M26" s="252">
        <f>L26</f>
        <v>0.85</v>
      </c>
      <c r="N26" s="552">
        <f>M26</f>
        <v>0.85</v>
      </c>
      <c r="O26" s="253">
        <f>N26*1</f>
        <v>0.85</v>
      </c>
      <c r="P26" s="252">
        <f>O26</f>
        <v>0.85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23.708210059171591</v>
      </c>
      <c r="E28" s="404">
        <f t="shared" ref="E28:J28" si="10">(0.5*(E16+E17))/(0.5*(E19/10+E20/10)+E22/10)*E26</f>
        <v>30.820673076923079</v>
      </c>
      <c r="F28" s="404">
        <f t="shared" si="10"/>
        <v>40.06687500000001</v>
      </c>
      <c r="G28" s="404">
        <f t="shared" si="10"/>
        <v>52.086937499999998</v>
      </c>
      <c r="H28" s="404">
        <f t="shared" si="10"/>
        <v>67.713018750000003</v>
      </c>
      <c r="I28" s="404">
        <f t="shared" si="10"/>
        <v>88.026924374999993</v>
      </c>
      <c r="J28" s="404">
        <f t="shared" si="10"/>
        <v>114.43500168749999</v>
      </c>
      <c r="K28" s="404">
        <f t="shared" ref="K28:P28" si="11">(0.5*(K16+K17))/(0.5*(K19/10+K20/10)+K22/10)*K26</f>
        <v>154.487252278125</v>
      </c>
      <c r="L28" s="404">
        <f t="shared" si="11"/>
        <v>216.28215318937498</v>
      </c>
      <c r="M28" s="404">
        <f t="shared" si="11"/>
        <v>313.60912212459374</v>
      </c>
      <c r="N28" s="611">
        <f t="shared" si="11"/>
        <v>454.73322708066092</v>
      </c>
      <c r="O28" s="606">
        <f t="shared" si="11"/>
        <v>682.09984062099136</v>
      </c>
      <c r="P28" s="405">
        <f t="shared" si="11"/>
        <v>1057.2547529625367</v>
      </c>
    </row>
    <row r="30" spans="1:16" x14ac:dyDescent="0.3">
      <c r="D30" s="645" t="s">
        <v>72</v>
      </c>
      <c r="E30" s="645"/>
      <c r="F30" s="645"/>
      <c r="G30" s="645"/>
      <c r="H30" s="645"/>
      <c r="I30" s="645"/>
    </row>
  </sheetData>
  <mergeCells count="3">
    <mergeCell ref="A1:B1"/>
    <mergeCell ref="D30:I30"/>
    <mergeCell ref="A28:B28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3FD6-E386-4928-85FF-BFEE78943D3E}">
  <dimension ref="A1:P28"/>
  <sheetViews>
    <sheetView topLeftCell="D1" zoomScale="85" zoomScaleNormal="85" workbookViewId="0">
      <selection activeCell="P17" sqref="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  <col min="14" max="14" width="12.44140625" bestFit="1" customWidth="1"/>
  </cols>
  <sheetData>
    <row r="1" spans="1:16" x14ac:dyDescent="0.3">
      <c r="A1" s="639" t="s">
        <v>75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3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10"/>
      <c r="J2" s="12"/>
      <c r="K2" s="86"/>
      <c r="L2" s="30"/>
      <c r="M2" s="87"/>
      <c r="N2" s="535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306">
        <f>F3*1</f>
        <v>1.25</v>
      </c>
      <c r="F3" s="306">
        <v>1.25</v>
      </c>
      <c r="G3" s="306">
        <f>F3</f>
        <v>1.25</v>
      </c>
      <c r="H3" s="306">
        <f>G3</f>
        <v>1.25</v>
      </c>
      <c r="I3" s="320">
        <f>H3</f>
        <v>1.25</v>
      </c>
      <c r="J3" s="362">
        <f>I3</f>
        <v>1.25</v>
      </c>
      <c r="K3" s="256">
        <f>J3*1.1</f>
        <v>1.375</v>
      </c>
      <c r="L3" s="258">
        <f>K3</f>
        <v>1.375</v>
      </c>
      <c r="M3" s="257">
        <f>L3</f>
        <v>1.375</v>
      </c>
      <c r="N3" s="536">
        <f>M3</f>
        <v>1.375</v>
      </c>
      <c r="O3" s="263">
        <f>N3*1.15</f>
        <v>1.5812499999999998</v>
      </c>
      <c r="P3" s="257">
        <f>O3</f>
        <v>1.5812499999999998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22">
        <f t="shared" si="2"/>
        <v>0</v>
      </c>
      <c r="J4" s="363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308">
        <f t="shared" si="2"/>
        <v>0</v>
      </c>
      <c r="I5" s="324">
        <f t="shared" si="2"/>
        <v>0</v>
      </c>
      <c r="J5" s="364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2</v>
      </c>
      <c r="E6" s="307">
        <f t="shared" si="1"/>
        <v>2</v>
      </c>
      <c r="F6" s="307">
        <v>2</v>
      </c>
      <c r="G6" s="307">
        <f t="shared" si="2"/>
        <v>2</v>
      </c>
      <c r="H6" s="307">
        <f t="shared" si="2"/>
        <v>2</v>
      </c>
      <c r="I6" s="322">
        <f t="shared" si="2"/>
        <v>2</v>
      </c>
      <c r="J6" s="363">
        <f t="shared" si="2"/>
        <v>2</v>
      </c>
      <c r="K6" s="68">
        <f>J6*1.1</f>
        <v>2.2000000000000002</v>
      </c>
      <c r="L6" s="33">
        <f t="shared" si="3"/>
        <v>2.2000000000000002</v>
      </c>
      <c r="M6" s="69">
        <f t="shared" si="3"/>
        <v>2.2000000000000002</v>
      </c>
      <c r="N6" s="537">
        <f t="shared" si="3"/>
        <v>2.2000000000000002</v>
      </c>
      <c r="O6" s="59">
        <f>N6*1.15</f>
        <v>2.5299999999999998</v>
      </c>
      <c r="P6" s="69">
        <f t="shared" si="4"/>
        <v>2.5299999999999998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0.5</v>
      </c>
      <c r="E7" s="308">
        <f t="shared" si="1"/>
        <v>0.5</v>
      </c>
      <c r="F7" s="308">
        <v>0.5</v>
      </c>
      <c r="G7" s="308">
        <f t="shared" si="2"/>
        <v>0.5</v>
      </c>
      <c r="H7" s="308">
        <f t="shared" si="2"/>
        <v>0.5</v>
      </c>
      <c r="I7" s="324">
        <f t="shared" si="2"/>
        <v>0.5</v>
      </c>
      <c r="J7" s="365">
        <f t="shared" si="2"/>
        <v>0.5</v>
      </c>
      <c r="K7" s="98">
        <f>J7*1.1</f>
        <v>0.55000000000000004</v>
      </c>
      <c r="L7" s="100">
        <f t="shared" si="3"/>
        <v>0.55000000000000004</v>
      </c>
      <c r="M7" s="99">
        <f t="shared" si="3"/>
        <v>0.55000000000000004</v>
      </c>
      <c r="N7" s="539">
        <f t="shared" si="3"/>
        <v>0.55000000000000004</v>
      </c>
      <c r="O7" s="157">
        <f>N7*1.15</f>
        <v>0.63249999999999995</v>
      </c>
      <c r="P7" s="99">
        <f t="shared" si="4"/>
        <v>0.63249999999999995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10"/>
      <c r="J8" s="6"/>
      <c r="K8" s="136"/>
      <c r="L8" s="13"/>
      <c r="M8" s="10"/>
      <c r="N8" s="374"/>
      <c r="O8" s="9"/>
      <c r="P8" s="137"/>
    </row>
    <row r="9" spans="1:16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</v>
      </c>
      <c r="E9" s="309">
        <f>F9*1</f>
        <v>0</v>
      </c>
      <c r="F9" s="309">
        <v>0</v>
      </c>
      <c r="G9" s="309">
        <f>F9</f>
        <v>0</v>
      </c>
      <c r="H9" s="309">
        <f>G9</f>
        <v>0</v>
      </c>
      <c r="I9" s="326">
        <f>H9</f>
        <v>0</v>
      </c>
      <c r="J9" s="371">
        <f>I9</f>
        <v>0</v>
      </c>
      <c r="K9" s="251">
        <f>J9*1.1</f>
        <v>0</v>
      </c>
      <c r="L9" s="254">
        <f>K9</f>
        <v>0</v>
      </c>
      <c r="M9" s="252">
        <f>L9</f>
        <v>0</v>
      </c>
      <c r="N9" s="552">
        <f>M9</f>
        <v>0</v>
      </c>
      <c r="O9" s="253">
        <f>N9*1.1</f>
        <v>0</v>
      </c>
      <c r="P9" s="252">
        <f>O9</f>
        <v>0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10"/>
      <c r="J10" s="6"/>
      <c r="K10" s="136"/>
      <c r="L10" s="13"/>
      <c r="M10" s="10"/>
      <c r="N10" s="374"/>
      <c r="O10" s="9"/>
      <c r="P10" s="137"/>
    </row>
    <row r="11" spans="1:16" x14ac:dyDescent="0.3">
      <c r="A11" s="121"/>
      <c r="B11" s="122"/>
      <c r="C11" s="103" t="s">
        <v>14</v>
      </c>
      <c r="D11" s="327">
        <f>E11</f>
        <v>25</v>
      </c>
      <c r="E11" s="310">
        <f>F11*1</f>
        <v>25</v>
      </c>
      <c r="F11" s="310">
        <v>25</v>
      </c>
      <c r="G11" s="310">
        <f t="shared" ref="G11:J12" si="5">F11</f>
        <v>25</v>
      </c>
      <c r="H11" s="310">
        <f t="shared" si="5"/>
        <v>25</v>
      </c>
      <c r="I11" s="328">
        <f t="shared" si="5"/>
        <v>25</v>
      </c>
      <c r="J11" s="366">
        <f t="shared" si="5"/>
        <v>25</v>
      </c>
      <c r="K11" s="124">
        <f>J11*1</f>
        <v>25</v>
      </c>
      <c r="L11" s="126">
        <f t="shared" ref="L11:N12" si="6">K11</f>
        <v>25</v>
      </c>
      <c r="M11" s="125">
        <f t="shared" si="6"/>
        <v>25</v>
      </c>
      <c r="N11" s="542">
        <f t="shared" si="6"/>
        <v>25</v>
      </c>
      <c r="O11" s="161">
        <f>N11*1</f>
        <v>25</v>
      </c>
      <c r="P11" s="125">
        <f>O11</f>
        <v>25</v>
      </c>
    </row>
    <row r="12" spans="1:16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30">
        <f t="shared" si="5"/>
        <v>10</v>
      </c>
      <c r="J12" s="367">
        <f t="shared" si="5"/>
        <v>10</v>
      </c>
      <c r="K12" s="131">
        <f>J12*1</f>
        <v>10</v>
      </c>
      <c r="L12" s="133">
        <f t="shared" si="6"/>
        <v>10</v>
      </c>
      <c r="M12" s="132">
        <f t="shared" si="6"/>
        <v>10</v>
      </c>
      <c r="N12" s="543">
        <f t="shared" si="6"/>
        <v>10</v>
      </c>
      <c r="O12" s="162">
        <f>N12*1</f>
        <v>10</v>
      </c>
      <c r="P12" s="132">
        <f>O12</f>
        <v>10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4"/>
      <c r="J13" s="1"/>
      <c r="K13" s="145"/>
      <c r="L13" s="28"/>
      <c r="M13" s="4"/>
      <c r="N13" s="375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-39.822485207100591</v>
      </c>
      <c r="E14" s="312">
        <f>F14/1.3</f>
        <v>-51.769230769230766</v>
      </c>
      <c r="F14" s="313">
        <v>-67.3</v>
      </c>
      <c r="G14" s="312">
        <f>F14*1.3</f>
        <v>-87.49</v>
      </c>
      <c r="H14" s="312">
        <f>G14*1.3</f>
        <v>-113.73699999999999</v>
      </c>
      <c r="I14" s="333">
        <f>H14*1.3</f>
        <v>-147.85810000000001</v>
      </c>
      <c r="J14" s="402">
        <f>I14*1.3</f>
        <v>-192.21553000000003</v>
      </c>
      <c r="K14" s="286">
        <f>J14*1.35</f>
        <v>-259.49096550000007</v>
      </c>
      <c r="L14" s="289">
        <f>K14*1.4</f>
        <v>-363.2873517000001</v>
      </c>
      <c r="M14" s="291">
        <f>L14*1.45</f>
        <v>-526.76665996500014</v>
      </c>
      <c r="N14" s="568">
        <f>M14*1.45</f>
        <v>-763.81165694925016</v>
      </c>
      <c r="O14" s="292">
        <f>N14*1.5</f>
        <v>-1145.7174854238751</v>
      </c>
      <c r="P14" s="287">
        <f>O14*1.55</f>
        <v>-1775.8621024070064</v>
      </c>
    </row>
    <row r="15" spans="1:16" ht="15" thickBot="1" x14ac:dyDescent="0.35">
      <c r="A15" s="144"/>
      <c r="B15" s="144"/>
      <c r="C15" s="141"/>
      <c r="D15" s="331"/>
      <c r="E15" s="1"/>
      <c r="F15" s="2"/>
      <c r="G15" s="1"/>
      <c r="H15" s="1"/>
      <c r="I15" s="4"/>
      <c r="J15" s="1"/>
      <c r="K15" s="145"/>
      <c r="L15" s="28"/>
      <c r="M15" s="4"/>
      <c r="N15" s="375"/>
      <c r="O15" s="20"/>
      <c r="P15" s="146"/>
    </row>
    <row r="16" spans="1:16" x14ac:dyDescent="0.3">
      <c r="A16" s="121" t="s">
        <v>23</v>
      </c>
      <c r="B16" s="122" t="s">
        <v>23</v>
      </c>
      <c r="C16" s="123" t="s">
        <v>66</v>
      </c>
      <c r="D16" s="334">
        <f>E16/1.3</f>
        <v>420.79881656804736</v>
      </c>
      <c r="E16" s="314">
        <f>F16/1.3</f>
        <v>547.03846153846155</v>
      </c>
      <c r="F16" s="315">
        <f>215.5*3.3</f>
        <v>711.15</v>
      </c>
      <c r="G16" s="314">
        <f t="shared" ref="G16:J17" si="7">F16*1.3</f>
        <v>924.495</v>
      </c>
      <c r="H16" s="314">
        <f t="shared" si="7"/>
        <v>1201.8434999999999</v>
      </c>
      <c r="I16" s="335">
        <f t="shared" si="7"/>
        <v>1562.3965499999999</v>
      </c>
      <c r="J16" s="366">
        <f t="shared" si="7"/>
        <v>2031.115515</v>
      </c>
      <c r="K16" s="124">
        <f>J16*1.35</f>
        <v>2742.00594525</v>
      </c>
      <c r="L16" s="126">
        <f>K16*1.4</f>
        <v>3838.8083233499997</v>
      </c>
      <c r="M16" s="186">
        <f>L16*1.45</f>
        <v>5566.2720688574991</v>
      </c>
      <c r="N16" s="542">
        <f>M16*1.45</f>
        <v>8071.0944998433733</v>
      </c>
      <c r="O16" s="161">
        <f>N16*1.5</f>
        <v>12106.64174976506</v>
      </c>
      <c r="P16" s="125">
        <f>O16*1.55</f>
        <v>18765.294712135845</v>
      </c>
    </row>
    <row r="17" spans="1:16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1051.8994082840236</v>
      </c>
      <c r="E17" s="316">
        <f>F17/1.3</f>
        <v>1367.4692307692308</v>
      </c>
      <c r="F17" s="317">
        <f>538.7*3.3</f>
        <v>1777.71</v>
      </c>
      <c r="G17" s="316">
        <f t="shared" si="7"/>
        <v>2311.0230000000001</v>
      </c>
      <c r="H17" s="316">
        <f t="shared" si="7"/>
        <v>3004.3299000000002</v>
      </c>
      <c r="I17" s="337">
        <f t="shared" si="7"/>
        <v>3905.6288700000005</v>
      </c>
      <c r="J17" s="367">
        <f t="shared" si="7"/>
        <v>5077.3175310000006</v>
      </c>
      <c r="K17" s="131">
        <f>J17*1.35</f>
        <v>6854.3786668500015</v>
      </c>
      <c r="L17" s="133">
        <f>K17*1.4</f>
        <v>9596.1301335900007</v>
      </c>
      <c r="M17" s="190">
        <f>L17*1.45</f>
        <v>13914.388693705501</v>
      </c>
      <c r="N17" s="543">
        <f>M17*1.45</f>
        <v>20175.863605872975</v>
      </c>
      <c r="O17" s="162">
        <f>N17*1.5</f>
        <v>30263.795408809463</v>
      </c>
      <c r="P17" s="132">
        <f>O17*1.55</f>
        <v>46908.882883654667</v>
      </c>
    </row>
    <row r="18" spans="1:16" ht="15" thickBot="1" x14ac:dyDescent="0.35">
      <c r="A18" s="134"/>
      <c r="B18" s="134"/>
      <c r="C18" s="135"/>
      <c r="D18" s="318"/>
      <c r="E18" s="6"/>
      <c r="F18" s="7"/>
      <c r="G18" s="6"/>
      <c r="H18" s="6"/>
      <c r="I18" s="10"/>
      <c r="J18" s="6"/>
      <c r="K18" s="136"/>
      <c r="L18" s="13"/>
      <c r="M18" s="10"/>
      <c r="N18" s="374"/>
      <c r="O18" s="9"/>
      <c r="P18" s="137"/>
    </row>
    <row r="19" spans="1:16" x14ac:dyDescent="0.3">
      <c r="A19" s="376" t="s">
        <v>21</v>
      </c>
      <c r="B19" s="377" t="s">
        <v>21</v>
      </c>
      <c r="C19" s="378" t="s">
        <v>3</v>
      </c>
      <c r="D19" s="334">
        <f>E19</f>
        <v>3</v>
      </c>
      <c r="E19" s="314">
        <f>F19*1</f>
        <v>3</v>
      </c>
      <c r="F19" s="314">
        <v>3</v>
      </c>
      <c r="G19" s="314">
        <f t="shared" ref="G19:J20" si="8">F19</f>
        <v>3</v>
      </c>
      <c r="H19" s="314">
        <f t="shared" si="8"/>
        <v>3</v>
      </c>
      <c r="I19" s="335">
        <f t="shared" si="8"/>
        <v>3</v>
      </c>
      <c r="J19" s="368">
        <f t="shared" si="8"/>
        <v>3</v>
      </c>
      <c r="K19" s="219">
        <f>J19*1</f>
        <v>3</v>
      </c>
      <c r="L19" s="222">
        <f t="shared" ref="L19:N20" si="9">K19</f>
        <v>3</v>
      </c>
      <c r="M19" s="220">
        <f t="shared" si="9"/>
        <v>3</v>
      </c>
      <c r="N19" s="548">
        <f t="shared" si="9"/>
        <v>3</v>
      </c>
      <c r="O19" s="221">
        <f>N19*1</f>
        <v>3</v>
      </c>
      <c r="P19" s="220">
        <f>O19</f>
        <v>3</v>
      </c>
    </row>
    <row r="20" spans="1:16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25</v>
      </c>
      <c r="E20" s="316">
        <f>F20*1</f>
        <v>25</v>
      </c>
      <c r="F20" s="316">
        <v>25</v>
      </c>
      <c r="G20" s="316">
        <f t="shared" si="8"/>
        <v>25</v>
      </c>
      <c r="H20" s="316">
        <f t="shared" si="8"/>
        <v>25</v>
      </c>
      <c r="I20" s="337">
        <f t="shared" si="8"/>
        <v>25</v>
      </c>
      <c r="J20" s="369">
        <f t="shared" si="8"/>
        <v>25</v>
      </c>
      <c r="K20" s="209">
        <f>J20*1</f>
        <v>25</v>
      </c>
      <c r="L20" s="211">
        <f t="shared" si="9"/>
        <v>25</v>
      </c>
      <c r="M20" s="210">
        <f t="shared" si="9"/>
        <v>25</v>
      </c>
      <c r="N20" s="549">
        <f t="shared" si="9"/>
        <v>25</v>
      </c>
      <c r="O20" s="212">
        <f>N20*1</f>
        <v>25</v>
      </c>
      <c r="P20" s="210">
        <f>O20</f>
        <v>25</v>
      </c>
    </row>
    <row r="21" spans="1:16" ht="15" thickBot="1" x14ac:dyDescent="0.35">
      <c r="A21" s="134"/>
      <c r="B21" s="134"/>
      <c r="C21" s="149"/>
      <c r="D21" s="318"/>
      <c r="E21" s="6"/>
      <c r="F21" s="7"/>
      <c r="G21" s="6"/>
      <c r="H21" s="6"/>
      <c r="I21" s="10"/>
      <c r="J21" s="6"/>
      <c r="K21" s="136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210</v>
      </c>
      <c r="E22" s="314">
        <f>F22*1</f>
        <v>210</v>
      </c>
      <c r="F22" s="314">
        <v>210</v>
      </c>
      <c r="G22" s="314">
        <f>F22</f>
        <v>210</v>
      </c>
      <c r="H22" s="314">
        <f>G22</f>
        <v>210</v>
      </c>
      <c r="I22" s="335">
        <f>H22</f>
        <v>210</v>
      </c>
      <c r="J22" s="370">
        <f>I22</f>
        <v>210</v>
      </c>
      <c r="K22" s="214">
        <f>J22*1</f>
        <v>210</v>
      </c>
      <c r="L22" s="217">
        <f>K22</f>
        <v>210</v>
      </c>
      <c r="M22" s="215">
        <f>L22</f>
        <v>210</v>
      </c>
      <c r="N22" s="550">
        <f>M22</f>
        <v>210</v>
      </c>
      <c r="O22" s="216">
        <f>N22*1</f>
        <v>210</v>
      </c>
      <c r="P22" s="215">
        <f>O22</f>
        <v>210</v>
      </c>
    </row>
    <row r="23" spans="1:16" ht="15" thickBot="1" x14ac:dyDescent="0.35">
      <c r="A23" s="134"/>
      <c r="B23" s="134"/>
      <c r="C23" s="149"/>
      <c r="D23" s="318"/>
      <c r="E23" s="6"/>
      <c r="F23" s="7"/>
      <c r="G23" s="6"/>
      <c r="H23" s="6"/>
      <c r="I23" s="10"/>
      <c r="J23" s="6"/>
      <c r="K23" s="136"/>
      <c r="L23" s="13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120</v>
      </c>
      <c r="E24" s="316">
        <f>F24*1</f>
        <v>120</v>
      </c>
      <c r="F24" s="316">
        <v>120</v>
      </c>
      <c r="G24" s="316">
        <f>F24</f>
        <v>120</v>
      </c>
      <c r="H24" s="316">
        <f>G24</f>
        <v>120</v>
      </c>
      <c r="I24" s="337">
        <f>H24</f>
        <v>120</v>
      </c>
      <c r="J24" s="367">
        <f>I24</f>
        <v>120</v>
      </c>
      <c r="K24" s="131">
        <f>J24*1.1</f>
        <v>132</v>
      </c>
      <c r="L24" s="133">
        <f>K24</f>
        <v>132</v>
      </c>
      <c r="M24" s="132">
        <f>L24</f>
        <v>132</v>
      </c>
      <c r="N24" s="543">
        <f>M24</f>
        <v>132</v>
      </c>
      <c r="O24" s="162">
        <f>N24*1.2</f>
        <v>158.4</v>
      </c>
      <c r="P24" s="132">
        <f>O24</f>
        <v>158.4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10"/>
      <c r="J25" s="6"/>
      <c r="K25" s="136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0.8</v>
      </c>
      <c r="E26" s="339">
        <f>F26*1</f>
        <v>0.8</v>
      </c>
      <c r="F26" s="339">
        <v>0.8</v>
      </c>
      <c r="G26" s="339">
        <f>F26</f>
        <v>0.8</v>
      </c>
      <c r="H26" s="339">
        <f>G26</f>
        <v>0.8</v>
      </c>
      <c r="I26" s="340">
        <f>H26</f>
        <v>0.8</v>
      </c>
      <c r="J26" s="371">
        <f>I26</f>
        <v>0.8</v>
      </c>
      <c r="K26" s="251">
        <f>J26*1</f>
        <v>0.8</v>
      </c>
      <c r="L26" s="254">
        <f>K26</f>
        <v>0.8</v>
      </c>
      <c r="M26" s="252">
        <f>L26</f>
        <v>0.8</v>
      </c>
      <c r="N26" s="552">
        <f>M26</f>
        <v>0.8</v>
      </c>
      <c r="O26" s="253">
        <f>N26*1</f>
        <v>0.8</v>
      </c>
      <c r="P26" s="252">
        <f>O26</f>
        <v>0.8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26.298182586644131</v>
      </c>
      <c r="E28" s="404">
        <f t="shared" ref="E28:J28" si="10">(0.5*(E16+E17))/(0.5*(E19/10+E20/10)+E22/10)*E26</f>
        <v>34.187637362637361</v>
      </c>
      <c r="F28" s="404">
        <f t="shared" si="10"/>
        <v>44.443928571428579</v>
      </c>
      <c r="G28" s="404">
        <f t="shared" si="10"/>
        <v>57.777107142857147</v>
      </c>
      <c r="H28" s="404">
        <f t="shared" si="10"/>
        <v>75.110239285714286</v>
      </c>
      <c r="I28" s="404">
        <f t="shared" si="10"/>
        <v>97.643311071428585</v>
      </c>
      <c r="J28" s="404">
        <f t="shared" si="10"/>
        <v>126.93630439285715</v>
      </c>
      <c r="K28" s="404">
        <f t="shared" ref="K28:P28" si="11">(0.5*(K16+K17))/(0.5*(K19/10+K20/10)+K22/10)*K26</f>
        <v>171.36401093035721</v>
      </c>
      <c r="L28" s="404">
        <f t="shared" si="11"/>
        <v>239.90961530250001</v>
      </c>
      <c r="M28" s="404">
        <f t="shared" si="11"/>
        <v>347.868942188625</v>
      </c>
      <c r="N28" s="611">
        <f t="shared" si="11"/>
        <v>504.40996617350629</v>
      </c>
      <c r="O28" s="606">
        <f t="shared" si="11"/>
        <v>756.61494926025944</v>
      </c>
      <c r="P28" s="405">
        <f t="shared" si="11"/>
        <v>1172.753171353402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568C-61A4-4A7A-9D89-F4F9DFF8BC9D}">
  <dimension ref="A1:P35"/>
  <sheetViews>
    <sheetView topLeftCell="C1" zoomScale="85" zoomScaleNormal="85" workbookViewId="0">
      <selection activeCell="K9" sqref="K9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16" x14ac:dyDescent="0.3">
      <c r="A1" s="639" t="s">
        <v>69</v>
      </c>
      <c r="B1" s="639"/>
      <c r="C1" s="52" t="s">
        <v>0</v>
      </c>
      <c r="D1" s="81" t="s">
        <v>2</v>
      </c>
      <c r="E1" s="82" t="s">
        <v>1</v>
      </c>
      <c r="F1" s="82"/>
      <c r="G1" s="82">
        <v>2</v>
      </c>
      <c r="H1" s="82">
        <v>3</v>
      </c>
      <c r="I1" s="83">
        <v>4</v>
      </c>
      <c r="J1" s="82">
        <v>5</v>
      </c>
      <c r="K1" s="81">
        <v>6</v>
      </c>
      <c r="L1" s="82">
        <v>7</v>
      </c>
      <c r="M1" s="83">
        <v>8</v>
      </c>
      <c r="N1" s="8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10"/>
      <c r="J2" s="12"/>
      <c r="K2" s="86"/>
      <c r="L2" s="30"/>
      <c r="M2" s="87"/>
      <c r="N2" s="87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306">
        <f>F3*1</f>
        <v>1.25</v>
      </c>
      <c r="F3" s="306">
        <v>1.25</v>
      </c>
      <c r="G3" s="306">
        <f>F3</f>
        <v>1.25</v>
      </c>
      <c r="H3" s="306">
        <f>G3</f>
        <v>1.25</v>
      </c>
      <c r="I3" s="320">
        <f>H3</f>
        <v>1.25</v>
      </c>
      <c r="J3" s="362">
        <f>I3</f>
        <v>1.25</v>
      </c>
      <c r="K3" s="256">
        <f>J3*1.1</f>
        <v>1.375</v>
      </c>
      <c r="L3" s="258">
        <f>K3</f>
        <v>1.375</v>
      </c>
      <c r="M3" s="257">
        <f>L3</f>
        <v>1.375</v>
      </c>
      <c r="N3" s="257">
        <f ca="1">N3</f>
        <v>0</v>
      </c>
      <c r="O3" s="263">
        <f ca="1">N3*1.15</f>
        <v>0</v>
      </c>
      <c r="P3" s="257">
        <f ca="1">O3</f>
        <v>1.5812499999999998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22">
        <f t="shared" si="2"/>
        <v>0</v>
      </c>
      <c r="J4" s="363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69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1</v>
      </c>
      <c r="E5" s="308">
        <f t="shared" si="1"/>
        <v>1</v>
      </c>
      <c r="F5" s="308">
        <v>1</v>
      </c>
      <c r="G5" s="308">
        <f t="shared" si="2"/>
        <v>1</v>
      </c>
      <c r="H5" s="308">
        <f t="shared" si="2"/>
        <v>1</v>
      </c>
      <c r="I5" s="324">
        <f t="shared" si="2"/>
        <v>1</v>
      </c>
      <c r="J5" s="364">
        <f t="shared" si="2"/>
        <v>1</v>
      </c>
      <c r="K5" s="66">
        <f>J5*1</f>
        <v>1</v>
      </c>
      <c r="L5" s="32">
        <f t="shared" si="3"/>
        <v>1</v>
      </c>
      <c r="M5" s="67">
        <f t="shared" si="3"/>
        <v>1</v>
      </c>
      <c r="N5" s="67">
        <f t="shared" si="3"/>
        <v>1</v>
      </c>
      <c r="O5" s="58">
        <f>N5*1</f>
        <v>1</v>
      </c>
      <c r="P5" s="67">
        <f t="shared" si="4"/>
        <v>1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1.25</v>
      </c>
      <c r="E6" s="307">
        <f t="shared" si="1"/>
        <v>1.25</v>
      </c>
      <c r="F6" s="307">
        <v>1.25</v>
      </c>
      <c r="G6" s="307">
        <f t="shared" si="2"/>
        <v>1.25</v>
      </c>
      <c r="H6" s="307">
        <f t="shared" si="2"/>
        <v>1.25</v>
      </c>
      <c r="I6" s="322">
        <f t="shared" si="2"/>
        <v>1.25</v>
      </c>
      <c r="J6" s="363">
        <f t="shared" si="2"/>
        <v>1.25</v>
      </c>
      <c r="K6" s="68">
        <f>J6*1.1</f>
        <v>1.375</v>
      </c>
      <c r="L6" s="33">
        <f t="shared" si="3"/>
        <v>1.375</v>
      </c>
      <c r="M6" s="69">
        <f t="shared" si="3"/>
        <v>1.375</v>
      </c>
      <c r="N6" s="69">
        <f t="shared" si="3"/>
        <v>1.375</v>
      </c>
      <c r="O6" s="59">
        <f>N6*1.15</f>
        <v>1.5812499999999998</v>
      </c>
      <c r="P6" s="69">
        <f t="shared" si="4"/>
        <v>1.5812499999999998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</v>
      </c>
      <c r="E7" s="308">
        <f t="shared" si="1"/>
        <v>1</v>
      </c>
      <c r="F7" s="308">
        <v>1</v>
      </c>
      <c r="G7" s="308">
        <f t="shared" si="2"/>
        <v>1</v>
      </c>
      <c r="H7" s="308">
        <f t="shared" si="2"/>
        <v>1</v>
      </c>
      <c r="I7" s="324">
        <f t="shared" si="2"/>
        <v>1</v>
      </c>
      <c r="J7" s="365">
        <f t="shared" si="2"/>
        <v>1</v>
      </c>
      <c r="K7" s="98">
        <f>J7*1</f>
        <v>1</v>
      </c>
      <c r="L7" s="100">
        <f t="shared" si="3"/>
        <v>1</v>
      </c>
      <c r="M7" s="99">
        <f t="shared" si="3"/>
        <v>1</v>
      </c>
      <c r="N7" s="99">
        <f t="shared" si="3"/>
        <v>1</v>
      </c>
      <c r="O7" s="157">
        <f>N7*1</f>
        <v>1</v>
      </c>
      <c r="P7" s="99">
        <f t="shared" si="4"/>
        <v>1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10"/>
      <c r="J8" s="6"/>
      <c r="K8" s="136"/>
      <c r="L8" s="13"/>
      <c r="M8" s="10"/>
      <c r="N8" s="10"/>
      <c r="O8" s="9"/>
      <c r="P8" s="137"/>
    </row>
    <row r="9" spans="1:16" ht="15" thickBot="1" x14ac:dyDescent="0.35">
      <c r="A9" s="163" t="s">
        <v>22</v>
      </c>
      <c r="B9" s="164" t="s">
        <v>30</v>
      </c>
      <c r="C9" s="152" t="s">
        <v>32</v>
      </c>
      <c r="D9" s="325">
        <f>E9</f>
        <v>0.1</v>
      </c>
      <c r="E9" s="309">
        <f>F9*1</f>
        <v>0.1</v>
      </c>
      <c r="F9" s="309">
        <v>0.1</v>
      </c>
      <c r="G9" s="309">
        <f>F9</f>
        <v>0.1</v>
      </c>
      <c r="H9" s="309">
        <f>G9</f>
        <v>0.1</v>
      </c>
      <c r="I9" s="326">
        <f>H9</f>
        <v>0.1</v>
      </c>
      <c r="J9" s="371">
        <f>I9</f>
        <v>0.1</v>
      </c>
      <c r="K9" s="251">
        <f>J9*1.1</f>
        <v>0.11000000000000001</v>
      </c>
      <c r="L9" s="254">
        <f>K9</f>
        <v>0.11000000000000001</v>
      </c>
      <c r="M9" s="252">
        <f>L9</f>
        <v>0.11000000000000001</v>
      </c>
      <c r="N9" s="252">
        <f>M9</f>
        <v>0.11000000000000001</v>
      </c>
      <c r="O9" s="253">
        <f>N9*1.1</f>
        <v>0.12100000000000002</v>
      </c>
      <c r="P9" s="252">
        <f>O9</f>
        <v>0.12100000000000002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10"/>
      <c r="J10" s="6"/>
      <c r="K10" s="136"/>
      <c r="L10" s="13"/>
      <c r="M10" s="10"/>
      <c r="N10" s="10"/>
      <c r="O10" s="9"/>
      <c r="P10" s="137"/>
    </row>
    <row r="11" spans="1:16" x14ac:dyDescent="0.3">
      <c r="A11" s="121"/>
      <c r="B11" s="122"/>
      <c r="C11" s="103" t="s">
        <v>14</v>
      </c>
      <c r="D11" s="327">
        <f>E11</f>
        <v>45</v>
      </c>
      <c r="E11" s="310">
        <f>F11*1</f>
        <v>45</v>
      </c>
      <c r="F11" s="310">
        <v>45</v>
      </c>
      <c r="G11" s="310">
        <f t="shared" ref="G11:J12" si="5">F11</f>
        <v>45</v>
      </c>
      <c r="H11" s="310">
        <f t="shared" si="5"/>
        <v>45</v>
      </c>
      <c r="I11" s="328">
        <f t="shared" si="5"/>
        <v>45</v>
      </c>
      <c r="J11" s="366">
        <f t="shared" si="5"/>
        <v>45</v>
      </c>
      <c r="K11" s="124">
        <f>I11*1</f>
        <v>45</v>
      </c>
      <c r="L11" s="126">
        <f t="shared" ref="L11:N12" si="6">K11</f>
        <v>45</v>
      </c>
      <c r="M11" s="125">
        <f t="shared" si="6"/>
        <v>45</v>
      </c>
      <c r="N11" s="125">
        <f t="shared" si="6"/>
        <v>45</v>
      </c>
      <c r="O11" s="161">
        <f>N11*1</f>
        <v>45</v>
      </c>
      <c r="P11" s="125">
        <f>O11</f>
        <v>45</v>
      </c>
    </row>
    <row r="12" spans="1:16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30">
        <f t="shared" si="5"/>
        <v>10</v>
      </c>
      <c r="J12" s="367">
        <f t="shared" si="5"/>
        <v>10</v>
      </c>
      <c r="K12" s="131">
        <f>I12*1</f>
        <v>10</v>
      </c>
      <c r="L12" s="133">
        <f t="shared" si="6"/>
        <v>10</v>
      </c>
      <c r="M12" s="132">
        <f t="shared" si="6"/>
        <v>10</v>
      </c>
      <c r="N12" s="132">
        <f t="shared" si="6"/>
        <v>10</v>
      </c>
      <c r="O12" s="162">
        <f>N12*1</f>
        <v>10</v>
      </c>
      <c r="P12" s="132">
        <f>O12</f>
        <v>10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4"/>
      <c r="J13" s="1"/>
      <c r="K13" s="145"/>
      <c r="L13" s="28"/>
      <c r="M13" s="4"/>
      <c r="N13" s="4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-39.822485207100591</v>
      </c>
      <c r="E14" s="312">
        <f>F14/1.3</f>
        <v>-51.769230769230766</v>
      </c>
      <c r="F14" s="313">
        <v>-67.3</v>
      </c>
      <c r="G14" s="312">
        <f>F14*1.3</f>
        <v>-87.49</v>
      </c>
      <c r="H14" s="312">
        <f>G14*1.3</f>
        <v>-113.73699999999999</v>
      </c>
      <c r="I14" s="333">
        <f>H14*1.3</f>
        <v>-147.85810000000001</v>
      </c>
      <c r="J14" s="402">
        <f>I14*1.3</f>
        <v>-192.21553000000003</v>
      </c>
      <c r="K14" s="286">
        <f>J14*1.35</f>
        <v>-259.49096550000007</v>
      </c>
      <c r="L14" s="289">
        <f>K14*1.4</f>
        <v>-363.2873517000001</v>
      </c>
      <c r="M14" s="291">
        <f>L14*1.45</f>
        <v>-526.76665996500014</v>
      </c>
      <c r="N14" s="291">
        <f>M14*1.45</f>
        <v>-763.81165694925016</v>
      </c>
      <c r="O14" s="292">
        <f>N14*1.5</f>
        <v>-1145.7174854238751</v>
      </c>
      <c r="P14" s="287">
        <f>O14*1.55</f>
        <v>-1775.8621024070064</v>
      </c>
    </row>
    <row r="15" spans="1:16" ht="15" thickBot="1" x14ac:dyDescent="0.35">
      <c r="A15" s="134"/>
      <c r="B15" s="134"/>
      <c r="C15" s="141"/>
      <c r="D15" s="411"/>
      <c r="E15" s="22"/>
      <c r="F15" s="22"/>
      <c r="G15" s="22"/>
      <c r="H15" s="22"/>
      <c r="I15" s="185"/>
      <c r="J15" s="22"/>
      <c r="K15" s="142"/>
      <c r="L15" s="29"/>
      <c r="M15" s="185"/>
      <c r="N15" s="185"/>
      <c r="O15" s="21"/>
      <c r="P15" s="143"/>
    </row>
    <row r="16" spans="1:16" ht="15" thickBot="1" x14ac:dyDescent="0.35">
      <c r="A16" s="121" t="s">
        <v>21</v>
      </c>
      <c r="B16" s="122" t="s">
        <v>21</v>
      </c>
      <c r="C16" s="123" t="s">
        <v>5</v>
      </c>
      <c r="D16" s="334">
        <f>E16</f>
        <v>17</v>
      </c>
      <c r="E16" s="314">
        <f>F16*1</f>
        <v>17</v>
      </c>
      <c r="F16" s="314">
        <v>17</v>
      </c>
      <c r="G16" s="314">
        <f>F16</f>
        <v>17</v>
      </c>
      <c r="H16" s="314">
        <f>G16</f>
        <v>17</v>
      </c>
      <c r="I16" s="335">
        <f>H16</f>
        <v>17</v>
      </c>
      <c r="J16" s="366">
        <f>I16</f>
        <v>17</v>
      </c>
      <c r="K16" s="124">
        <f>J16*1</f>
        <v>17</v>
      </c>
      <c r="L16" s="126">
        <f>K16</f>
        <v>17</v>
      </c>
      <c r="M16" s="125">
        <f>L16</f>
        <v>17</v>
      </c>
      <c r="N16" s="125">
        <f>M16</f>
        <v>17</v>
      </c>
      <c r="O16" s="161">
        <f>N16*1</f>
        <v>17</v>
      </c>
      <c r="P16" s="125">
        <f>O16</f>
        <v>17</v>
      </c>
    </row>
    <row r="17" spans="1:16" ht="15" thickBot="1" x14ac:dyDescent="0.35">
      <c r="A17" s="93" t="s">
        <v>24</v>
      </c>
      <c r="B17" s="40" t="s">
        <v>24</v>
      </c>
      <c r="C17" s="57" t="s">
        <v>6</v>
      </c>
      <c r="D17" s="329">
        <f t="shared" ref="D17:E17" si="7">E17/1.3</f>
        <v>0.20710059171597631</v>
      </c>
      <c r="E17" s="308">
        <f t="shared" si="7"/>
        <v>0.26923076923076922</v>
      </c>
      <c r="F17" s="410">
        <v>0.35</v>
      </c>
      <c r="G17" s="308">
        <f>F17+0.05</f>
        <v>0.39999999999999997</v>
      </c>
      <c r="H17" s="308">
        <f>G17+0.05</f>
        <v>0.44999999999999996</v>
      </c>
      <c r="I17" s="308">
        <f>H17+0.05</f>
        <v>0.49999999999999994</v>
      </c>
      <c r="J17" s="630">
        <f>I17+0.05</f>
        <v>0.54999999999999993</v>
      </c>
      <c r="K17" s="627">
        <f>J17+0.1</f>
        <v>0.64999999999999991</v>
      </c>
      <c r="L17" s="625">
        <f>K17+0.05</f>
        <v>0.7</v>
      </c>
      <c r="M17" s="628">
        <f>L17+0.05</f>
        <v>0.75</v>
      </c>
      <c r="N17" s="628">
        <f>M17+0.05</f>
        <v>0.8</v>
      </c>
      <c r="O17" s="624">
        <f>N17+0.1</f>
        <v>0.9</v>
      </c>
      <c r="P17" s="628">
        <f>O17+0.05</f>
        <v>0.95000000000000007</v>
      </c>
    </row>
    <row r="18" spans="1:16" x14ac:dyDescent="0.3">
      <c r="A18" s="147" t="s">
        <v>27</v>
      </c>
      <c r="B18" s="42" t="s">
        <v>27</v>
      </c>
      <c r="C18" s="55" t="s">
        <v>25</v>
      </c>
      <c r="D18" s="325"/>
      <c r="E18" s="309"/>
      <c r="F18" s="409"/>
      <c r="G18" s="309"/>
      <c r="H18" s="309"/>
      <c r="I18" s="326"/>
      <c r="J18" s="407"/>
      <c r="K18" s="70"/>
      <c r="L18" s="36"/>
      <c r="M18" s="188"/>
      <c r="N18" s="188"/>
      <c r="O18" s="60"/>
      <c r="P18" s="71"/>
    </row>
    <row r="19" spans="1:16" x14ac:dyDescent="0.3">
      <c r="A19" s="93" t="s">
        <v>27</v>
      </c>
      <c r="B19" s="40" t="s">
        <v>27</v>
      </c>
      <c r="C19" s="57" t="s">
        <v>26</v>
      </c>
      <c r="D19" s="323"/>
      <c r="E19" s="308"/>
      <c r="F19" s="410"/>
      <c r="G19" s="308"/>
      <c r="H19" s="308"/>
      <c r="I19" s="324"/>
      <c r="J19" s="364"/>
      <c r="K19" s="66"/>
      <c r="L19" s="32"/>
      <c r="M19" s="181"/>
      <c r="N19" s="181"/>
      <c r="O19" s="58"/>
      <c r="P19" s="67"/>
    </row>
    <row r="20" spans="1:16" x14ac:dyDescent="0.3">
      <c r="A20" s="147" t="s">
        <v>24</v>
      </c>
      <c r="B20" s="42" t="s">
        <v>24</v>
      </c>
      <c r="C20" s="55" t="s">
        <v>7</v>
      </c>
      <c r="D20" s="334">
        <f t="shared" ref="D20:E20" si="8">E20/1.3</f>
        <v>14.911242603550297</v>
      </c>
      <c r="E20" s="314">
        <f t="shared" si="8"/>
        <v>19.384615384615387</v>
      </c>
      <c r="F20" s="315">
        <f>3.5*2.4*3</f>
        <v>25.200000000000003</v>
      </c>
      <c r="G20" s="314">
        <f t="shared" ref="G20:J20" si="9">F20*1.3</f>
        <v>32.760000000000005</v>
      </c>
      <c r="H20" s="314">
        <f t="shared" si="9"/>
        <v>42.588000000000008</v>
      </c>
      <c r="I20" s="335">
        <f t="shared" si="9"/>
        <v>55.36440000000001</v>
      </c>
      <c r="J20" s="408">
        <f t="shared" si="9"/>
        <v>71.973720000000014</v>
      </c>
      <c r="K20" s="74">
        <f>J20*1.35</f>
        <v>97.164522000000019</v>
      </c>
      <c r="L20" s="35">
        <f t="shared" ref="L20" si="10">K20*1.4</f>
        <v>136.03033080000003</v>
      </c>
      <c r="M20" s="189">
        <f t="shared" ref="M20:N20" si="11">L20*1.45</f>
        <v>197.24397966000004</v>
      </c>
      <c r="N20" s="189">
        <f t="shared" si="11"/>
        <v>286.00377050700007</v>
      </c>
      <c r="O20" s="79">
        <f>N20*1.5</f>
        <v>429.00565576050008</v>
      </c>
      <c r="P20" s="75">
        <f t="shared" ref="P20" si="12">O20*1.55</f>
        <v>664.95876642877511</v>
      </c>
    </row>
    <row r="21" spans="1:16" ht="15" thickBot="1" x14ac:dyDescent="0.35">
      <c r="A21" s="95" t="s">
        <v>21</v>
      </c>
      <c r="B21" s="96" t="s">
        <v>21</v>
      </c>
      <c r="C21" s="148" t="s">
        <v>8</v>
      </c>
      <c r="D21" s="336">
        <f>E21</f>
        <v>100</v>
      </c>
      <c r="E21" s="316">
        <f>F21*1</f>
        <v>100</v>
      </c>
      <c r="F21" s="316">
        <v>100</v>
      </c>
      <c r="G21" s="316">
        <f>F21</f>
        <v>100</v>
      </c>
      <c r="H21" s="316">
        <f>G21</f>
        <v>100</v>
      </c>
      <c r="I21" s="337">
        <f>H21</f>
        <v>100</v>
      </c>
      <c r="J21" s="367">
        <f>I21</f>
        <v>100</v>
      </c>
      <c r="K21" s="131">
        <f>J21*1</f>
        <v>100</v>
      </c>
      <c r="L21" s="133">
        <f>K21</f>
        <v>100</v>
      </c>
      <c r="M21" s="132">
        <f>L21</f>
        <v>100</v>
      </c>
      <c r="N21" s="132">
        <f>M21</f>
        <v>100</v>
      </c>
      <c r="O21" s="162">
        <f>N21*1</f>
        <v>100</v>
      </c>
      <c r="P21" s="132">
        <f>O21</f>
        <v>100</v>
      </c>
    </row>
    <row r="22" spans="1:16" ht="15" thickBot="1" x14ac:dyDescent="0.35">
      <c r="A22" s="144"/>
      <c r="B22" s="144"/>
      <c r="C22" s="141"/>
      <c r="D22" s="331"/>
      <c r="E22" s="1"/>
      <c r="F22" s="2"/>
      <c r="G22" s="1"/>
      <c r="H22" s="1"/>
      <c r="I22" s="4"/>
      <c r="J22" s="1"/>
      <c r="K22" s="145"/>
      <c r="L22" s="28"/>
      <c r="M22" s="4"/>
      <c r="N22" s="4"/>
      <c r="O22" s="20"/>
      <c r="P22" s="146"/>
    </row>
    <row r="23" spans="1:16" x14ac:dyDescent="0.3">
      <c r="A23" s="121" t="s">
        <v>23</v>
      </c>
      <c r="B23" s="122" t="s">
        <v>23</v>
      </c>
      <c r="C23" s="123" t="s">
        <v>39</v>
      </c>
      <c r="D23" s="334">
        <f>E23/1.3</f>
        <v>187.01183431952663</v>
      </c>
      <c r="E23" s="314">
        <f>F23/1.3</f>
        <v>243.11538461538461</v>
      </c>
      <c r="F23" s="315">
        <f>30.1*10.5</f>
        <v>316.05</v>
      </c>
      <c r="G23" s="314">
        <f t="shared" ref="G23:J24" si="13">F23*1.3</f>
        <v>410.86500000000001</v>
      </c>
      <c r="H23" s="314">
        <f t="shared" si="13"/>
        <v>534.12450000000001</v>
      </c>
      <c r="I23" s="335">
        <f t="shared" si="13"/>
        <v>694.36185</v>
      </c>
      <c r="J23" s="366">
        <f t="shared" si="13"/>
        <v>902.67040500000007</v>
      </c>
      <c r="K23" s="124">
        <f>J23*1.35</f>
        <v>1218.6050467500002</v>
      </c>
      <c r="L23" s="126">
        <f>K23*1.4</f>
        <v>1706.0470654500002</v>
      </c>
      <c r="M23" s="186">
        <f>L23*1.45</f>
        <v>2473.7682449025001</v>
      </c>
      <c r="N23" s="186">
        <f>M23*1.45</f>
        <v>3586.9639551086252</v>
      </c>
      <c r="O23" s="161">
        <f>N23*1.5</f>
        <v>5380.4459326629376</v>
      </c>
      <c r="P23" s="125">
        <f>O23*1.55</f>
        <v>8339.6911956275544</v>
      </c>
    </row>
    <row r="24" spans="1:16" ht="15" thickBot="1" x14ac:dyDescent="0.35">
      <c r="A24" s="128" t="s">
        <v>23</v>
      </c>
      <c r="B24" s="129" t="s">
        <v>23</v>
      </c>
      <c r="C24" s="130" t="s">
        <v>40</v>
      </c>
      <c r="D24" s="336">
        <f>E24/1.3</f>
        <v>248.52071005917156</v>
      </c>
      <c r="E24" s="316">
        <f>F24/1.3</f>
        <v>323.07692307692304</v>
      </c>
      <c r="F24" s="317">
        <f>40*10.5</f>
        <v>420</v>
      </c>
      <c r="G24" s="316">
        <f t="shared" si="13"/>
        <v>546</v>
      </c>
      <c r="H24" s="316">
        <f t="shared" si="13"/>
        <v>709.80000000000007</v>
      </c>
      <c r="I24" s="337">
        <f t="shared" si="13"/>
        <v>922.74000000000012</v>
      </c>
      <c r="J24" s="367">
        <f t="shared" si="13"/>
        <v>1199.5620000000001</v>
      </c>
      <c r="K24" s="131">
        <f>J24*1.35</f>
        <v>1619.4087000000002</v>
      </c>
      <c r="L24" s="133">
        <f>K24*1.4</f>
        <v>2267.17218</v>
      </c>
      <c r="M24" s="190">
        <f>L24*1.45</f>
        <v>3287.3996609999999</v>
      </c>
      <c r="N24" s="190">
        <f>M24*1.45</f>
        <v>4766.7295084500001</v>
      </c>
      <c r="O24" s="162">
        <f>N24*1.5</f>
        <v>7150.0942626750002</v>
      </c>
      <c r="P24" s="132">
        <f>O24*1.55</f>
        <v>11082.646107146251</v>
      </c>
    </row>
    <row r="25" spans="1:16" ht="15" thickBot="1" x14ac:dyDescent="0.35">
      <c r="A25" s="134"/>
      <c r="B25" s="134"/>
      <c r="C25" s="135"/>
      <c r="D25" s="318"/>
      <c r="E25" s="6"/>
      <c r="F25" s="7"/>
      <c r="G25" s="6"/>
      <c r="H25" s="6"/>
      <c r="I25" s="10"/>
      <c r="J25" s="6"/>
      <c r="K25" s="136"/>
      <c r="L25" s="13"/>
      <c r="M25" s="10"/>
      <c r="N25" s="10"/>
      <c r="O25" s="9"/>
      <c r="P25" s="137"/>
    </row>
    <row r="26" spans="1:16" x14ac:dyDescent="0.3">
      <c r="A26" s="376" t="s">
        <v>21</v>
      </c>
      <c r="B26" s="377" t="s">
        <v>21</v>
      </c>
      <c r="C26" s="378" t="s">
        <v>3</v>
      </c>
      <c r="D26" s="334">
        <f>E26</f>
        <v>1</v>
      </c>
      <c r="E26" s="314">
        <f>F26*1</f>
        <v>1</v>
      </c>
      <c r="F26" s="314">
        <v>1</v>
      </c>
      <c r="G26" s="314">
        <f t="shared" ref="G26:J27" si="14">F26</f>
        <v>1</v>
      </c>
      <c r="H26" s="314">
        <f t="shared" si="14"/>
        <v>1</v>
      </c>
      <c r="I26" s="335">
        <f t="shared" si="14"/>
        <v>1</v>
      </c>
      <c r="J26" s="582">
        <f t="shared" si="14"/>
        <v>1</v>
      </c>
      <c r="K26" s="386">
        <f>J26*1</f>
        <v>1</v>
      </c>
      <c r="L26" s="389">
        <f t="shared" ref="L26:N27" si="15">K26</f>
        <v>1</v>
      </c>
      <c r="M26" s="387">
        <f t="shared" si="15"/>
        <v>1</v>
      </c>
      <c r="N26" s="387">
        <f t="shared" si="15"/>
        <v>1</v>
      </c>
      <c r="O26" s="388">
        <f>N26*1</f>
        <v>1</v>
      </c>
      <c r="P26" s="387">
        <f>O26</f>
        <v>1</v>
      </c>
    </row>
    <row r="27" spans="1:16" ht="15" thickBot="1" x14ac:dyDescent="0.35">
      <c r="A27" s="380" t="s">
        <v>21</v>
      </c>
      <c r="B27" s="381" t="s">
        <v>21</v>
      </c>
      <c r="C27" s="382" t="s">
        <v>4</v>
      </c>
      <c r="D27" s="336">
        <f>E27</f>
        <v>15</v>
      </c>
      <c r="E27" s="316">
        <f>F27*1</f>
        <v>15</v>
      </c>
      <c r="F27" s="316">
        <v>15</v>
      </c>
      <c r="G27" s="316">
        <f t="shared" si="14"/>
        <v>15</v>
      </c>
      <c r="H27" s="316">
        <f t="shared" si="14"/>
        <v>15</v>
      </c>
      <c r="I27" s="337">
        <f t="shared" si="14"/>
        <v>15</v>
      </c>
      <c r="J27" s="583">
        <f t="shared" si="14"/>
        <v>15</v>
      </c>
      <c r="K27" s="395">
        <f>J27*1</f>
        <v>15</v>
      </c>
      <c r="L27" s="398">
        <f t="shared" si="15"/>
        <v>15</v>
      </c>
      <c r="M27" s="396">
        <f t="shared" si="15"/>
        <v>15</v>
      </c>
      <c r="N27" s="396">
        <f t="shared" si="15"/>
        <v>15</v>
      </c>
      <c r="O27" s="397">
        <f>N27*1</f>
        <v>15</v>
      </c>
      <c r="P27" s="396">
        <f>O27</f>
        <v>15</v>
      </c>
    </row>
    <row r="28" spans="1:16" ht="15" thickBot="1" x14ac:dyDescent="0.35">
      <c r="A28" s="134"/>
      <c r="B28" s="134"/>
      <c r="C28" s="149"/>
      <c r="D28" s="318"/>
      <c r="E28" s="6"/>
      <c r="F28" s="7"/>
      <c r="G28" s="6"/>
      <c r="H28" s="6"/>
      <c r="I28" s="10"/>
      <c r="J28" s="6"/>
      <c r="K28" s="136"/>
      <c r="L28" s="13"/>
      <c r="M28" s="10"/>
      <c r="N28" s="10"/>
      <c r="O28" s="9"/>
      <c r="P28" s="137"/>
    </row>
    <row r="29" spans="1:16" ht="15" thickBot="1" x14ac:dyDescent="0.35">
      <c r="A29" s="150" t="s">
        <v>21</v>
      </c>
      <c r="B29" s="151" t="s">
        <v>21</v>
      </c>
      <c r="C29" s="152" t="s">
        <v>16</v>
      </c>
      <c r="D29" s="334">
        <f>E29</f>
        <v>95</v>
      </c>
      <c r="E29" s="314">
        <f>F29*1</f>
        <v>95</v>
      </c>
      <c r="F29" s="314">
        <v>95</v>
      </c>
      <c r="G29" s="314">
        <f>F29</f>
        <v>95</v>
      </c>
      <c r="H29" s="314">
        <f>G29</f>
        <v>95</v>
      </c>
      <c r="I29" s="335">
        <f>H29</f>
        <v>95</v>
      </c>
      <c r="J29" s="370">
        <f>I29</f>
        <v>95</v>
      </c>
      <c r="K29" s="214">
        <f>J29*1</f>
        <v>95</v>
      </c>
      <c r="L29" s="217">
        <f>K29</f>
        <v>95</v>
      </c>
      <c r="M29" s="215">
        <f>L29</f>
        <v>95</v>
      </c>
      <c r="N29" s="215">
        <f>M29</f>
        <v>95</v>
      </c>
      <c r="O29" s="216">
        <f>N29*1</f>
        <v>95</v>
      </c>
      <c r="P29" s="215">
        <f>O29</f>
        <v>95</v>
      </c>
    </row>
    <row r="30" spans="1:16" ht="15" thickBot="1" x14ac:dyDescent="0.35">
      <c r="A30" s="134"/>
      <c r="B30" s="134"/>
      <c r="C30" s="149"/>
      <c r="D30" s="318"/>
      <c r="E30" s="6"/>
      <c r="F30" s="7"/>
      <c r="G30" s="6"/>
      <c r="H30" s="6"/>
      <c r="I30" s="10"/>
      <c r="J30" s="6"/>
      <c r="K30" s="136"/>
      <c r="L30" s="13"/>
      <c r="M30" s="10"/>
      <c r="N30" s="10"/>
      <c r="O30" s="9"/>
      <c r="P30" s="137"/>
    </row>
    <row r="31" spans="1:16" ht="15" thickBot="1" x14ac:dyDescent="0.35">
      <c r="A31" s="298" t="s">
        <v>22</v>
      </c>
      <c r="B31" s="299" t="s">
        <v>30</v>
      </c>
      <c r="C31" s="156" t="s">
        <v>68</v>
      </c>
      <c r="D31" s="336">
        <f>E31</f>
        <v>160</v>
      </c>
      <c r="E31" s="316">
        <f>F31*1</f>
        <v>160</v>
      </c>
      <c r="F31" s="316">
        <v>160</v>
      </c>
      <c r="G31" s="316">
        <f>F31</f>
        <v>160</v>
      </c>
      <c r="H31" s="316">
        <f>G31</f>
        <v>160</v>
      </c>
      <c r="I31" s="337">
        <f>H31</f>
        <v>160</v>
      </c>
      <c r="J31" s="403">
        <f>I31</f>
        <v>160</v>
      </c>
      <c r="K31" s="300">
        <f>J31*1.1</f>
        <v>176</v>
      </c>
      <c r="L31" s="303">
        <f>K31</f>
        <v>176</v>
      </c>
      <c r="M31" s="301">
        <f>L31</f>
        <v>176</v>
      </c>
      <c r="N31" s="301">
        <f>M31</f>
        <v>176</v>
      </c>
      <c r="O31" s="302">
        <f>N31*1.2</f>
        <v>211.2</v>
      </c>
      <c r="P31" s="301">
        <f>O31</f>
        <v>211.2</v>
      </c>
    </row>
    <row r="32" spans="1:16" ht="15" thickBot="1" x14ac:dyDescent="0.35">
      <c r="A32" s="134"/>
      <c r="B32" s="134"/>
      <c r="C32" s="149"/>
      <c r="D32" s="318"/>
      <c r="E32" s="6"/>
      <c r="F32" s="7"/>
      <c r="G32" s="6"/>
      <c r="H32" s="6"/>
      <c r="I32" s="10"/>
      <c r="J32" s="6"/>
      <c r="K32" s="136"/>
      <c r="L32" s="13"/>
      <c r="M32" s="10"/>
      <c r="N32" s="10"/>
      <c r="O32" s="9"/>
      <c r="P32" s="137"/>
    </row>
    <row r="33" spans="1:16" ht="15" thickBot="1" x14ac:dyDescent="0.35">
      <c r="A33" s="150" t="s">
        <v>21</v>
      </c>
      <c r="B33" s="151" t="s">
        <v>21</v>
      </c>
      <c r="C33" s="152" t="s">
        <v>17</v>
      </c>
      <c r="D33" s="338">
        <f>E33</f>
        <v>1</v>
      </c>
      <c r="E33" s="339">
        <f>F33*1</f>
        <v>1</v>
      </c>
      <c r="F33" s="339">
        <v>1</v>
      </c>
      <c r="G33" s="339">
        <f>F33</f>
        <v>1</v>
      </c>
      <c r="H33" s="339">
        <f>G33</f>
        <v>1</v>
      </c>
      <c r="I33" s="340">
        <f>H33</f>
        <v>1</v>
      </c>
      <c r="J33" s="371">
        <f>I33</f>
        <v>1</v>
      </c>
      <c r="K33" s="251">
        <f>J33*1</f>
        <v>1</v>
      </c>
      <c r="L33" s="254">
        <f>K33</f>
        <v>1</v>
      </c>
      <c r="M33" s="252">
        <f>L33</f>
        <v>1</v>
      </c>
      <c r="N33" s="252">
        <f>M33</f>
        <v>1</v>
      </c>
      <c r="O33" s="253">
        <f>N33*1</f>
        <v>1</v>
      </c>
      <c r="P33" s="252">
        <f>O33</f>
        <v>1</v>
      </c>
    </row>
    <row r="34" spans="1:16" ht="15" thickBot="1" x14ac:dyDescent="0.35"/>
    <row r="35" spans="1:16" ht="15" thickBot="1" x14ac:dyDescent="0.35">
      <c r="A35" s="640" t="s">
        <v>74</v>
      </c>
      <c r="B35" s="644"/>
      <c r="C35" s="404" t="s">
        <v>73</v>
      </c>
      <c r="D35" s="404">
        <f>(0.5*(D23+D24))/(0.5*(D26/10+D27/10)+D29/10)*D33</f>
        <v>21.142356523237773</v>
      </c>
      <c r="E35" s="404">
        <f>(0.5*(E23+E24))/(0.5*(E26/10+E27/10)+E29/10)*E33</f>
        <v>27.485063480209107</v>
      </c>
      <c r="F35" s="404">
        <f t="shared" ref="F35:J35" si="16">(0.5*(F23+F24))/(0.5*(F26/10+F27/10)+F29/10)*F33</f>
        <v>35.730582524271838</v>
      </c>
      <c r="G35" s="404">
        <f t="shared" si="16"/>
        <v>46.449757281553396</v>
      </c>
      <c r="H35" s="404">
        <f t="shared" si="16"/>
        <v>60.384684466019415</v>
      </c>
      <c r="I35" s="404">
        <f t="shared" si="16"/>
        <v>78.50008980582524</v>
      </c>
      <c r="J35" s="404">
        <f t="shared" si="16"/>
        <v>102.05011674757282</v>
      </c>
      <c r="K35" s="404">
        <f t="shared" ref="K35:P35" si="17">(0.5*(K23+K24))/(0.5*(K26/10+K27/10)+K29/10)*K33</f>
        <v>137.76765760922331</v>
      </c>
      <c r="L35" s="404">
        <f t="shared" si="17"/>
        <v>192.8747206529126</v>
      </c>
      <c r="M35" s="404">
        <f t="shared" si="17"/>
        <v>279.66834494672327</v>
      </c>
      <c r="N35" s="404">
        <f t="shared" si="17"/>
        <v>405.51910017274878</v>
      </c>
      <c r="O35" s="404">
        <f t="shared" si="17"/>
        <v>608.27865025912308</v>
      </c>
      <c r="P35" s="405">
        <f t="shared" si="17"/>
        <v>942.83190790164099</v>
      </c>
    </row>
  </sheetData>
  <mergeCells count="2">
    <mergeCell ref="A1:B1"/>
    <mergeCell ref="A35:B3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2CD8-D94A-4F3F-864E-54F74794D99C}">
  <dimension ref="A1:T28"/>
  <sheetViews>
    <sheetView topLeftCell="D1" zoomScale="85" zoomScaleNormal="85" workbookViewId="0">
      <selection activeCell="N14" sqref="N14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  <col min="14" max="14" width="12.44140625" bestFit="1" customWidth="1"/>
  </cols>
  <sheetData>
    <row r="1" spans="1:20" x14ac:dyDescent="0.3">
      <c r="A1" s="639" t="s">
        <v>71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3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10"/>
      <c r="J2" s="12"/>
      <c r="K2" s="86"/>
      <c r="L2" s="30"/>
      <c r="M2" s="87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306">
        <f>F3*1</f>
        <v>1.25</v>
      </c>
      <c r="F3" s="306">
        <v>1.25</v>
      </c>
      <c r="G3" s="306">
        <f>F3</f>
        <v>1.25</v>
      </c>
      <c r="H3" s="306">
        <f>G3</f>
        <v>1.25</v>
      </c>
      <c r="I3" s="320">
        <f>H3</f>
        <v>1.25</v>
      </c>
      <c r="J3" s="362">
        <f>I3</f>
        <v>1.25</v>
      </c>
      <c r="K3" s="256">
        <f>J3*1.1</f>
        <v>1.375</v>
      </c>
      <c r="L3" s="258">
        <f>K3</f>
        <v>1.375</v>
      </c>
      <c r="M3" s="257">
        <f>L3</f>
        <v>1.375</v>
      </c>
      <c r="N3" s="536">
        <f>M3</f>
        <v>1.375</v>
      </c>
      <c r="O3" s="263">
        <f>N3*1.15</f>
        <v>1.5812499999999998</v>
      </c>
      <c r="P3" s="257">
        <f>O3</f>
        <v>1.5812499999999998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22">
        <f t="shared" si="2"/>
        <v>0</v>
      </c>
      <c r="J4" s="363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308">
        <f t="shared" si="2"/>
        <v>0</v>
      </c>
      <c r="I5" s="324">
        <f t="shared" si="2"/>
        <v>0</v>
      </c>
      <c r="J5" s="364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305"/>
      <c r="R5" s="305"/>
      <c r="S5" s="305"/>
      <c r="T5" s="305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0.75</v>
      </c>
      <c r="E6" s="307">
        <f t="shared" si="1"/>
        <v>0.75</v>
      </c>
      <c r="F6" s="307">
        <v>0.75</v>
      </c>
      <c r="G6" s="307">
        <f t="shared" si="2"/>
        <v>0.75</v>
      </c>
      <c r="H6" s="307">
        <f t="shared" si="2"/>
        <v>0.75</v>
      </c>
      <c r="I6" s="322">
        <f t="shared" si="2"/>
        <v>0.75</v>
      </c>
      <c r="J6" s="363">
        <f t="shared" si="2"/>
        <v>0.75</v>
      </c>
      <c r="K6" s="68">
        <f>J6*1.1</f>
        <v>0.82500000000000007</v>
      </c>
      <c r="L6" s="33">
        <f t="shared" si="3"/>
        <v>0.82500000000000007</v>
      </c>
      <c r="M6" s="69">
        <f t="shared" si="3"/>
        <v>0.82500000000000007</v>
      </c>
      <c r="N6" s="537">
        <f t="shared" si="3"/>
        <v>0.82500000000000007</v>
      </c>
      <c r="O6" s="59">
        <f>N6*1.15</f>
        <v>0.94874999999999998</v>
      </c>
      <c r="P6" s="69">
        <f t="shared" si="4"/>
        <v>0.94874999999999998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1.5</v>
      </c>
      <c r="E7" s="308">
        <f t="shared" si="1"/>
        <v>1.5</v>
      </c>
      <c r="F7" s="308">
        <v>1.5</v>
      </c>
      <c r="G7" s="308">
        <f t="shared" si="2"/>
        <v>1.5</v>
      </c>
      <c r="H7" s="308">
        <f t="shared" si="2"/>
        <v>1.5</v>
      </c>
      <c r="I7" s="324">
        <f t="shared" si="2"/>
        <v>1.5</v>
      </c>
      <c r="J7" s="365">
        <f t="shared" si="2"/>
        <v>1.5</v>
      </c>
      <c r="K7" s="98">
        <f>J7*1.1</f>
        <v>1.6500000000000001</v>
      </c>
      <c r="L7" s="100">
        <f t="shared" si="3"/>
        <v>1.6500000000000001</v>
      </c>
      <c r="M7" s="99">
        <f t="shared" si="3"/>
        <v>1.6500000000000001</v>
      </c>
      <c r="N7" s="539">
        <f t="shared" si="3"/>
        <v>1.6500000000000001</v>
      </c>
      <c r="O7" s="157">
        <f>N7*1.15</f>
        <v>1.8975</v>
      </c>
      <c r="P7" s="99">
        <f t="shared" si="4"/>
        <v>1.8975</v>
      </c>
    </row>
    <row r="8" spans="1:20" ht="15" thickBot="1" x14ac:dyDescent="0.35">
      <c r="A8" s="134"/>
      <c r="B8" s="134"/>
      <c r="C8" s="141"/>
      <c r="D8" s="318"/>
      <c r="E8" s="6"/>
      <c r="F8" s="7"/>
      <c r="G8" s="6"/>
      <c r="H8" s="6"/>
      <c r="I8" s="10"/>
      <c r="J8" s="6"/>
      <c r="K8" s="136"/>
      <c r="L8" s="13"/>
      <c r="M8" s="10"/>
      <c r="N8" s="374"/>
      <c r="O8" s="9"/>
      <c r="P8" s="137"/>
    </row>
    <row r="9" spans="1:20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</v>
      </c>
      <c r="E9" s="309">
        <f>F9*1</f>
        <v>0</v>
      </c>
      <c r="F9" s="309">
        <v>0</v>
      </c>
      <c r="G9" s="309">
        <f>F9</f>
        <v>0</v>
      </c>
      <c r="H9" s="309">
        <f>G9</f>
        <v>0</v>
      </c>
      <c r="I9" s="326">
        <f>H9</f>
        <v>0</v>
      </c>
      <c r="J9" s="371">
        <f>I9</f>
        <v>0</v>
      </c>
      <c r="K9" s="251">
        <f>J9*1.1</f>
        <v>0</v>
      </c>
      <c r="L9" s="254">
        <f>K9</f>
        <v>0</v>
      </c>
      <c r="M9" s="252">
        <f>L9</f>
        <v>0</v>
      </c>
      <c r="N9" s="552">
        <f>M9</f>
        <v>0</v>
      </c>
      <c r="O9" s="253">
        <f>N9*1.1</f>
        <v>0</v>
      </c>
      <c r="P9" s="252">
        <f>O9</f>
        <v>0</v>
      </c>
    </row>
    <row r="10" spans="1:20" ht="15" thickBot="1" x14ac:dyDescent="0.35">
      <c r="A10" s="134"/>
      <c r="B10" s="134"/>
      <c r="C10" s="141"/>
      <c r="D10" s="318"/>
      <c r="E10" s="6"/>
      <c r="F10" s="7"/>
      <c r="G10" s="6"/>
      <c r="H10" s="6"/>
      <c r="I10" s="10"/>
      <c r="J10" s="6"/>
      <c r="K10" s="136"/>
      <c r="L10" s="13"/>
      <c r="M10" s="10"/>
      <c r="N10" s="374"/>
      <c r="O10" s="9"/>
      <c r="P10" s="137"/>
    </row>
    <row r="11" spans="1:20" x14ac:dyDescent="0.3">
      <c r="A11" s="121"/>
      <c r="B11" s="122"/>
      <c r="C11" s="103" t="s">
        <v>14</v>
      </c>
      <c r="D11" s="327">
        <f>E11</f>
        <v>25</v>
      </c>
      <c r="E11" s="310">
        <f>F11*1</f>
        <v>25</v>
      </c>
      <c r="F11" s="310">
        <v>25</v>
      </c>
      <c r="G11" s="310">
        <f t="shared" ref="G11:J12" si="5">F11</f>
        <v>25</v>
      </c>
      <c r="H11" s="310">
        <f t="shared" si="5"/>
        <v>25</v>
      </c>
      <c r="I11" s="328">
        <f t="shared" si="5"/>
        <v>25</v>
      </c>
      <c r="J11" s="366">
        <f t="shared" si="5"/>
        <v>25</v>
      </c>
      <c r="K11" s="124">
        <f>J11*1</f>
        <v>25</v>
      </c>
      <c r="L11" s="126">
        <f t="shared" ref="L11:N12" si="6">K11</f>
        <v>25</v>
      </c>
      <c r="M11" s="125">
        <f t="shared" si="6"/>
        <v>25</v>
      </c>
      <c r="N11" s="542">
        <f t="shared" si="6"/>
        <v>25</v>
      </c>
      <c r="O11" s="161">
        <f>N11*1</f>
        <v>25</v>
      </c>
      <c r="P11" s="125">
        <f>O11</f>
        <v>25</v>
      </c>
    </row>
    <row r="12" spans="1:20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30">
        <f t="shared" si="5"/>
        <v>10</v>
      </c>
      <c r="J12" s="367">
        <f t="shared" si="5"/>
        <v>10</v>
      </c>
      <c r="K12" s="131">
        <f>J12*1</f>
        <v>10</v>
      </c>
      <c r="L12" s="133">
        <f t="shared" si="6"/>
        <v>10</v>
      </c>
      <c r="M12" s="132">
        <f t="shared" si="6"/>
        <v>10</v>
      </c>
      <c r="N12" s="543">
        <f t="shared" si="6"/>
        <v>10</v>
      </c>
      <c r="O12" s="162">
        <f>N12*1</f>
        <v>10</v>
      </c>
      <c r="P12" s="132">
        <f>O12</f>
        <v>10</v>
      </c>
    </row>
    <row r="13" spans="1:20" ht="15" thickBot="1" x14ac:dyDescent="0.35">
      <c r="A13" s="144"/>
      <c r="B13" s="144"/>
      <c r="C13" s="149"/>
      <c r="D13" s="331"/>
      <c r="E13" s="1"/>
      <c r="F13" s="1"/>
      <c r="G13" s="1"/>
      <c r="H13" s="1"/>
      <c r="I13" s="4"/>
      <c r="J13" s="1"/>
      <c r="K13" s="145"/>
      <c r="L13" s="28"/>
      <c r="M13" s="4"/>
      <c r="N13" s="375"/>
      <c r="O13" s="20"/>
      <c r="P13" s="146"/>
    </row>
    <row r="14" spans="1:20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-39.822485207100591</v>
      </c>
      <c r="E14" s="312">
        <f>F14/1.3</f>
        <v>-51.769230769230766</v>
      </c>
      <c r="F14" s="313">
        <v>-67.3</v>
      </c>
      <c r="G14" s="312">
        <f>F14*1.3</f>
        <v>-87.49</v>
      </c>
      <c r="H14" s="312">
        <f>G14*1.3</f>
        <v>-113.73699999999999</v>
      </c>
      <c r="I14" s="333">
        <f>H14*1.3</f>
        <v>-147.85810000000001</v>
      </c>
      <c r="J14" s="402">
        <f>I14*1.3</f>
        <v>-192.21553000000003</v>
      </c>
      <c r="K14" s="286">
        <f>J14*1.35</f>
        <v>-259.49096550000007</v>
      </c>
      <c r="L14" s="289">
        <f>K14*1.4</f>
        <v>-363.2873517000001</v>
      </c>
      <c r="M14" s="291">
        <f>L14*1.45</f>
        <v>-526.76665996500014</v>
      </c>
      <c r="N14" s="568">
        <f>M14*1.45</f>
        <v>-763.81165694925016</v>
      </c>
      <c r="O14" s="292">
        <f>N14*1.5</f>
        <v>-1145.7174854238751</v>
      </c>
      <c r="P14" s="287">
        <f>O14*1.55</f>
        <v>-1775.8621024070064</v>
      </c>
    </row>
    <row r="15" spans="1:20" ht="15" thickBot="1" x14ac:dyDescent="0.35">
      <c r="A15" s="144"/>
      <c r="B15" s="144"/>
      <c r="C15" s="141"/>
      <c r="D15" s="331"/>
      <c r="E15" s="1"/>
      <c r="F15" s="2"/>
      <c r="G15" s="1"/>
      <c r="H15" s="1"/>
      <c r="I15" s="4"/>
      <c r="J15" s="1"/>
      <c r="K15" s="145"/>
      <c r="L15" s="28"/>
      <c r="M15" s="4"/>
      <c r="N15" s="375"/>
      <c r="O15" s="20"/>
      <c r="P15" s="146"/>
    </row>
    <row r="16" spans="1:20" x14ac:dyDescent="0.3">
      <c r="A16" s="121" t="s">
        <v>23</v>
      </c>
      <c r="B16" s="122" t="s">
        <v>23</v>
      </c>
      <c r="C16" s="123" t="s">
        <v>66</v>
      </c>
      <c r="D16" s="334">
        <f>E16/1.3</f>
        <v>126.93727810650887</v>
      </c>
      <c r="E16" s="314">
        <f>F16/1.3</f>
        <v>165.01846153846154</v>
      </c>
      <c r="F16" s="315">
        <f>242.4*0.885</f>
        <v>214.524</v>
      </c>
      <c r="G16" s="314">
        <f t="shared" ref="G16:J17" si="7">F16*1.3</f>
        <v>278.88120000000004</v>
      </c>
      <c r="H16" s="314">
        <f t="shared" si="7"/>
        <v>362.54556000000008</v>
      </c>
      <c r="I16" s="335">
        <f t="shared" si="7"/>
        <v>471.30922800000013</v>
      </c>
      <c r="J16" s="366">
        <f t="shared" si="7"/>
        <v>612.70199640000021</v>
      </c>
      <c r="K16" s="124">
        <f>J16*1.35</f>
        <v>827.14769514000034</v>
      </c>
      <c r="L16" s="126">
        <f>K16*1.4</f>
        <v>1158.0067731960005</v>
      </c>
      <c r="M16" s="186">
        <f>L16*1.45</f>
        <v>1679.1098211342007</v>
      </c>
      <c r="N16" s="542">
        <f>M16*1.45</f>
        <v>2434.7092406445909</v>
      </c>
      <c r="O16" s="161">
        <f>N16*1.5</f>
        <v>3652.0638609668863</v>
      </c>
      <c r="P16" s="125">
        <f>O16*1.55</f>
        <v>5660.6989844986738</v>
      </c>
    </row>
    <row r="17" spans="1:16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366.69896449704146</v>
      </c>
      <c r="E17" s="316">
        <f>F17/1.3</f>
        <v>476.70865384615388</v>
      </c>
      <c r="F17" s="317">
        <f>700.25*0.885</f>
        <v>619.72125000000005</v>
      </c>
      <c r="G17" s="316">
        <f t="shared" si="7"/>
        <v>805.63762500000007</v>
      </c>
      <c r="H17" s="316">
        <f t="shared" si="7"/>
        <v>1047.3289125000001</v>
      </c>
      <c r="I17" s="337">
        <f t="shared" si="7"/>
        <v>1361.5275862500002</v>
      </c>
      <c r="J17" s="367">
        <f t="shared" si="7"/>
        <v>1769.9858621250003</v>
      </c>
      <c r="K17" s="131">
        <f>J17*1.35</f>
        <v>2389.4809138687506</v>
      </c>
      <c r="L17" s="133">
        <f>K17*1.4</f>
        <v>3345.2732794162507</v>
      </c>
      <c r="M17" s="190">
        <f>L17*1.45</f>
        <v>4850.6462551535633</v>
      </c>
      <c r="N17" s="543">
        <f>M17*1.45</f>
        <v>7033.4370699726669</v>
      </c>
      <c r="O17" s="162">
        <f>N17*1.5</f>
        <v>10550.155604959</v>
      </c>
      <c r="P17" s="132">
        <f>O17*1.55</f>
        <v>16352.74118768645</v>
      </c>
    </row>
    <row r="18" spans="1:16" ht="15" thickBot="1" x14ac:dyDescent="0.35">
      <c r="A18" s="134"/>
      <c r="B18" s="134"/>
      <c r="C18" s="135"/>
      <c r="D18" s="318"/>
      <c r="E18" s="6"/>
      <c r="F18" s="7"/>
      <c r="G18" s="6"/>
      <c r="H18" s="6"/>
      <c r="I18" s="10"/>
      <c r="J18" s="6"/>
      <c r="K18" s="136"/>
      <c r="L18" s="13"/>
      <c r="M18" s="10"/>
      <c r="N18" s="374"/>
      <c r="O18" s="9"/>
      <c r="P18" s="137"/>
    </row>
    <row r="19" spans="1:16" s="379" customFormat="1" x14ac:dyDescent="0.3">
      <c r="A19" s="376" t="s">
        <v>21</v>
      </c>
      <c r="B19" s="377" t="s">
        <v>21</v>
      </c>
      <c r="C19" s="378" t="s">
        <v>3</v>
      </c>
      <c r="D19" s="334">
        <f>E19</f>
        <v>1</v>
      </c>
      <c r="E19" s="314">
        <f>F19*1</f>
        <v>1</v>
      </c>
      <c r="F19" s="314">
        <v>1</v>
      </c>
      <c r="G19" s="314">
        <f t="shared" ref="G19:J20" si="8">F19</f>
        <v>1</v>
      </c>
      <c r="H19" s="314">
        <f t="shared" si="8"/>
        <v>1</v>
      </c>
      <c r="I19" s="335">
        <f t="shared" si="8"/>
        <v>1</v>
      </c>
      <c r="J19" s="368">
        <f t="shared" si="8"/>
        <v>1</v>
      </c>
      <c r="K19" s="219">
        <f>J19*1</f>
        <v>1</v>
      </c>
      <c r="L19" s="222">
        <f t="shared" ref="L19:N20" si="9">K19</f>
        <v>1</v>
      </c>
      <c r="M19" s="220">
        <f t="shared" si="9"/>
        <v>1</v>
      </c>
      <c r="N19" s="548">
        <f t="shared" si="9"/>
        <v>1</v>
      </c>
      <c r="O19" s="221">
        <f>N19*1</f>
        <v>1</v>
      </c>
      <c r="P19" s="220">
        <f>O19</f>
        <v>1</v>
      </c>
    </row>
    <row r="20" spans="1:16" s="379" customFormat="1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19</v>
      </c>
      <c r="E20" s="316">
        <f>F20*1</f>
        <v>19</v>
      </c>
      <c r="F20" s="316">
        <v>19</v>
      </c>
      <c r="G20" s="316">
        <f t="shared" si="8"/>
        <v>19</v>
      </c>
      <c r="H20" s="316">
        <f t="shared" si="8"/>
        <v>19</v>
      </c>
      <c r="I20" s="337">
        <f t="shared" si="8"/>
        <v>19</v>
      </c>
      <c r="J20" s="369">
        <f t="shared" si="8"/>
        <v>19</v>
      </c>
      <c r="K20" s="209">
        <f>J20*1</f>
        <v>19</v>
      </c>
      <c r="L20" s="211">
        <f t="shared" si="9"/>
        <v>19</v>
      </c>
      <c r="M20" s="210">
        <f t="shared" si="9"/>
        <v>19</v>
      </c>
      <c r="N20" s="549">
        <f t="shared" si="9"/>
        <v>19</v>
      </c>
      <c r="O20" s="212">
        <f>N20*1</f>
        <v>19</v>
      </c>
      <c r="P20" s="210">
        <f>O20</f>
        <v>19</v>
      </c>
    </row>
    <row r="21" spans="1:16" ht="15" thickBot="1" x14ac:dyDescent="0.35">
      <c r="A21" s="134"/>
      <c r="B21" s="134"/>
      <c r="C21" s="149"/>
      <c r="D21" s="318"/>
      <c r="E21" s="6"/>
      <c r="F21" s="7"/>
      <c r="G21" s="6"/>
      <c r="H21" s="6"/>
      <c r="I21" s="10"/>
      <c r="J21" s="6"/>
      <c r="K21" s="136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65</v>
      </c>
      <c r="E22" s="314">
        <f>F22*1</f>
        <v>65</v>
      </c>
      <c r="F22" s="314">
        <v>65</v>
      </c>
      <c r="G22" s="314">
        <f>F22</f>
        <v>65</v>
      </c>
      <c r="H22" s="314">
        <f>G22</f>
        <v>65</v>
      </c>
      <c r="I22" s="335">
        <f>H22</f>
        <v>65</v>
      </c>
      <c r="J22" s="370">
        <f>I22</f>
        <v>65</v>
      </c>
      <c r="K22" s="214">
        <f>J22*1</f>
        <v>65</v>
      </c>
      <c r="L22" s="217">
        <f>K22</f>
        <v>65</v>
      </c>
      <c r="M22" s="215">
        <f>L22</f>
        <v>65</v>
      </c>
      <c r="N22" s="550">
        <f>M22</f>
        <v>65</v>
      </c>
      <c r="O22" s="216">
        <f>N22*1</f>
        <v>65</v>
      </c>
      <c r="P22" s="215">
        <f>O22</f>
        <v>65</v>
      </c>
    </row>
    <row r="23" spans="1:16" ht="15" thickBot="1" x14ac:dyDescent="0.35">
      <c r="A23" s="134"/>
      <c r="B23" s="134"/>
      <c r="C23" s="149"/>
      <c r="D23" s="318"/>
      <c r="E23" s="6"/>
      <c r="F23" s="7"/>
      <c r="G23" s="6"/>
      <c r="H23" s="6"/>
      <c r="I23" s="10"/>
      <c r="J23" s="6"/>
      <c r="K23" s="136"/>
      <c r="L23" s="13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150</v>
      </c>
      <c r="E24" s="316">
        <f>F24*1</f>
        <v>150</v>
      </c>
      <c r="F24" s="316">
        <v>150</v>
      </c>
      <c r="G24" s="316">
        <f>F24</f>
        <v>150</v>
      </c>
      <c r="H24" s="316">
        <f>G24</f>
        <v>150</v>
      </c>
      <c r="I24" s="337">
        <f>H24</f>
        <v>150</v>
      </c>
      <c r="J24" s="367">
        <f>I24</f>
        <v>150</v>
      </c>
      <c r="K24" s="131">
        <f>J24*1.1</f>
        <v>165</v>
      </c>
      <c r="L24" s="133">
        <f>K24</f>
        <v>165</v>
      </c>
      <c r="M24" s="132">
        <f>L24</f>
        <v>165</v>
      </c>
      <c r="N24" s="543">
        <f>M24</f>
        <v>165</v>
      </c>
      <c r="O24" s="162">
        <f>N24*1.2</f>
        <v>198</v>
      </c>
      <c r="P24" s="132">
        <f>O24</f>
        <v>198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10"/>
      <c r="J25" s="6"/>
      <c r="K25" s="136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0.75</v>
      </c>
      <c r="E26" s="339">
        <f>F26*1</f>
        <v>0.75</v>
      </c>
      <c r="F26" s="339">
        <v>0.75</v>
      </c>
      <c r="G26" s="339">
        <f>F26</f>
        <v>0.75</v>
      </c>
      <c r="H26" s="339">
        <f>G26</f>
        <v>0.75</v>
      </c>
      <c r="I26" s="340">
        <f>H26</f>
        <v>0.75</v>
      </c>
      <c r="J26" s="371">
        <f>I26</f>
        <v>0.75</v>
      </c>
      <c r="K26" s="251">
        <f>J26*1</f>
        <v>0.75</v>
      </c>
      <c r="L26" s="254">
        <f>K26</f>
        <v>0.75</v>
      </c>
      <c r="M26" s="252">
        <f>L26</f>
        <v>0.75</v>
      </c>
      <c r="N26" s="552">
        <f>M26</f>
        <v>0.75</v>
      </c>
      <c r="O26" s="253">
        <f>N26*1</f>
        <v>0.75</v>
      </c>
      <c r="P26" s="252">
        <f>O26</f>
        <v>0.75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24.681812130177512</v>
      </c>
      <c r="E28" s="404">
        <f t="shared" ref="E28:J28" si="10">(0.5*(E16+E17))/(0.5*(E19/10+E20/10)+E22/10)*E26</f>
        <v>32.086355769230771</v>
      </c>
      <c r="F28" s="404">
        <f t="shared" si="10"/>
        <v>41.712262500000001</v>
      </c>
      <c r="G28" s="404">
        <f t="shared" si="10"/>
        <v>54.225941250000005</v>
      </c>
      <c r="H28" s="404">
        <f t="shared" si="10"/>
        <v>70.493723625000001</v>
      </c>
      <c r="I28" s="404">
        <f t="shared" si="10"/>
        <v>91.641840712500013</v>
      </c>
      <c r="J28" s="404">
        <f t="shared" si="10"/>
        <v>119.13439292625003</v>
      </c>
      <c r="K28" s="404">
        <f t="shared" ref="K28:P28" si="11">(0.5*(K16+K17))/(0.5*(K19/10+K20/10)+K22/10)*K26</f>
        <v>160.83143045043755</v>
      </c>
      <c r="L28" s="404">
        <f t="shared" si="11"/>
        <v>225.16400263061257</v>
      </c>
      <c r="M28" s="404">
        <f t="shared" si="11"/>
        <v>326.48780381438814</v>
      </c>
      <c r="N28" s="611">
        <f t="shared" si="11"/>
        <v>473.40731553086289</v>
      </c>
      <c r="O28" s="606">
        <f t="shared" si="11"/>
        <v>710.11097329629422</v>
      </c>
      <c r="P28" s="405">
        <f t="shared" si="11"/>
        <v>1100.6720086092562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051B-D206-4A2A-8A9D-B7C6256D272A}">
  <dimension ref="A1:P28"/>
  <sheetViews>
    <sheetView topLeftCell="C1" zoomScale="85" zoomScaleNormal="85" workbookViewId="0">
      <selection activeCell="P17" sqref="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  <col min="14" max="14" width="12.44140625" bestFit="1" customWidth="1"/>
  </cols>
  <sheetData>
    <row r="1" spans="1:16" x14ac:dyDescent="0.3">
      <c r="A1" s="639" t="s">
        <v>76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2">
        <v>4</v>
      </c>
      <c r="J1" s="83">
        <v>5</v>
      </c>
      <c r="K1" s="82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6"/>
      <c r="J2" s="10"/>
      <c r="K2" s="11"/>
      <c r="L2" s="30"/>
      <c r="M2" s="87"/>
      <c r="N2" s="535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306">
        <f>F3*1</f>
        <v>1.25</v>
      </c>
      <c r="F3" s="306">
        <v>1.25</v>
      </c>
      <c r="G3" s="306">
        <f>F3</f>
        <v>1.25</v>
      </c>
      <c r="H3" s="306">
        <f>G3</f>
        <v>1.25</v>
      </c>
      <c r="I3" s="306">
        <f>H3</f>
        <v>1.25</v>
      </c>
      <c r="J3" s="320">
        <f>I3</f>
        <v>1.25</v>
      </c>
      <c r="K3" s="263">
        <f>J3*1.1</f>
        <v>1.375</v>
      </c>
      <c r="L3" s="258">
        <f>K3</f>
        <v>1.375</v>
      </c>
      <c r="M3" s="257">
        <f>L3</f>
        <v>1.375</v>
      </c>
      <c r="N3" s="536">
        <f>M3</f>
        <v>1.375</v>
      </c>
      <c r="O3" s="263">
        <f>N3*1.15</f>
        <v>1.5812499999999998</v>
      </c>
      <c r="P3" s="257">
        <f>O3</f>
        <v>1.5812499999999998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07">
        <f t="shared" si="2"/>
        <v>0</v>
      </c>
      <c r="J4" s="322">
        <f t="shared" si="2"/>
        <v>0</v>
      </c>
      <c r="K4" s="59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308">
        <f t="shared" si="2"/>
        <v>0</v>
      </c>
      <c r="I5" s="308">
        <f t="shared" si="2"/>
        <v>0</v>
      </c>
      <c r="J5" s="324">
        <f t="shared" si="2"/>
        <v>0</v>
      </c>
      <c r="K5" s="58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1.5</v>
      </c>
      <c r="E6" s="307">
        <f t="shared" si="1"/>
        <v>1.5</v>
      </c>
      <c r="F6" s="307">
        <v>1.5</v>
      </c>
      <c r="G6" s="307">
        <f t="shared" si="2"/>
        <v>1.5</v>
      </c>
      <c r="H6" s="307">
        <f t="shared" si="2"/>
        <v>1.5</v>
      </c>
      <c r="I6" s="307">
        <f t="shared" si="2"/>
        <v>1.5</v>
      </c>
      <c r="J6" s="322">
        <f t="shared" si="2"/>
        <v>1.5</v>
      </c>
      <c r="K6" s="59">
        <f>J6*1.1</f>
        <v>1.6500000000000001</v>
      </c>
      <c r="L6" s="33">
        <f t="shared" si="3"/>
        <v>1.6500000000000001</v>
      </c>
      <c r="M6" s="69">
        <f t="shared" si="3"/>
        <v>1.6500000000000001</v>
      </c>
      <c r="N6" s="537">
        <f t="shared" si="3"/>
        <v>1.6500000000000001</v>
      </c>
      <c r="O6" s="59">
        <f>N6*1.15</f>
        <v>1.8975</v>
      </c>
      <c r="P6" s="69">
        <f t="shared" si="4"/>
        <v>1.8975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0.75</v>
      </c>
      <c r="E7" s="308">
        <f t="shared" si="1"/>
        <v>0.75</v>
      </c>
      <c r="F7" s="308">
        <v>0.75</v>
      </c>
      <c r="G7" s="308">
        <f t="shared" si="2"/>
        <v>0.75</v>
      </c>
      <c r="H7" s="308">
        <f t="shared" si="2"/>
        <v>0.75</v>
      </c>
      <c r="I7" s="308">
        <f t="shared" si="2"/>
        <v>0.75</v>
      </c>
      <c r="J7" s="324">
        <f t="shared" si="2"/>
        <v>0.75</v>
      </c>
      <c r="K7" s="157">
        <f>J7*1.1</f>
        <v>0.82500000000000007</v>
      </c>
      <c r="L7" s="100">
        <f t="shared" si="3"/>
        <v>0.82500000000000007</v>
      </c>
      <c r="M7" s="99">
        <f t="shared" si="3"/>
        <v>0.82500000000000007</v>
      </c>
      <c r="N7" s="539">
        <f t="shared" si="3"/>
        <v>0.82500000000000007</v>
      </c>
      <c r="O7" s="157">
        <f>N7*1.15</f>
        <v>0.94874999999999998</v>
      </c>
      <c r="P7" s="99">
        <f t="shared" si="4"/>
        <v>0.94874999999999998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6"/>
      <c r="J8" s="10"/>
      <c r="K8" s="9"/>
      <c r="L8" s="13"/>
      <c r="M8" s="10"/>
      <c r="N8" s="374"/>
      <c r="O8" s="9"/>
      <c r="P8" s="137"/>
    </row>
    <row r="9" spans="1:16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</v>
      </c>
      <c r="E9" s="309">
        <f>F9*1</f>
        <v>0</v>
      </c>
      <c r="F9" s="309">
        <v>0</v>
      </c>
      <c r="G9" s="309">
        <f>F9</f>
        <v>0</v>
      </c>
      <c r="H9" s="309">
        <f>G9</f>
        <v>0</v>
      </c>
      <c r="I9" s="309">
        <f>H9</f>
        <v>0</v>
      </c>
      <c r="J9" s="326">
        <f>I9</f>
        <v>0</v>
      </c>
      <c r="K9" s="253">
        <f>J9*1.1</f>
        <v>0</v>
      </c>
      <c r="L9" s="254">
        <f>K9</f>
        <v>0</v>
      </c>
      <c r="M9" s="252">
        <f>L9</f>
        <v>0</v>
      </c>
      <c r="N9" s="552">
        <f>M9</f>
        <v>0</v>
      </c>
      <c r="O9" s="253">
        <f>N9*1.1</f>
        <v>0</v>
      </c>
      <c r="P9" s="252">
        <f>O9</f>
        <v>0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6"/>
      <c r="J10" s="10"/>
      <c r="K10" s="9"/>
      <c r="L10" s="13"/>
      <c r="M10" s="10"/>
      <c r="N10" s="374"/>
      <c r="O10" s="9"/>
      <c r="P10" s="137"/>
    </row>
    <row r="11" spans="1:16" x14ac:dyDescent="0.3">
      <c r="A11" s="121"/>
      <c r="B11" s="122"/>
      <c r="C11" s="103" t="s">
        <v>14</v>
      </c>
      <c r="D11" s="327">
        <f>E11</f>
        <v>25</v>
      </c>
      <c r="E11" s="310">
        <f>F11*1</f>
        <v>25</v>
      </c>
      <c r="F11" s="310">
        <v>25</v>
      </c>
      <c r="G11" s="310">
        <f t="shared" ref="G11:J12" si="5">F11</f>
        <v>25</v>
      </c>
      <c r="H11" s="310">
        <f t="shared" si="5"/>
        <v>25</v>
      </c>
      <c r="I11" s="310">
        <f t="shared" si="5"/>
        <v>25</v>
      </c>
      <c r="J11" s="335">
        <f t="shared" si="5"/>
        <v>25</v>
      </c>
      <c r="K11" s="161">
        <f>J11*1</f>
        <v>25</v>
      </c>
      <c r="L11" s="126">
        <f t="shared" ref="L11:N12" si="6">K11</f>
        <v>25</v>
      </c>
      <c r="M11" s="125">
        <f t="shared" si="6"/>
        <v>25</v>
      </c>
      <c r="N11" s="542">
        <f t="shared" si="6"/>
        <v>25</v>
      </c>
      <c r="O11" s="161">
        <f>N11*1</f>
        <v>25</v>
      </c>
      <c r="P11" s="125">
        <f>O11</f>
        <v>25</v>
      </c>
    </row>
    <row r="12" spans="1:16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11">
        <f t="shared" si="5"/>
        <v>10</v>
      </c>
      <c r="J12" s="337">
        <f t="shared" si="5"/>
        <v>10</v>
      </c>
      <c r="K12" s="162">
        <f>J12*1</f>
        <v>10</v>
      </c>
      <c r="L12" s="133">
        <f t="shared" si="6"/>
        <v>10</v>
      </c>
      <c r="M12" s="132">
        <f t="shared" si="6"/>
        <v>10</v>
      </c>
      <c r="N12" s="543">
        <f t="shared" si="6"/>
        <v>10</v>
      </c>
      <c r="O12" s="162">
        <f>N12*1</f>
        <v>10</v>
      </c>
      <c r="P12" s="132">
        <f>O12</f>
        <v>10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1"/>
      <c r="J13" s="4"/>
      <c r="K13" s="20"/>
      <c r="L13" s="28"/>
      <c r="M13" s="4"/>
      <c r="N13" s="375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-77.653846153846146</v>
      </c>
      <c r="E14" s="312">
        <f>F14/1.3</f>
        <v>-100.94999999999999</v>
      </c>
      <c r="F14" s="313">
        <f>-67.3*1.95</f>
        <v>-131.23499999999999</v>
      </c>
      <c r="G14" s="312">
        <f>F14*1.3</f>
        <v>-170.60549999999998</v>
      </c>
      <c r="H14" s="312">
        <f>G14*1.3</f>
        <v>-221.78714999999997</v>
      </c>
      <c r="I14" s="312">
        <f>H14*1.3</f>
        <v>-288.32329499999997</v>
      </c>
      <c r="J14" s="333">
        <f>I14*1.3</f>
        <v>-374.82028349999996</v>
      </c>
      <c r="K14" s="292">
        <f>J14*1.35</f>
        <v>-506.00738272499996</v>
      </c>
      <c r="L14" s="289">
        <f>K14*1.4</f>
        <v>-708.41033581499994</v>
      </c>
      <c r="M14" s="291">
        <f>L14*1.45</f>
        <v>-1027.1949869317498</v>
      </c>
      <c r="N14" s="568">
        <f>M14*1.45</f>
        <v>-1489.4327310510371</v>
      </c>
      <c r="O14" s="292">
        <f>N14*1.5</f>
        <v>-2234.1490965765556</v>
      </c>
      <c r="P14" s="287">
        <f>O14*1.55</f>
        <v>-3462.9310996936615</v>
      </c>
    </row>
    <row r="15" spans="1:16" ht="15" thickBot="1" x14ac:dyDescent="0.35">
      <c r="A15" s="144"/>
      <c r="B15" s="144"/>
      <c r="C15" s="141"/>
      <c r="D15" s="331"/>
      <c r="E15" s="1"/>
      <c r="F15" s="2"/>
      <c r="G15" s="1"/>
      <c r="H15" s="1"/>
      <c r="I15" s="1"/>
      <c r="J15" s="4"/>
      <c r="K15" s="20"/>
      <c r="L15" s="28"/>
      <c r="M15" s="4"/>
      <c r="N15" s="375"/>
      <c r="O15" s="20"/>
      <c r="P15" s="146"/>
    </row>
    <row r="16" spans="1:16" x14ac:dyDescent="0.3">
      <c r="A16" s="121" t="s">
        <v>23</v>
      </c>
      <c r="B16" s="122" t="s">
        <v>23</v>
      </c>
      <c r="C16" s="123" t="s">
        <v>66</v>
      </c>
      <c r="D16" s="334">
        <f>E16/1.3</f>
        <v>413.14792899408286</v>
      </c>
      <c r="E16" s="314">
        <f>F16/1.3</f>
        <v>537.09230769230771</v>
      </c>
      <c r="F16" s="315">
        <f>215.5*3.24</f>
        <v>698.22</v>
      </c>
      <c r="G16" s="314">
        <f t="shared" ref="G16:J17" si="7">F16*1.3</f>
        <v>907.68600000000004</v>
      </c>
      <c r="H16" s="314">
        <f t="shared" si="7"/>
        <v>1179.9918</v>
      </c>
      <c r="I16" s="314">
        <f t="shared" si="7"/>
        <v>1533.9893400000001</v>
      </c>
      <c r="J16" s="335">
        <f t="shared" si="7"/>
        <v>1994.1861420000002</v>
      </c>
      <c r="K16" s="161">
        <f>J16*1.35</f>
        <v>2692.1512917000005</v>
      </c>
      <c r="L16" s="126">
        <f>K16*1.4</f>
        <v>3769.0118083800003</v>
      </c>
      <c r="M16" s="186">
        <f>L16*1.45</f>
        <v>5465.0671221510001</v>
      </c>
      <c r="N16" s="542">
        <f>M16*1.45</f>
        <v>7924.3473271189496</v>
      </c>
      <c r="O16" s="161">
        <f>N16*1.5</f>
        <v>11886.520990678424</v>
      </c>
      <c r="P16" s="125">
        <f>O16*1.55</f>
        <v>18424.107535551557</v>
      </c>
    </row>
    <row r="17" spans="1:16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1032.7739644970416</v>
      </c>
      <c r="E17" s="316">
        <f>F17/1.3</f>
        <v>1342.606153846154</v>
      </c>
      <c r="F17" s="317">
        <f>538.7*3.24</f>
        <v>1745.3880000000004</v>
      </c>
      <c r="G17" s="316">
        <f t="shared" si="7"/>
        <v>2269.0044000000007</v>
      </c>
      <c r="H17" s="316">
        <f t="shared" si="7"/>
        <v>2949.7057200000008</v>
      </c>
      <c r="I17" s="316">
        <f t="shared" si="7"/>
        <v>3834.6174360000014</v>
      </c>
      <c r="J17" s="337">
        <f t="shared" si="7"/>
        <v>4985.0026668000019</v>
      </c>
      <c r="K17" s="162">
        <f>J17*1.35</f>
        <v>6729.7536001800026</v>
      </c>
      <c r="L17" s="133">
        <f>K17*1.4</f>
        <v>9421.6550402520024</v>
      </c>
      <c r="M17" s="190">
        <f>L17*1.45</f>
        <v>13661.399808365402</v>
      </c>
      <c r="N17" s="543">
        <f>M17*1.45</f>
        <v>19809.029722129831</v>
      </c>
      <c r="O17" s="162">
        <f>N17*1.5</f>
        <v>29713.544583194747</v>
      </c>
      <c r="P17" s="132">
        <f>O17*1.55</f>
        <v>46055.99410395186</v>
      </c>
    </row>
    <row r="18" spans="1:16" ht="15" thickBot="1" x14ac:dyDescent="0.35">
      <c r="A18" s="134"/>
      <c r="B18" s="134"/>
      <c r="C18" s="135"/>
      <c r="D18" s="318"/>
      <c r="E18" s="6"/>
      <c r="F18" s="7"/>
      <c r="G18" s="6"/>
      <c r="H18" s="6"/>
      <c r="I18" s="6"/>
      <c r="J18" s="10"/>
      <c r="K18" s="9"/>
      <c r="L18" s="13"/>
      <c r="M18" s="10"/>
      <c r="N18" s="374"/>
      <c r="O18" s="9"/>
      <c r="P18" s="137"/>
    </row>
    <row r="19" spans="1:16" x14ac:dyDescent="0.3">
      <c r="A19" s="376" t="s">
        <v>21</v>
      </c>
      <c r="B19" s="377" t="s">
        <v>21</v>
      </c>
      <c r="C19" s="378" t="s">
        <v>3</v>
      </c>
      <c r="D19" s="334">
        <f>E19</f>
        <v>5</v>
      </c>
      <c r="E19" s="314">
        <f>F19*1</f>
        <v>5</v>
      </c>
      <c r="F19" s="314">
        <v>5</v>
      </c>
      <c r="G19" s="314">
        <f t="shared" ref="G19:J20" si="8">F19</f>
        <v>5</v>
      </c>
      <c r="H19" s="314">
        <f t="shared" si="8"/>
        <v>5</v>
      </c>
      <c r="I19" s="314">
        <f t="shared" si="8"/>
        <v>5</v>
      </c>
      <c r="J19" s="328">
        <f t="shared" si="8"/>
        <v>5</v>
      </c>
      <c r="K19" s="221">
        <f>J19*1</f>
        <v>5</v>
      </c>
      <c r="L19" s="222">
        <f t="shared" ref="L19:N20" si="9">K19</f>
        <v>5</v>
      </c>
      <c r="M19" s="220">
        <f t="shared" si="9"/>
        <v>5</v>
      </c>
      <c r="N19" s="548">
        <f t="shared" si="9"/>
        <v>5</v>
      </c>
      <c r="O19" s="221">
        <f>N19*1</f>
        <v>5</v>
      </c>
      <c r="P19" s="220">
        <f>O19</f>
        <v>5</v>
      </c>
    </row>
    <row r="20" spans="1:16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30</v>
      </c>
      <c r="E20" s="316">
        <f>F20*1</f>
        <v>30</v>
      </c>
      <c r="F20" s="316">
        <v>30</v>
      </c>
      <c r="G20" s="316">
        <f t="shared" si="8"/>
        <v>30</v>
      </c>
      <c r="H20" s="316">
        <f t="shared" si="8"/>
        <v>30</v>
      </c>
      <c r="I20" s="316">
        <f t="shared" si="8"/>
        <v>30</v>
      </c>
      <c r="J20" s="330">
        <f t="shared" si="8"/>
        <v>30</v>
      </c>
      <c r="K20" s="212">
        <f>J20*1</f>
        <v>30</v>
      </c>
      <c r="L20" s="211">
        <f t="shared" si="9"/>
        <v>30</v>
      </c>
      <c r="M20" s="210">
        <f t="shared" si="9"/>
        <v>30</v>
      </c>
      <c r="N20" s="549">
        <f t="shared" si="9"/>
        <v>30</v>
      </c>
      <c r="O20" s="212">
        <f>N20*1</f>
        <v>30</v>
      </c>
      <c r="P20" s="210">
        <f>O20</f>
        <v>30</v>
      </c>
    </row>
    <row r="21" spans="1:16" ht="15" thickBot="1" x14ac:dyDescent="0.35">
      <c r="A21" s="134"/>
      <c r="B21" s="134"/>
      <c r="C21" s="149"/>
      <c r="D21" s="318"/>
      <c r="E21" s="6"/>
      <c r="F21" s="7"/>
      <c r="G21" s="6"/>
      <c r="H21" s="6"/>
      <c r="I21" s="6"/>
      <c r="J21" s="10"/>
      <c r="K21" s="9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90</v>
      </c>
      <c r="E22" s="314">
        <f>F22*1</f>
        <v>90</v>
      </c>
      <c r="F22" s="314">
        <v>90</v>
      </c>
      <c r="G22" s="314">
        <f>F22</f>
        <v>90</v>
      </c>
      <c r="H22" s="314">
        <f>G22</f>
        <v>90</v>
      </c>
      <c r="I22" s="314">
        <f>H22</f>
        <v>90</v>
      </c>
      <c r="J22" s="335">
        <f>I22</f>
        <v>90</v>
      </c>
      <c r="K22" s="216">
        <f>J22*1</f>
        <v>90</v>
      </c>
      <c r="L22" s="217">
        <f>K22</f>
        <v>90</v>
      </c>
      <c r="M22" s="215">
        <f>L22</f>
        <v>90</v>
      </c>
      <c r="N22" s="550">
        <f>M22</f>
        <v>90</v>
      </c>
      <c r="O22" s="216">
        <f>N22*1</f>
        <v>90</v>
      </c>
      <c r="P22" s="215">
        <f>O22</f>
        <v>90</v>
      </c>
    </row>
    <row r="23" spans="1:16" ht="15" thickBot="1" x14ac:dyDescent="0.35">
      <c r="A23" s="134"/>
      <c r="B23" s="134"/>
      <c r="C23" s="149"/>
      <c r="D23" s="318"/>
      <c r="E23" s="6"/>
      <c r="F23" s="7"/>
      <c r="G23" s="6"/>
      <c r="H23" s="6"/>
      <c r="I23" s="6"/>
      <c r="J23" s="10"/>
      <c r="K23" s="9"/>
      <c r="L23" s="13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220</v>
      </c>
      <c r="E24" s="316">
        <f>F24*1</f>
        <v>220</v>
      </c>
      <c r="F24" s="316">
        <v>220</v>
      </c>
      <c r="G24" s="316">
        <f>F24</f>
        <v>220</v>
      </c>
      <c r="H24" s="316">
        <f>G24</f>
        <v>220</v>
      </c>
      <c r="I24" s="316">
        <f>H24</f>
        <v>220</v>
      </c>
      <c r="J24" s="337">
        <f>I24</f>
        <v>220</v>
      </c>
      <c r="K24" s="162">
        <f>J24*1.1</f>
        <v>242.00000000000003</v>
      </c>
      <c r="L24" s="133">
        <f>K24</f>
        <v>242.00000000000003</v>
      </c>
      <c r="M24" s="132">
        <f>L24</f>
        <v>242.00000000000003</v>
      </c>
      <c r="N24" s="543">
        <f>M24</f>
        <v>242.00000000000003</v>
      </c>
      <c r="O24" s="162">
        <f>N24*1.2</f>
        <v>290.40000000000003</v>
      </c>
      <c r="P24" s="132">
        <f>O24</f>
        <v>290.40000000000003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6"/>
      <c r="J25" s="10"/>
      <c r="K25" s="9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0.85</v>
      </c>
      <c r="E26" s="339">
        <f>F26*1</f>
        <v>0.85</v>
      </c>
      <c r="F26" s="339">
        <v>0.85</v>
      </c>
      <c r="G26" s="339">
        <f>F26</f>
        <v>0.85</v>
      </c>
      <c r="H26" s="339">
        <f>G26</f>
        <v>0.85</v>
      </c>
      <c r="I26" s="339">
        <f>H26</f>
        <v>0.85</v>
      </c>
      <c r="J26" s="340">
        <f>I26</f>
        <v>0.85</v>
      </c>
      <c r="K26" s="253">
        <f>J26*1</f>
        <v>0.85</v>
      </c>
      <c r="L26" s="254">
        <f>K26</f>
        <v>0.85</v>
      </c>
      <c r="M26" s="252">
        <f>L26</f>
        <v>0.85</v>
      </c>
      <c r="N26" s="552">
        <f>M26</f>
        <v>0.85</v>
      </c>
      <c r="O26" s="253">
        <f>N26*1</f>
        <v>0.85</v>
      </c>
      <c r="P26" s="252">
        <f>O26</f>
        <v>0.85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57.164353928718874</v>
      </c>
      <c r="E28" s="404">
        <f t="shared" ref="E28:J28" si="10">(0.5*(E16+E17))/(0.5*(E19/10+E20/10)+E22/10)*E26</f>
        <v>74.313660107334528</v>
      </c>
      <c r="F28" s="404">
        <f t="shared" si="10"/>
        <v>96.607758139534894</v>
      </c>
      <c r="G28" s="404">
        <f t="shared" si="10"/>
        <v>125.59008558139537</v>
      </c>
      <c r="H28" s="404">
        <f t="shared" si="10"/>
        <v>163.26711125581397</v>
      </c>
      <c r="I28" s="404">
        <f t="shared" si="10"/>
        <v>212.24724463255819</v>
      </c>
      <c r="J28" s="404">
        <f t="shared" si="10"/>
        <v>275.92141802232567</v>
      </c>
      <c r="K28" s="404">
        <f t="shared" ref="K28:P28" si="11">(0.5*(K16+K17))/(0.5*(K19/10+K20/10)+K22/10)*K26</f>
        <v>372.49391433013966</v>
      </c>
      <c r="L28" s="404">
        <f t="shared" si="11"/>
        <v>521.49148006219548</v>
      </c>
      <c r="M28" s="404">
        <f t="shared" si="11"/>
        <v>756.16264609018333</v>
      </c>
      <c r="N28" s="611">
        <f t="shared" si="11"/>
        <v>1096.4358368307658</v>
      </c>
      <c r="O28" s="606">
        <f t="shared" si="11"/>
        <v>1644.6537552461486</v>
      </c>
      <c r="P28" s="405">
        <f t="shared" si="11"/>
        <v>2549.2133206315302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A94A-90DD-44D8-B63F-EBECB2A77B67}">
  <dimension ref="A1:P28"/>
  <sheetViews>
    <sheetView topLeftCell="B2" zoomScale="85" zoomScaleNormal="85" workbookViewId="0">
      <selection activeCell="P17" sqref="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16" x14ac:dyDescent="0.3">
      <c r="A1" s="639" t="s">
        <v>77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2">
        <v>4</v>
      </c>
      <c r="J1" s="83">
        <v>5</v>
      </c>
      <c r="K1" s="82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6"/>
      <c r="J2" s="10"/>
      <c r="K2" s="11"/>
      <c r="L2" s="30"/>
      <c r="M2" s="87"/>
      <c r="N2" s="535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06">
        <f>F3*1</f>
        <v>1</v>
      </c>
      <c r="F3" s="306">
        <v>1</v>
      </c>
      <c r="G3" s="306">
        <f>F3</f>
        <v>1</v>
      </c>
      <c r="H3" s="306">
        <f>G3</f>
        <v>1</v>
      </c>
      <c r="I3" s="306">
        <f>H3</f>
        <v>1</v>
      </c>
      <c r="J3" s="320">
        <f>I3</f>
        <v>1</v>
      </c>
      <c r="K3" s="263">
        <f>J3*1.1</f>
        <v>1.1000000000000001</v>
      </c>
      <c r="L3" s="258">
        <f>K3</f>
        <v>1.1000000000000001</v>
      </c>
      <c r="M3" s="257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07">
        <f t="shared" si="2"/>
        <v>0</v>
      </c>
      <c r="J4" s="322">
        <f t="shared" si="2"/>
        <v>0</v>
      </c>
      <c r="K4" s="59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308">
        <f t="shared" si="2"/>
        <v>0</v>
      </c>
      <c r="I5" s="308">
        <f t="shared" si="2"/>
        <v>0</v>
      </c>
      <c r="J5" s="324">
        <f t="shared" si="2"/>
        <v>0</v>
      </c>
      <c r="K5" s="58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2</v>
      </c>
      <c r="E6" s="307">
        <f t="shared" si="1"/>
        <v>2</v>
      </c>
      <c r="F6" s="307">
        <v>2</v>
      </c>
      <c r="G6" s="307">
        <f t="shared" si="2"/>
        <v>2</v>
      </c>
      <c r="H6" s="307">
        <f t="shared" si="2"/>
        <v>2</v>
      </c>
      <c r="I6" s="307">
        <f t="shared" si="2"/>
        <v>2</v>
      </c>
      <c r="J6" s="322">
        <f t="shared" si="2"/>
        <v>2</v>
      </c>
      <c r="K6" s="59">
        <f>J6*1.1</f>
        <v>2.2000000000000002</v>
      </c>
      <c r="L6" s="33">
        <f t="shared" si="3"/>
        <v>2.2000000000000002</v>
      </c>
      <c r="M6" s="69">
        <f t="shared" si="3"/>
        <v>2.2000000000000002</v>
      </c>
      <c r="N6" s="537">
        <f t="shared" si="3"/>
        <v>2.2000000000000002</v>
      </c>
      <c r="O6" s="59">
        <f>N6*1.15</f>
        <v>2.5299999999999998</v>
      </c>
      <c r="P6" s="69">
        <f t="shared" si="4"/>
        <v>2.5299999999999998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0.5</v>
      </c>
      <c r="E7" s="308">
        <f t="shared" si="1"/>
        <v>0.5</v>
      </c>
      <c r="F7" s="308">
        <v>0.5</v>
      </c>
      <c r="G7" s="308">
        <f t="shared" si="2"/>
        <v>0.5</v>
      </c>
      <c r="H7" s="308">
        <f t="shared" si="2"/>
        <v>0.5</v>
      </c>
      <c r="I7" s="308">
        <f t="shared" si="2"/>
        <v>0.5</v>
      </c>
      <c r="J7" s="324">
        <f t="shared" si="2"/>
        <v>0.5</v>
      </c>
      <c r="K7" s="157">
        <f>J7*1.1</f>
        <v>0.55000000000000004</v>
      </c>
      <c r="L7" s="100">
        <f t="shared" si="3"/>
        <v>0.55000000000000004</v>
      </c>
      <c r="M7" s="99">
        <f t="shared" si="3"/>
        <v>0.55000000000000004</v>
      </c>
      <c r="N7" s="539">
        <f t="shared" si="3"/>
        <v>0.55000000000000004</v>
      </c>
      <c r="O7" s="157">
        <f>N7*1.15</f>
        <v>0.63249999999999995</v>
      </c>
      <c r="P7" s="99">
        <f t="shared" si="4"/>
        <v>0.63249999999999995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6"/>
      <c r="J8" s="10"/>
      <c r="K8" s="9"/>
      <c r="L8" s="13"/>
      <c r="M8" s="10"/>
      <c r="N8" s="374"/>
      <c r="O8" s="9"/>
      <c r="P8" s="137"/>
    </row>
    <row r="9" spans="1:16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</v>
      </c>
      <c r="E9" s="309">
        <f>F9*1</f>
        <v>0</v>
      </c>
      <c r="F9" s="309">
        <v>0</v>
      </c>
      <c r="G9" s="309">
        <f>F9</f>
        <v>0</v>
      </c>
      <c r="H9" s="309">
        <f>G9</f>
        <v>0</v>
      </c>
      <c r="I9" s="309">
        <f>H9</f>
        <v>0</v>
      </c>
      <c r="J9" s="326">
        <f>I9</f>
        <v>0</v>
      </c>
      <c r="K9" s="253">
        <f>J9*1.1</f>
        <v>0</v>
      </c>
      <c r="L9" s="254">
        <f>K9</f>
        <v>0</v>
      </c>
      <c r="M9" s="252">
        <f>L9</f>
        <v>0</v>
      </c>
      <c r="N9" s="552">
        <f>M9</f>
        <v>0</v>
      </c>
      <c r="O9" s="253">
        <f>N9*1.1</f>
        <v>0</v>
      </c>
      <c r="P9" s="252">
        <f>O9</f>
        <v>0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6"/>
      <c r="J10" s="10"/>
      <c r="K10" s="9"/>
      <c r="L10" s="13"/>
      <c r="M10" s="10"/>
      <c r="N10" s="374"/>
      <c r="O10" s="9"/>
      <c r="P10" s="137"/>
    </row>
    <row r="11" spans="1:16" x14ac:dyDescent="0.3">
      <c r="A11" s="121"/>
      <c r="B11" s="122"/>
      <c r="C11" s="103" t="s">
        <v>14</v>
      </c>
      <c r="D11" s="327">
        <f>E11</f>
        <v>25</v>
      </c>
      <c r="E11" s="310">
        <f>F11*1</f>
        <v>25</v>
      </c>
      <c r="F11" s="310">
        <v>25</v>
      </c>
      <c r="G11" s="310">
        <f t="shared" ref="G11:J12" si="5">F11</f>
        <v>25</v>
      </c>
      <c r="H11" s="310">
        <f t="shared" si="5"/>
        <v>25</v>
      </c>
      <c r="I11" s="310">
        <f t="shared" si="5"/>
        <v>25</v>
      </c>
      <c r="J11" s="335">
        <f t="shared" si="5"/>
        <v>25</v>
      </c>
      <c r="K11" s="161">
        <f>J11*1</f>
        <v>25</v>
      </c>
      <c r="L11" s="126">
        <f t="shared" ref="L11:N12" si="6">K11</f>
        <v>25</v>
      </c>
      <c r="M11" s="125">
        <f t="shared" si="6"/>
        <v>25</v>
      </c>
      <c r="N11" s="542">
        <f t="shared" si="6"/>
        <v>25</v>
      </c>
      <c r="O11" s="161">
        <f>N11*1</f>
        <v>25</v>
      </c>
      <c r="P11" s="125">
        <f>O11</f>
        <v>25</v>
      </c>
    </row>
    <row r="12" spans="1:16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11">
        <f t="shared" si="5"/>
        <v>10</v>
      </c>
      <c r="J12" s="337">
        <f t="shared" si="5"/>
        <v>10</v>
      </c>
      <c r="K12" s="162">
        <f>J12*1</f>
        <v>10</v>
      </c>
      <c r="L12" s="133">
        <f t="shared" si="6"/>
        <v>10</v>
      </c>
      <c r="M12" s="132">
        <f t="shared" si="6"/>
        <v>10</v>
      </c>
      <c r="N12" s="543">
        <f t="shared" si="6"/>
        <v>10</v>
      </c>
      <c r="O12" s="162">
        <f>N12*1</f>
        <v>10</v>
      </c>
      <c r="P12" s="132">
        <f>O12</f>
        <v>10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1"/>
      <c r="J13" s="4"/>
      <c r="K13" s="20"/>
      <c r="L13" s="28"/>
      <c r="M13" s="4"/>
      <c r="N13" s="375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-77.653846153846146</v>
      </c>
      <c r="E14" s="312">
        <f>F14/1.3</f>
        <v>-100.94999999999999</v>
      </c>
      <c r="F14" s="313">
        <f>-67.3*1.95</f>
        <v>-131.23499999999999</v>
      </c>
      <c r="G14" s="312">
        <f>F14*1.3</f>
        <v>-170.60549999999998</v>
      </c>
      <c r="H14" s="312">
        <f>G14*1.3</f>
        <v>-221.78714999999997</v>
      </c>
      <c r="I14" s="312">
        <f>H14*1.3</f>
        <v>-288.32329499999997</v>
      </c>
      <c r="J14" s="333">
        <f>I14*1.3</f>
        <v>-374.82028349999996</v>
      </c>
      <c r="K14" s="292">
        <f>J14*1.35</f>
        <v>-506.00738272499996</v>
      </c>
      <c r="L14" s="289">
        <f>K14*1.4</f>
        <v>-708.41033581499994</v>
      </c>
      <c r="M14" s="291">
        <f>L14*1.45</f>
        <v>-1027.1949869317498</v>
      </c>
      <c r="N14" s="568">
        <f>M14*1.45</f>
        <v>-1489.4327310510371</v>
      </c>
      <c r="O14" s="292">
        <f>N14*1.5</f>
        <v>-2234.1490965765556</v>
      </c>
      <c r="P14" s="287">
        <f>O14*1.55</f>
        <v>-3462.9310996936615</v>
      </c>
    </row>
    <row r="15" spans="1:16" ht="15" thickBot="1" x14ac:dyDescent="0.35">
      <c r="A15" s="144"/>
      <c r="B15" s="144"/>
      <c r="C15" s="141"/>
      <c r="D15" s="331"/>
      <c r="E15" s="1"/>
      <c r="F15" s="2"/>
      <c r="G15" s="1"/>
      <c r="H15" s="1"/>
      <c r="I15" s="1"/>
      <c r="J15" s="4"/>
      <c r="K15" s="20"/>
      <c r="L15" s="28"/>
      <c r="M15" s="4"/>
      <c r="N15" s="375"/>
      <c r="O15" s="20"/>
      <c r="P15" s="146"/>
    </row>
    <row r="16" spans="1:16" x14ac:dyDescent="0.3">
      <c r="A16" s="121" t="s">
        <v>23</v>
      </c>
      <c r="B16" s="122" t="s">
        <v>23</v>
      </c>
      <c r="C16" s="123" t="s">
        <v>66</v>
      </c>
      <c r="D16" s="334">
        <f>E16/1.3</f>
        <v>1115.7544378698226</v>
      </c>
      <c r="E16" s="314">
        <f>F16/1.3</f>
        <v>1450.4807692307693</v>
      </c>
      <c r="F16" s="315">
        <f>215.5*8.75</f>
        <v>1885.625</v>
      </c>
      <c r="G16" s="314">
        <f t="shared" ref="G16:J17" si="7">F16*1.3</f>
        <v>2451.3125</v>
      </c>
      <c r="H16" s="314">
        <f t="shared" si="7"/>
        <v>3186.7062500000002</v>
      </c>
      <c r="I16" s="314">
        <f t="shared" si="7"/>
        <v>4142.7181250000003</v>
      </c>
      <c r="J16" s="335">
        <f t="shared" si="7"/>
        <v>5385.5335625000007</v>
      </c>
      <c r="K16" s="161">
        <f>J16*1.35</f>
        <v>7270.4703093750013</v>
      </c>
      <c r="L16" s="126">
        <f>K16*1.4</f>
        <v>10178.658433125001</v>
      </c>
      <c r="M16" s="186">
        <f>L16*1.45</f>
        <v>14759.054728031251</v>
      </c>
      <c r="N16" s="542">
        <f>M16*1.45</f>
        <v>21400.629355645313</v>
      </c>
      <c r="O16" s="161">
        <f>N16*1.5</f>
        <v>32100.944033467968</v>
      </c>
      <c r="P16" s="125">
        <f>O16*1.55</f>
        <v>49756.46325187535</v>
      </c>
    </row>
    <row r="17" spans="1:16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2789.1272189349111</v>
      </c>
      <c r="E17" s="316">
        <f>F17/1.3</f>
        <v>3625.8653846153843</v>
      </c>
      <c r="F17" s="317">
        <f>538.7*8.75</f>
        <v>4713.625</v>
      </c>
      <c r="G17" s="316">
        <f t="shared" si="7"/>
        <v>6127.7125000000005</v>
      </c>
      <c r="H17" s="316">
        <f t="shared" si="7"/>
        <v>7966.0262500000008</v>
      </c>
      <c r="I17" s="316">
        <f t="shared" si="7"/>
        <v>10355.834125000001</v>
      </c>
      <c r="J17" s="337">
        <f t="shared" si="7"/>
        <v>13462.584362500002</v>
      </c>
      <c r="K17" s="162">
        <f>J17*1.35</f>
        <v>18174.488889375003</v>
      </c>
      <c r="L17" s="133">
        <f>K17*1.4</f>
        <v>25444.284445125002</v>
      </c>
      <c r="M17" s="190">
        <f>L17*1.45</f>
        <v>36894.212445431251</v>
      </c>
      <c r="N17" s="543">
        <f>M17*1.45</f>
        <v>53496.608045875313</v>
      </c>
      <c r="O17" s="162">
        <f>N17*1.5</f>
        <v>80244.912068812962</v>
      </c>
      <c r="P17" s="132">
        <f>O17*1.55</f>
        <v>124379.61370666009</v>
      </c>
    </row>
    <row r="18" spans="1:16" ht="15" thickBot="1" x14ac:dyDescent="0.35">
      <c r="A18" s="134"/>
      <c r="B18" s="134"/>
      <c r="C18" s="135"/>
      <c r="D18" s="318"/>
      <c r="E18" s="6"/>
      <c r="F18" s="7"/>
      <c r="G18" s="6"/>
      <c r="H18" s="6"/>
      <c r="I18" s="6"/>
      <c r="J18" s="10"/>
      <c r="K18" s="9"/>
      <c r="L18" s="13"/>
      <c r="M18" s="10"/>
      <c r="N18" s="374"/>
      <c r="O18" s="9"/>
      <c r="P18" s="137"/>
    </row>
    <row r="19" spans="1:16" x14ac:dyDescent="0.3">
      <c r="A19" s="376" t="s">
        <v>21</v>
      </c>
      <c r="B19" s="377" t="s">
        <v>21</v>
      </c>
      <c r="C19" s="378" t="s">
        <v>3</v>
      </c>
      <c r="D19" s="334">
        <f>E19</f>
        <v>5</v>
      </c>
      <c r="E19" s="314">
        <f>F19*1</f>
        <v>5</v>
      </c>
      <c r="F19" s="314">
        <v>5</v>
      </c>
      <c r="G19" s="314">
        <f t="shared" ref="G19:J20" si="8">F19</f>
        <v>5</v>
      </c>
      <c r="H19" s="314">
        <f t="shared" si="8"/>
        <v>5</v>
      </c>
      <c r="I19" s="314">
        <f t="shared" si="8"/>
        <v>5</v>
      </c>
      <c r="J19" s="328">
        <f t="shared" si="8"/>
        <v>5</v>
      </c>
      <c r="K19" s="221">
        <f>J19*1</f>
        <v>5</v>
      </c>
      <c r="L19" s="222">
        <f t="shared" ref="L19:N20" si="9">K19</f>
        <v>5</v>
      </c>
      <c r="M19" s="220">
        <f t="shared" si="9"/>
        <v>5</v>
      </c>
      <c r="N19" s="548">
        <f t="shared" si="9"/>
        <v>5</v>
      </c>
      <c r="O19" s="221">
        <f>N19*1</f>
        <v>5</v>
      </c>
      <c r="P19" s="220">
        <f>O19</f>
        <v>5</v>
      </c>
    </row>
    <row r="20" spans="1:16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30</v>
      </c>
      <c r="E20" s="316">
        <f>F20*1</f>
        <v>30</v>
      </c>
      <c r="F20" s="316">
        <v>30</v>
      </c>
      <c r="G20" s="316">
        <f t="shared" si="8"/>
        <v>30</v>
      </c>
      <c r="H20" s="316">
        <f t="shared" si="8"/>
        <v>30</v>
      </c>
      <c r="I20" s="316">
        <f t="shared" si="8"/>
        <v>30</v>
      </c>
      <c r="J20" s="330">
        <f t="shared" si="8"/>
        <v>30</v>
      </c>
      <c r="K20" s="212">
        <f>J20*1</f>
        <v>30</v>
      </c>
      <c r="L20" s="211">
        <f t="shared" si="9"/>
        <v>30</v>
      </c>
      <c r="M20" s="210">
        <f t="shared" si="9"/>
        <v>30</v>
      </c>
      <c r="N20" s="549">
        <f t="shared" si="9"/>
        <v>30</v>
      </c>
      <c r="O20" s="212">
        <f>N20*1</f>
        <v>30</v>
      </c>
      <c r="P20" s="210">
        <f>O20</f>
        <v>30</v>
      </c>
    </row>
    <row r="21" spans="1:16" ht="15" thickBot="1" x14ac:dyDescent="0.35">
      <c r="A21" s="134"/>
      <c r="B21" s="134"/>
      <c r="C21" s="149"/>
      <c r="D21" s="318"/>
      <c r="E21" s="6"/>
      <c r="F21" s="7"/>
      <c r="G21" s="6"/>
      <c r="H21" s="6"/>
      <c r="I21" s="6"/>
      <c r="J21" s="10"/>
      <c r="K21" s="9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230</v>
      </c>
      <c r="E22" s="314">
        <f>F22*1</f>
        <v>230</v>
      </c>
      <c r="F22" s="314">
        <v>230</v>
      </c>
      <c r="G22" s="314">
        <f>F22</f>
        <v>230</v>
      </c>
      <c r="H22" s="314">
        <f>G22</f>
        <v>230</v>
      </c>
      <c r="I22" s="314">
        <f>H22</f>
        <v>230</v>
      </c>
      <c r="J22" s="335">
        <f>I22</f>
        <v>230</v>
      </c>
      <c r="K22" s="216">
        <f>J22*1</f>
        <v>230</v>
      </c>
      <c r="L22" s="217">
        <f>K22</f>
        <v>230</v>
      </c>
      <c r="M22" s="215">
        <f>L22</f>
        <v>230</v>
      </c>
      <c r="N22" s="550">
        <f>M22</f>
        <v>230</v>
      </c>
      <c r="O22" s="216">
        <f>N22*1</f>
        <v>230</v>
      </c>
      <c r="P22" s="215">
        <f>O22</f>
        <v>230</v>
      </c>
    </row>
    <row r="23" spans="1:16" ht="15" thickBot="1" x14ac:dyDescent="0.35">
      <c r="A23" s="134"/>
      <c r="B23" s="134"/>
      <c r="C23" s="149"/>
      <c r="D23" s="318"/>
      <c r="E23" s="6"/>
      <c r="F23" s="7"/>
      <c r="G23" s="6"/>
      <c r="H23" s="6"/>
      <c r="I23" s="6"/>
      <c r="J23" s="10"/>
      <c r="K23" s="9"/>
      <c r="L23" s="13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185</v>
      </c>
      <c r="E24" s="316">
        <f>F24*1</f>
        <v>185</v>
      </c>
      <c r="F24" s="316">
        <v>185</v>
      </c>
      <c r="G24" s="316">
        <f>F24</f>
        <v>185</v>
      </c>
      <c r="H24" s="316">
        <f>G24</f>
        <v>185</v>
      </c>
      <c r="I24" s="316">
        <f>H24</f>
        <v>185</v>
      </c>
      <c r="J24" s="337">
        <f>I24</f>
        <v>185</v>
      </c>
      <c r="K24" s="162">
        <f>J24*1.1</f>
        <v>203.50000000000003</v>
      </c>
      <c r="L24" s="133">
        <f>K24</f>
        <v>203.50000000000003</v>
      </c>
      <c r="M24" s="132">
        <f>L24</f>
        <v>203.50000000000003</v>
      </c>
      <c r="N24" s="543">
        <f>M24</f>
        <v>203.50000000000003</v>
      </c>
      <c r="O24" s="162">
        <f>N24*1.2</f>
        <v>244.20000000000002</v>
      </c>
      <c r="P24" s="132">
        <f>O24</f>
        <v>244.20000000000002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6"/>
      <c r="J25" s="10"/>
      <c r="K25" s="9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0.8</v>
      </c>
      <c r="E26" s="339">
        <f>F26*1</f>
        <v>0.8</v>
      </c>
      <c r="F26" s="339">
        <v>0.8</v>
      </c>
      <c r="G26" s="339">
        <f>F26</f>
        <v>0.8</v>
      </c>
      <c r="H26" s="339">
        <f>G26</f>
        <v>0.8</v>
      </c>
      <c r="I26" s="339">
        <f>H26</f>
        <v>0.8</v>
      </c>
      <c r="J26" s="340">
        <f>I26</f>
        <v>0.8</v>
      </c>
      <c r="K26" s="253">
        <f>J26*1</f>
        <v>0.8</v>
      </c>
      <c r="L26" s="254">
        <f>K26</f>
        <v>0.8</v>
      </c>
      <c r="M26" s="252">
        <f>L26</f>
        <v>0.8</v>
      </c>
      <c r="N26" s="552">
        <f>M26</f>
        <v>0.8</v>
      </c>
      <c r="O26" s="253">
        <f>N26*1</f>
        <v>0.8</v>
      </c>
      <c r="P26" s="252">
        <f>O26</f>
        <v>0.8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63.109198493813885</v>
      </c>
      <c r="E28" s="404">
        <f t="shared" ref="E28:J28" si="10">(0.5*(E16+E17))/(0.5*(E19/10+E20/10)+E22/10)*E26</f>
        <v>82.04195804195804</v>
      </c>
      <c r="F28" s="404">
        <f t="shared" si="10"/>
        <v>106.65454545454546</v>
      </c>
      <c r="G28" s="404">
        <f t="shared" si="10"/>
        <v>138.65090909090912</v>
      </c>
      <c r="H28" s="404">
        <f t="shared" si="10"/>
        <v>180.24618181818187</v>
      </c>
      <c r="I28" s="404">
        <f t="shared" si="10"/>
        <v>234.3200363636364</v>
      </c>
      <c r="J28" s="404">
        <f t="shared" si="10"/>
        <v>304.61604727272731</v>
      </c>
      <c r="K28" s="404">
        <f t="shared" ref="K28:P28" si="11">(0.5*(K16+K17))/(0.5*(K19/10+K20/10)+K22/10)*K26</f>
        <v>411.23166381818186</v>
      </c>
      <c r="L28" s="404">
        <f t="shared" si="11"/>
        <v>575.72432934545463</v>
      </c>
      <c r="M28" s="404">
        <f t="shared" si="11"/>
        <v>834.8002775509093</v>
      </c>
      <c r="N28" s="611">
        <f t="shared" si="11"/>
        <v>1210.4604024488183</v>
      </c>
      <c r="O28" s="606">
        <f t="shared" si="11"/>
        <v>1815.6906036732271</v>
      </c>
      <c r="P28" s="405">
        <f t="shared" si="11"/>
        <v>2814.3204356935021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DA48-3F7E-4306-AB9A-10DAAE9CDD95}">
  <dimension ref="A1:P35"/>
  <sheetViews>
    <sheetView topLeftCell="C1" zoomScale="85" zoomScaleNormal="85" workbookViewId="0">
      <selection activeCell="P17" sqref="P17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</cols>
  <sheetData>
    <row r="1" spans="1:16" x14ac:dyDescent="0.3">
      <c r="A1" s="639" t="s">
        <v>79</v>
      </c>
      <c r="B1" s="639"/>
      <c r="C1" s="52" t="s">
        <v>0</v>
      </c>
      <c r="D1" s="81" t="s">
        <v>2</v>
      </c>
      <c r="E1" s="82" t="s">
        <v>1</v>
      </c>
      <c r="F1" s="82"/>
      <c r="G1" s="82">
        <v>2</v>
      </c>
      <c r="H1" s="82">
        <v>3</v>
      </c>
      <c r="I1" s="82">
        <v>4</v>
      </c>
      <c r="J1" s="83">
        <v>5</v>
      </c>
      <c r="K1" s="82">
        <v>6</v>
      </c>
      <c r="L1" s="82">
        <v>7</v>
      </c>
      <c r="M1" s="83">
        <v>8</v>
      </c>
      <c r="N1" s="8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6"/>
      <c r="J2" s="10"/>
      <c r="K2" s="11"/>
      <c r="L2" s="30"/>
      <c r="M2" s="87"/>
      <c r="N2" s="87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06">
        <f>F3*1</f>
        <v>1</v>
      </c>
      <c r="F3" s="306">
        <v>1</v>
      </c>
      <c r="G3" s="306">
        <f>F3</f>
        <v>1</v>
      </c>
      <c r="H3" s="306">
        <f>G3</f>
        <v>1</v>
      </c>
      <c r="I3" s="306">
        <f>H3</f>
        <v>1</v>
      </c>
      <c r="J3" s="320">
        <f>I3</f>
        <v>1</v>
      </c>
      <c r="K3" s="263">
        <f>J3*1.1</f>
        <v>1.1000000000000001</v>
      </c>
      <c r="L3" s="258">
        <f>K3</f>
        <v>1.1000000000000001</v>
      </c>
      <c r="M3" s="257">
        <f>L3</f>
        <v>1.1000000000000001</v>
      </c>
      <c r="N3" s="257">
        <f ca="1">N3</f>
        <v>0</v>
      </c>
      <c r="O3" s="263">
        <f ca="1">N3*1.15</f>
        <v>0</v>
      </c>
      <c r="P3" s="257">
        <f ca="1">O3</f>
        <v>1.5812499999999998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07">
        <f t="shared" si="2"/>
        <v>0</v>
      </c>
      <c r="J4" s="322">
        <f t="shared" si="2"/>
        <v>0</v>
      </c>
      <c r="K4" s="59">
        <f>J4*1</f>
        <v>0</v>
      </c>
      <c r="L4" s="33">
        <f t="shared" ref="L4:N7" si="3">K4</f>
        <v>0</v>
      </c>
      <c r="M4" s="69">
        <f t="shared" si="3"/>
        <v>0</v>
      </c>
      <c r="N4" s="69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1</v>
      </c>
      <c r="E5" s="308">
        <f t="shared" si="1"/>
        <v>1</v>
      </c>
      <c r="F5" s="308">
        <v>1</v>
      </c>
      <c r="G5" s="308">
        <f t="shared" si="2"/>
        <v>1</v>
      </c>
      <c r="H5" s="308">
        <f t="shared" si="2"/>
        <v>1</v>
      </c>
      <c r="I5" s="308">
        <f t="shared" si="2"/>
        <v>1</v>
      </c>
      <c r="J5" s="324">
        <f t="shared" si="2"/>
        <v>1</v>
      </c>
      <c r="K5" s="58">
        <f>J5*1</f>
        <v>1</v>
      </c>
      <c r="L5" s="32">
        <f t="shared" si="3"/>
        <v>1</v>
      </c>
      <c r="M5" s="67">
        <f t="shared" si="3"/>
        <v>1</v>
      </c>
      <c r="N5" s="67">
        <f t="shared" si="3"/>
        <v>1</v>
      </c>
      <c r="O5" s="58">
        <f>N5*1</f>
        <v>1</v>
      </c>
      <c r="P5" s="67">
        <f t="shared" si="4"/>
        <v>1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1</v>
      </c>
      <c r="E6" s="307">
        <f t="shared" si="1"/>
        <v>1</v>
      </c>
      <c r="F6" s="307">
        <v>1</v>
      </c>
      <c r="G6" s="307">
        <f t="shared" si="2"/>
        <v>1</v>
      </c>
      <c r="H6" s="307">
        <f t="shared" si="2"/>
        <v>1</v>
      </c>
      <c r="I6" s="307">
        <f t="shared" si="2"/>
        <v>1</v>
      </c>
      <c r="J6" s="322">
        <f t="shared" si="2"/>
        <v>1</v>
      </c>
      <c r="K6" s="59">
        <f>J6*1.1</f>
        <v>1.1000000000000001</v>
      </c>
      <c r="L6" s="33">
        <f t="shared" si="3"/>
        <v>1.1000000000000001</v>
      </c>
      <c r="M6" s="69">
        <f t="shared" si="3"/>
        <v>1.1000000000000001</v>
      </c>
      <c r="N6" s="69">
        <f t="shared" si="3"/>
        <v>1.1000000000000001</v>
      </c>
      <c r="O6" s="59">
        <f>N6*1.15</f>
        <v>1.2649999999999999</v>
      </c>
      <c r="P6" s="69">
        <f t="shared" si="4"/>
        <v>1.2649999999999999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</v>
      </c>
      <c r="E7" s="308">
        <f t="shared" si="1"/>
        <v>1</v>
      </c>
      <c r="F7" s="308">
        <v>1</v>
      </c>
      <c r="G7" s="308">
        <f t="shared" si="2"/>
        <v>1</v>
      </c>
      <c r="H7" s="308">
        <f t="shared" si="2"/>
        <v>1</v>
      </c>
      <c r="I7" s="308">
        <f t="shared" si="2"/>
        <v>1</v>
      </c>
      <c r="J7" s="324">
        <f t="shared" si="2"/>
        <v>1</v>
      </c>
      <c r="K7" s="157">
        <f>J7*1</f>
        <v>1</v>
      </c>
      <c r="L7" s="100">
        <f t="shared" si="3"/>
        <v>1</v>
      </c>
      <c r="M7" s="99">
        <f t="shared" si="3"/>
        <v>1</v>
      </c>
      <c r="N7" s="99">
        <f t="shared" si="3"/>
        <v>1</v>
      </c>
      <c r="O7" s="157">
        <f>N7*1</f>
        <v>1</v>
      </c>
      <c r="P7" s="99">
        <f t="shared" si="4"/>
        <v>1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6"/>
      <c r="J8" s="10"/>
      <c r="K8" s="9"/>
      <c r="L8" s="13"/>
      <c r="M8" s="10"/>
      <c r="N8" s="10"/>
      <c r="O8" s="9"/>
      <c r="P8" s="137"/>
    </row>
    <row r="9" spans="1:16" ht="15" thickBot="1" x14ac:dyDescent="0.35">
      <c r="A9" s="163" t="s">
        <v>22</v>
      </c>
      <c r="B9" s="164" t="s">
        <v>30</v>
      </c>
      <c r="C9" s="152" t="s">
        <v>32</v>
      </c>
      <c r="D9" s="325">
        <f>E9</f>
        <v>0</v>
      </c>
      <c r="E9" s="309">
        <f>F9*1</f>
        <v>0</v>
      </c>
      <c r="F9" s="309">
        <v>0</v>
      </c>
      <c r="G9" s="309">
        <f>F9</f>
        <v>0</v>
      </c>
      <c r="H9" s="309">
        <f>G9</f>
        <v>0</v>
      </c>
      <c r="I9" s="309">
        <f>H9</f>
        <v>0</v>
      </c>
      <c r="J9" s="326">
        <f>I9</f>
        <v>0</v>
      </c>
      <c r="K9" s="253">
        <f>J9*1.1</f>
        <v>0</v>
      </c>
      <c r="L9" s="254">
        <f>K9</f>
        <v>0</v>
      </c>
      <c r="M9" s="252">
        <f>L9</f>
        <v>0</v>
      </c>
      <c r="N9" s="252">
        <f>M9</f>
        <v>0</v>
      </c>
      <c r="O9" s="253">
        <f>N9*1.1</f>
        <v>0</v>
      </c>
      <c r="P9" s="252">
        <f>O9</f>
        <v>0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6"/>
      <c r="J10" s="10"/>
      <c r="K10" s="9"/>
      <c r="L10" s="13"/>
      <c r="M10" s="10"/>
      <c r="N10" s="10"/>
      <c r="O10" s="9"/>
      <c r="P10" s="137"/>
    </row>
    <row r="11" spans="1:16" x14ac:dyDescent="0.3">
      <c r="A11" s="121"/>
      <c r="B11" s="122"/>
      <c r="C11" s="103" t="s">
        <v>14</v>
      </c>
      <c r="D11" s="327">
        <f>E11</f>
        <v>45</v>
      </c>
      <c r="E11" s="310">
        <f>F11*1</f>
        <v>45</v>
      </c>
      <c r="F11" s="310">
        <v>45</v>
      </c>
      <c r="G11" s="310">
        <f t="shared" ref="G11:J12" si="5">F11</f>
        <v>45</v>
      </c>
      <c r="H11" s="310">
        <f t="shared" si="5"/>
        <v>45</v>
      </c>
      <c r="I11" s="310">
        <f t="shared" si="5"/>
        <v>45</v>
      </c>
      <c r="J11" s="335">
        <f t="shared" si="5"/>
        <v>45</v>
      </c>
      <c r="K11" s="161">
        <f>I11*1</f>
        <v>45</v>
      </c>
      <c r="L11" s="126">
        <f t="shared" ref="L11:N12" si="6">K11</f>
        <v>45</v>
      </c>
      <c r="M11" s="125">
        <f t="shared" si="6"/>
        <v>45</v>
      </c>
      <c r="N11" s="125">
        <f t="shared" si="6"/>
        <v>45</v>
      </c>
      <c r="O11" s="161">
        <f>N11*1</f>
        <v>45</v>
      </c>
      <c r="P11" s="125">
        <f>O11</f>
        <v>45</v>
      </c>
    </row>
    <row r="12" spans="1:16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11">
        <f t="shared" si="5"/>
        <v>10</v>
      </c>
      <c r="J12" s="337">
        <f t="shared" si="5"/>
        <v>10</v>
      </c>
      <c r="K12" s="162">
        <f>I12*1</f>
        <v>10</v>
      </c>
      <c r="L12" s="133">
        <f t="shared" si="6"/>
        <v>10</v>
      </c>
      <c r="M12" s="132">
        <f t="shared" si="6"/>
        <v>10</v>
      </c>
      <c r="N12" s="132">
        <f t="shared" si="6"/>
        <v>10</v>
      </c>
      <c r="O12" s="162">
        <f>N12*1</f>
        <v>10</v>
      </c>
      <c r="P12" s="132">
        <f>O12</f>
        <v>10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1"/>
      <c r="J13" s="4"/>
      <c r="K13" s="20"/>
      <c r="L13" s="28"/>
      <c r="M13" s="4"/>
      <c r="N13" s="4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-77.653846153846146</v>
      </c>
      <c r="E14" s="312">
        <f>F14/1.3</f>
        <v>-100.94999999999999</v>
      </c>
      <c r="F14" s="313">
        <f>-67.3*1.95</f>
        <v>-131.23499999999999</v>
      </c>
      <c r="G14" s="312">
        <f>F14*1.3</f>
        <v>-170.60549999999998</v>
      </c>
      <c r="H14" s="312">
        <f>G14*1.3</f>
        <v>-221.78714999999997</v>
      </c>
      <c r="I14" s="312">
        <f>H14*1.3</f>
        <v>-288.32329499999997</v>
      </c>
      <c r="J14" s="333">
        <f>I14*1.3</f>
        <v>-374.82028349999996</v>
      </c>
      <c r="K14" s="292">
        <f>J14*1.35</f>
        <v>-506.00738272499996</v>
      </c>
      <c r="L14" s="289">
        <f>K14*1.4</f>
        <v>-708.41033581499994</v>
      </c>
      <c r="M14" s="291">
        <f>L14*1.45</f>
        <v>-1027.1949869317498</v>
      </c>
      <c r="N14" s="291">
        <f>M14*1.45</f>
        <v>-1489.4327310510371</v>
      </c>
      <c r="O14" s="292">
        <f>N14*1.5</f>
        <v>-2234.1490965765556</v>
      </c>
      <c r="P14" s="287">
        <f>O14*1.55</f>
        <v>-3462.9310996936615</v>
      </c>
    </row>
    <row r="15" spans="1:16" ht="15" thickBot="1" x14ac:dyDescent="0.35">
      <c r="A15" s="134"/>
      <c r="B15" s="134"/>
      <c r="C15" s="141"/>
      <c r="D15" s="411"/>
      <c r="E15" s="22"/>
      <c r="F15" s="22"/>
      <c r="G15" s="22"/>
      <c r="H15" s="22"/>
      <c r="I15" s="22"/>
      <c r="J15" s="185"/>
      <c r="K15" s="21"/>
      <c r="L15" s="29"/>
      <c r="M15" s="185"/>
      <c r="N15" s="185"/>
      <c r="O15" s="21"/>
      <c r="P15" s="143"/>
    </row>
    <row r="16" spans="1:16" ht="15" thickBot="1" x14ac:dyDescent="0.35">
      <c r="A16" s="121" t="s">
        <v>21</v>
      </c>
      <c r="B16" s="122" t="s">
        <v>21</v>
      </c>
      <c r="C16" s="123" t="s">
        <v>5</v>
      </c>
      <c r="D16" s="334">
        <f>E16</f>
        <v>13</v>
      </c>
      <c r="E16" s="314">
        <f>F16*1</f>
        <v>13</v>
      </c>
      <c r="F16" s="314">
        <v>13</v>
      </c>
      <c r="G16" s="314">
        <f>F16</f>
        <v>13</v>
      </c>
      <c r="H16" s="314">
        <f>G16</f>
        <v>13</v>
      </c>
      <c r="I16" s="314">
        <f>H16</f>
        <v>13</v>
      </c>
      <c r="J16" s="335">
        <f>I16</f>
        <v>13</v>
      </c>
      <c r="K16" s="161">
        <f>J16*1</f>
        <v>13</v>
      </c>
      <c r="L16" s="126">
        <f>K16</f>
        <v>13</v>
      </c>
      <c r="M16" s="125">
        <f>L16</f>
        <v>13</v>
      </c>
      <c r="N16" s="125">
        <f>M16</f>
        <v>13</v>
      </c>
      <c r="O16" s="161">
        <f>N16*1</f>
        <v>13</v>
      </c>
      <c r="P16" s="125">
        <f>O16</f>
        <v>13</v>
      </c>
    </row>
    <row r="17" spans="1:16" ht="15" thickBot="1" x14ac:dyDescent="0.35">
      <c r="A17" s="93" t="s">
        <v>24</v>
      </c>
      <c r="B17" s="40" t="s">
        <v>24</v>
      </c>
      <c r="C17" s="57" t="s">
        <v>6</v>
      </c>
      <c r="D17" s="329">
        <f t="shared" ref="D17:E17" si="7">E17/1.3</f>
        <v>5.9171597633136098E-2</v>
      </c>
      <c r="E17" s="311">
        <f t="shared" si="7"/>
        <v>7.6923076923076927E-2</v>
      </c>
      <c r="F17" s="412">
        <v>0.1</v>
      </c>
      <c r="G17" s="308">
        <f>F17+0.05</f>
        <v>0.15000000000000002</v>
      </c>
      <c r="H17" s="308">
        <f>G17+0.05</f>
        <v>0.2</v>
      </c>
      <c r="I17" s="308">
        <f>H17+0.05</f>
        <v>0.25</v>
      </c>
      <c r="J17" s="308">
        <f>I17+0.05</f>
        <v>0.3</v>
      </c>
      <c r="K17" s="627">
        <f>J17+0.1</f>
        <v>0.4</v>
      </c>
      <c r="L17" s="625">
        <f>K17+0.05</f>
        <v>0.45</v>
      </c>
      <c r="M17" s="628">
        <f>L17+0.05</f>
        <v>0.5</v>
      </c>
      <c r="N17" s="628">
        <f>M17+0.05</f>
        <v>0.55000000000000004</v>
      </c>
      <c r="O17" s="624">
        <f>N17+0.1</f>
        <v>0.65</v>
      </c>
      <c r="P17" s="628">
        <f>O17+0.05</f>
        <v>0.70000000000000007</v>
      </c>
    </row>
    <row r="18" spans="1:16" x14ac:dyDescent="0.3">
      <c r="A18" s="147" t="s">
        <v>27</v>
      </c>
      <c r="B18" s="42" t="s">
        <v>27</v>
      </c>
      <c r="C18" s="55" t="s">
        <v>25</v>
      </c>
      <c r="D18" s="325"/>
      <c r="E18" s="309"/>
      <c r="F18" s="409"/>
      <c r="G18" s="309"/>
      <c r="H18" s="309"/>
      <c r="I18" s="309"/>
      <c r="J18" s="326"/>
      <c r="K18" s="60"/>
      <c r="L18" s="36"/>
      <c r="M18" s="188"/>
      <c r="N18" s="188"/>
      <c r="O18" s="60"/>
      <c r="P18" s="71"/>
    </row>
    <row r="19" spans="1:16" x14ac:dyDescent="0.3">
      <c r="A19" s="93" t="s">
        <v>27</v>
      </c>
      <c r="B19" s="40" t="s">
        <v>27</v>
      </c>
      <c r="C19" s="57" t="s">
        <v>26</v>
      </c>
      <c r="D19" s="336">
        <f t="shared" ref="D19" si="8">E19/1.3</f>
        <v>17.893491124260358</v>
      </c>
      <c r="E19" s="316">
        <f t="shared" ref="E19" si="9">F19/1.3</f>
        <v>23.261538461538464</v>
      </c>
      <c r="F19" s="317">
        <f>3.5*2.4*3*3*0.4</f>
        <v>30.240000000000006</v>
      </c>
      <c r="G19" s="316">
        <f t="shared" ref="G19" si="10">F19*1.3</f>
        <v>39.312000000000012</v>
      </c>
      <c r="H19" s="316">
        <f t="shared" ref="H19" si="11">G19*1.3</f>
        <v>51.105600000000017</v>
      </c>
      <c r="I19" s="316">
        <f t="shared" ref="I19" si="12">H19*1.3</f>
        <v>66.43728000000003</v>
      </c>
      <c r="J19" s="337">
        <f t="shared" ref="J19" si="13">I19*1.3</f>
        <v>86.368464000000046</v>
      </c>
      <c r="K19" s="80">
        <f>J19*1.35</f>
        <v>116.59742640000007</v>
      </c>
      <c r="L19" s="37">
        <f t="shared" ref="L19" si="14">K19*1.4</f>
        <v>163.23639696000009</v>
      </c>
      <c r="M19" s="187">
        <f t="shared" ref="M19" si="15">L19*1.45</f>
        <v>236.69277559200012</v>
      </c>
      <c r="N19" s="187">
        <f t="shared" ref="N19" si="16">M19*1.45</f>
        <v>343.20452460840016</v>
      </c>
      <c r="O19" s="80">
        <f>N19*1.5</f>
        <v>514.80678691260027</v>
      </c>
      <c r="P19" s="77">
        <f t="shared" ref="P19" si="17">O19*1.55</f>
        <v>797.9505197145304</v>
      </c>
    </row>
    <row r="20" spans="1:16" x14ac:dyDescent="0.3">
      <c r="A20" s="147" t="s">
        <v>24</v>
      </c>
      <c r="B20" s="42" t="s">
        <v>24</v>
      </c>
      <c r="C20" s="55" t="s">
        <v>7</v>
      </c>
      <c r="D20" s="334">
        <f t="shared" ref="D20:E20" si="18">E20/1.3</f>
        <v>26.840236686390536</v>
      </c>
      <c r="E20" s="314">
        <f t="shared" si="18"/>
        <v>34.892307692307696</v>
      </c>
      <c r="F20" s="315">
        <f>3.5*2.4*3*3*0.6</f>
        <v>45.360000000000007</v>
      </c>
      <c r="G20" s="314">
        <f t="shared" ref="G20:J20" si="19">F20*1.3</f>
        <v>58.968000000000011</v>
      </c>
      <c r="H20" s="314">
        <f t="shared" si="19"/>
        <v>76.658400000000015</v>
      </c>
      <c r="I20" s="314">
        <f t="shared" si="19"/>
        <v>99.655920000000023</v>
      </c>
      <c r="J20" s="335">
        <f t="shared" si="19"/>
        <v>129.55269600000003</v>
      </c>
      <c r="K20" s="79">
        <f>J20*1.35</f>
        <v>174.89613960000005</v>
      </c>
      <c r="L20" s="35">
        <f t="shared" ref="L20" si="20">K20*1.4</f>
        <v>244.85459544000005</v>
      </c>
      <c r="M20" s="189">
        <f t="shared" ref="M20:N20" si="21">L20*1.45</f>
        <v>355.03916338800008</v>
      </c>
      <c r="N20" s="189">
        <f t="shared" si="21"/>
        <v>514.80678691260005</v>
      </c>
      <c r="O20" s="79">
        <f>N20*1.5</f>
        <v>772.21018036890007</v>
      </c>
      <c r="P20" s="75">
        <f t="shared" ref="P20" si="22">O20*1.55</f>
        <v>1196.9257795717951</v>
      </c>
    </row>
    <row r="21" spans="1:16" ht="15" thickBot="1" x14ac:dyDescent="0.35">
      <c r="A21" s="95" t="s">
        <v>21</v>
      </c>
      <c r="B21" s="96" t="s">
        <v>21</v>
      </c>
      <c r="C21" s="148" t="s">
        <v>8</v>
      </c>
      <c r="D21" s="336">
        <f>E21</f>
        <v>100</v>
      </c>
      <c r="E21" s="316">
        <f>F21*1</f>
        <v>100</v>
      </c>
      <c r="F21" s="316">
        <v>100</v>
      </c>
      <c r="G21" s="316">
        <f>F21</f>
        <v>100</v>
      </c>
      <c r="H21" s="316">
        <f>G21</f>
        <v>100</v>
      </c>
      <c r="I21" s="316">
        <f>H21</f>
        <v>100</v>
      </c>
      <c r="J21" s="337">
        <f>I21</f>
        <v>100</v>
      </c>
      <c r="K21" s="162">
        <f>J21*1</f>
        <v>100</v>
      </c>
      <c r="L21" s="133">
        <f>K21</f>
        <v>100</v>
      </c>
      <c r="M21" s="132">
        <f>L21</f>
        <v>100</v>
      </c>
      <c r="N21" s="132">
        <f>M21</f>
        <v>100</v>
      </c>
      <c r="O21" s="162">
        <f>N21*1</f>
        <v>100</v>
      </c>
      <c r="P21" s="132">
        <f>O21</f>
        <v>100</v>
      </c>
    </row>
    <row r="22" spans="1:16" ht="15" thickBot="1" x14ac:dyDescent="0.35">
      <c r="A22" s="144"/>
      <c r="B22" s="144"/>
      <c r="C22" s="141"/>
      <c r="D22" s="331"/>
      <c r="E22" s="1"/>
      <c r="F22" s="2"/>
      <c r="G22" s="1"/>
      <c r="H22" s="1"/>
      <c r="I22" s="1"/>
      <c r="J22" s="4"/>
      <c r="K22" s="20"/>
      <c r="L22" s="28"/>
      <c r="M22" s="4"/>
      <c r="N22" s="4"/>
      <c r="O22" s="20"/>
      <c r="P22" s="146"/>
    </row>
    <row r="23" spans="1:16" x14ac:dyDescent="0.3">
      <c r="A23" s="121" t="s">
        <v>23</v>
      </c>
      <c r="B23" s="122" t="s">
        <v>23</v>
      </c>
      <c r="C23" s="123" t="s">
        <v>39</v>
      </c>
      <c r="D23" s="334">
        <f>E23/1.3</f>
        <v>719.99556213017752</v>
      </c>
      <c r="E23" s="314">
        <f>F23/1.3</f>
        <v>935.99423076923074</v>
      </c>
      <c r="F23" s="315">
        <f>30.1*10.5*3.85</f>
        <v>1216.7925</v>
      </c>
      <c r="G23" s="314">
        <f t="shared" ref="G23:J24" si="23">F23*1.3</f>
        <v>1581.83025</v>
      </c>
      <c r="H23" s="314">
        <f t="shared" si="23"/>
        <v>2056.3793249999999</v>
      </c>
      <c r="I23" s="314">
        <f t="shared" si="23"/>
        <v>2673.2931224999998</v>
      </c>
      <c r="J23" s="335">
        <f t="shared" si="23"/>
        <v>3475.28105925</v>
      </c>
      <c r="K23" s="161">
        <f>J23*1.35</f>
        <v>4691.6294299874999</v>
      </c>
      <c r="L23" s="126">
        <f>K23*1.4</f>
        <v>6568.2812019824996</v>
      </c>
      <c r="M23" s="186">
        <f>L23*1.45</f>
        <v>9524.0077428746245</v>
      </c>
      <c r="N23" s="186">
        <f>M23*1.45</f>
        <v>13809.811227168206</v>
      </c>
      <c r="O23" s="161">
        <f>N23*1.5</f>
        <v>20714.71684075231</v>
      </c>
      <c r="P23" s="125">
        <f>O23*1.55</f>
        <v>32107.811103166081</v>
      </c>
    </row>
    <row r="24" spans="1:16" ht="15" thickBot="1" x14ac:dyDescent="0.35">
      <c r="A24" s="128" t="s">
        <v>23</v>
      </c>
      <c r="B24" s="129" t="s">
        <v>23</v>
      </c>
      <c r="C24" s="130" t="s">
        <v>40</v>
      </c>
      <c r="D24" s="336">
        <f>E24/1.3</f>
        <v>956.80473372781057</v>
      </c>
      <c r="E24" s="316">
        <f>F24/1.3</f>
        <v>1243.8461538461538</v>
      </c>
      <c r="F24" s="317">
        <f>40*10.5*3.85</f>
        <v>1617</v>
      </c>
      <c r="G24" s="316">
        <f t="shared" si="23"/>
        <v>2102.1</v>
      </c>
      <c r="H24" s="316">
        <f t="shared" si="23"/>
        <v>2732.73</v>
      </c>
      <c r="I24" s="316">
        <f t="shared" si="23"/>
        <v>3552.549</v>
      </c>
      <c r="J24" s="337">
        <f t="shared" si="23"/>
        <v>4618.3136999999997</v>
      </c>
      <c r="K24" s="162">
        <f>J24*1.35</f>
        <v>6234.7234950000002</v>
      </c>
      <c r="L24" s="133">
        <f>K24*1.4</f>
        <v>8728.6128929999995</v>
      </c>
      <c r="M24" s="190">
        <f>L24*1.45</f>
        <v>12656.488694849999</v>
      </c>
      <c r="N24" s="190">
        <f>M24*1.45</f>
        <v>18351.908607532499</v>
      </c>
      <c r="O24" s="162">
        <f>N24*1.5</f>
        <v>27527.862911298747</v>
      </c>
      <c r="P24" s="132">
        <f>O24*1.55</f>
        <v>42668.187512513061</v>
      </c>
    </row>
    <row r="25" spans="1:16" ht="15" thickBot="1" x14ac:dyDescent="0.35">
      <c r="A25" s="134"/>
      <c r="B25" s="134"/>
      <c r="C25" s="135"/>
      <c r="D25" s="318"/>
      <c r="E25" s="6"/>
      <c r="F25" s="7"/>
      <c r="G25" s="6"/>
      <c r="H25" s="6"/>
      <c r="I25" s="6"/>
      <c r="J25" s="10"/>
      <c r="K25" s="9"/>
      <c r="L25" s="13"/>
      <c r="M25" s="10"/>
      <c r="N25" s="10"/>
      <c r="O25" s="9"/>
      <c r="P25" s="137"/>
    </row>
    <row r="26" spans="1:16" x14ac:dyDescent="0.3">
      <c r="A26" s="376" t="s">
        <v>21</v>
      </c>
      <c r="B26" s="377" t="s">
        <v>21</v>
      </c>
      <c r="C26" s="378" t="s">
        <v>3</v>
      </c>
      <c r="D26" s="334">
        <f>E26</f>
        <v>30</v>
      </c>
      <c r="E26" s="314">
        <f>F26*1</f>
        <v>30</v>
      </c>
      <c r="F26" s="314">
        <v>30</v>
      </c>
      <c r="G26" s="314">
        <f t="shared" ref="G26:J27" si="24">F26</f>
        <v>30</v>
      </c>
      <c r="H26" s="314">
        <f t="shared" si="24"/>
        <v>30</v>
      </c>
      <c r="I26" s="314">
        <f t="shared" si="24"/>
        <v>30</v>
      </c>
      <c r="J26" s="584">
        <f t="shared" si="24"/>
        <v>30</v>
      </c>
      <c r="K26" s="388">
        <f>J26*1</f>
        <v>30</v>
      </c>
      <c r="L26" s="389">
        <f t="shared" ref="L26:N27" si="25">K26</f>
        <v>30</v>
      </c>
      <c r="M26" s="387">
        <f t="shared" si="25"/>
        <v>30</v>
      </c>
      <c r="N26" s="387">
        <f t="shared" si="25"/>
        <v>30</v>
      </c>
      <c r="O26" s="388">
        <f>N26*1</f>
        <v>30</v>
      </c>
      <c r="P26" s="387">
        <f>O26</f>
        <v>30</v>
      </c>
    </row>
    <row r="27" spans="1:16" ht="15" thickBot="1" x14ac:dyDescent="0.35">
      <c r="A27" s="380" t="s">
        <v>21</v>
      </c>
      <c r="B27" s="381" t="s">
        <v>21</v>
      </c>
      <c r="C27" s="382" t="s">
        <v>4</v>
      </c>
      <c r="D27" s="336">
        <f>E27</f>
        <v>40</v>
      </c>
      <c r="E27" s="316">
        <f>F27*1</f>
        <v>40</v>
      </c>
      <c r="F27" s="316">
        <v>40</v>
      </c>
      <c r="G27" s="316">
        <f t="shared" si="24"/>
        <v>40</v>
      </c>
      <c r="H27" s="316">
        <f t="shared" si="24"/>
        <v>40</v>
      </c>
      <c r="I27" s="316">
        <f t="shared" si="24"/>
        <v>40</v>
      </c>
      <c r="J27" s="585">
        <f t="shared" si="24"/>
        <v>40</v>
      </c>
      <c r="K27" s="397">
        <f>J27*1</f>
        <v>40</v>
      </c>
      <c r="L27" s="398">
        <f t="shared" si="25"/>
        <v>40</v>
      </c>
      <c r="M27" s="396">
        <f t="shared" si="25"/>
        <v>40</v>
      </c>
      <c r="N27" s="396">
        <f t="shared" si="25"/>
        <v>40</v>
      </c>
      <c r="O27" s="397">
        <f>N27*1</f>
        <v>40</v>
      </c>
      <c r="P27" s="396">
        <f>O27</f>
        <v>40</v>
      </c>
    </row>
    <row r="28" spans="1:16" ht="15" thickBot="1" x14ac:dyDescent="0.35">
      <c r="A28" s="134"/>
      <c r="B28" s="134"/>
      <c r="C28" s="149"/>
      <c r="D28" s="318"/>
      <c r="E28" s="6"/>
      <c r="F28" s="7"/>
      <c r="G28" s="6"/>
      <c r="H28" s="6"/>
      <c r="I28" s="6"/>
      <c r="J28" s="10"/>
      <c r="K28" s="9"/>
      <c r="L28" s="13"/>
      <c r="M28" s="10"/>
      <c r="N28" s="10"/>
      <c r="O28" s="9"/>
      <c r="P28" s="137"/>
    </row>
    <row r="29" spans="1:16" ht="15" thickBot="1" x14ac:dyDescent="0.35">
      <c r="A29" s="150" t="s">
        <v>21</v>
      </c>
      <c r="B29" s="151" t="s">
        <v>21</v>
      </c>
      <c r="C29" s="152" t="s">
        <v>16</v>
      </c>
      <c r="D29" s="334">
        <f>E29</f>
        <v>150</v>
      </c>
      <c r="E29" s="314">
        <f>F29*1</f>
        <v>150</v>
      </c>
      <c r="F29" s="314">
        <v>150</v>
      </c>
      <c r="G29" s="314">
        <f>F29</f>
        <v>150</v>
      </c>
      <c r="H29" s="314">
        <f>G29</f>
        <v>150</v>
      </c>
      <c r="I29" s="314">
        <f>H29</f>
        <v>150</v>
      </c>
      <c r="J29" s="335">
        <f>I29</f>
        <v>150</v>
      </c>
      <c r="K29" s="216">
        <f>J29*1</f>
        <v>150</v>
      </c>
      <c r="L29" s="217">
        <f>K29</f>
        <v>150</v>
      </c>
      <c r="M29" s="215">
        <f>L29</f>
        <v>150</v>
      </c>
      <c r="N29" s="215">
        <f>M29</f>
        <v>150</v>
      </c>
      <c r="O29" s="216">
        <f>N29*1</f>
        <v>150</v>
      </c>
      <c r="P29" s="215">
        <f>O29</f>
        <v>150</v>
      </c>
    </row>
    <row r="30" spans="1:16" ht="15" thickBot="1" x14ac:dyDescent="0.35">
      <c r="A30" s="134"/>
      <c r="B30" s="134"/>
      <c r="C30" s="149"/>
      <c r="D30" s="318"/>
      <c r="E30" s="6"/>
      <c r="F30" s="7"/>
      <c r="G30" s="6"/>
      <c r="H30" s="6"/>
      <c r="I30" s="6"/>
      <c r="J30" s="10"/>
      <c r="K30" s="9"/>
      <c r="L30" s="13"/>
      <c r="M30" s="10"/>
      <c r="N30" s="10"/>
      <c r="O30" s="9"/>
      <c r="P30" s="137"/>
    </row>
    <row r="31" spans="1:16" ht="15" thickBot="1" x14ac:dyDescent="0.35">
      <c r="A31" s="298" t="s">
        <v>22</v>
      </c>
      <c r="B31" s="299" t="s">
        <v>30</v>
      </c>
      <c r="C31" s="156" t="s">
        <v>68</v>
      </c>
      <c r="D31" s="336">
        <f>E31</f>
        <v>230</v>
      </c>
      <c r="E31" s="316">
        <f>F31*1</f>
        <v>230</v>
      </c>
      <c r="F31" s="316">
        <v>230</v>
      </c>
      <c r="G31" s="316">
        <f>F31</f>
        <v>230</v>
      </c>
      <c r="H31" s="316">
        <f>G31</f>
        <v>230</v>
      </c>
      <c r="I31" s="316">
        <f>H31</f>
        <v>230</v>
      </c>
      <c r="J31" s="337">
        <f>I31</f>
        <v>230</v>
      </c>
      <c r="K31" s="302">
        <f>J31*1.1</f>
        <v>253.00000000000003</v>
      </c>
      <c r="L31" s="303">
        <f>K31</f>
        <v>253.00000000000003</v>
      </c>
      <c r="M31" s="301">
        <f>L31</f>
        <v>253.00000000000003</v>
      </c>
      <c r="N31" s="301">
        <f>M31</f>
        <v>253.00000000000003</v>
      </c>
      <c r="O31" s="302">
        <f>N31*1.2</f>
        <v>303.60000000000002</v>
      </c>
      <c r="P31" s="301">
        <f>O31</f>
        <v>303.60000000000002</v>
      </c>
    </row>
    <row r="32" spans="1:16" ht="15" thickBot="1" x14ac:dyDescent="0.35">
      <c r="A32" s="134"/>
      <c r="B32" s="134"/>
      <c r="C32" s="149"/>
      <c r="D32" s="318"/>
      <c r="E32" s="6"/>
      <c r="F32" s="7"/>
      <c r="G32" s="6"/>
      <c r="H32" s="6"/>
      <c r="I32" s="6"/>
      <c r="J32" s="10"/>
      <c r="K32" s="9"/>
      <c r="L32" s="13"/>
      <c r="M32" s="10"/>
      <c r="N32" s="10"/>
      <c r="O32" s="9"/>
      <c r="P32" s="137"/>
    </row>
    <row r="33" spans="1:16" ht="15" thickBot="1" x14ac:dyDescent="0.35">
      <c r="A33" s="150" t="s">
        <v>21</v>
      </c>
      <c r="B33" s="151" t="s">
        <v>21</v>
      </c>
      <c r="C33" s="152" t="s">
        <v>17</v>
      </c>
      <c r="D33" s="338">
        <f>E33</f>
        <v>1</v>
      </c>
      <c r="E33" s="339">
        <f>F33*1</f>
        <v>1</v>
      </c>
      <c r="F33" s="339">
        <v>1</v>
      </c>
      <c r="G33" s="339">
        <f>F33</f>
        <v>1</v>
      </c>
      <c r="H33" s="339">
        <f>G33</f>
        <v>1</v>
      </c>
      <c r="I33" s="339">
        <f>H33</f>
        <v>1</v>
      </c>
      <c r="J33" s="340">
        <f>I33</f>
        <v>1</v>
      </c>
      <c r="K33" s="253">
        <f>J33*1</f>
        <v>1</v>
      </c>
      <c r="L33" s="254">
        <f>K33</f>
        <v>1</v>
      </c>
      <c r="M33" s="252">
        <f>L33</f>
        <v>1</v>
      </c>
      <c r="N33" s="252">
        <f>M33</f>
        <v>1</v>
      </c>
      <c r="O33" s="253">
        <f>N33*1</f>
        <v>1</v>
      </c>
      <c r="P33" s="252">
        <f>O33</f>
        <v>1</v>
      </c>
    </row>
    <row r="34" spans="1:16" ht="15" thickBot="1" x14ac:dyDescent="0.35"/>
    <row r="35" spans="1:16" ht="15" thickBot="1" x14ac:dyDescent="0.35">
      <c r="A35" s="640" t="s">
        <v>74</v>
      </c>
      <c r="B35" s="644"/>
      <c r="C35" s="404" t="s">
        <v>73</v>
      </c>
      <c r="D35" s="404">
        <f>(0.5*(D23+D24))/(0.5*(D26/10+D27/10)+D29/10)*D33</f>
        <v>45.318926915080759</v>
      </c>
      <c r="E35" s="404">
        <f>(0.5*(E23+E24))/(0.5*(E26/10+E27/10)+E29/10)*E33</f>
        <v>58.914604989604989</v>
      </c>
      <c r="F35" s="404">
        <f t="shared" ref="F35:J35" si="26">(0.5*(F23+F24))/(0.5*(F26/10+F27/10)+F29/10)*F33</f>
        <v>76.58898648648649</v>
      </c>
      <c r="G35" s="404">
        <f t="shared" si="26"/>
        <v>99.565682432432425</v>
      </c>
      <c r="H35" s="404">
        <f t="shared" si="26"/>
        <v>129.43538716216216</v>
      </c>
      <c r="I35" s="404">
        <f t="shared" si="26"/>
        <v>168.26600331081082</v>
      </c>
      <c r="J35" s="404">
        <f t="shared" si="26"/>
        <v>218.74580430405405</v>
      </c>
      <c r="K35" s="404">
        <f t="shared" ref="K35:P35" si="27">(0.5*(K23+K24))/(0.5*(K26/10+K27/10)+K29/10)*K33</f>
        <v>295.30683581047293</v>
      </c>
      <c r="L35" s="404">
        <f t="shared" si="27"/>
        <v>413.42957013466213</v>
      </c>
      <c r="M35" s="404">
        <f t="shared" si="27"/>
        <v>599.47287669526008</v>
      </c>
      <c r="N35" s="404">
        <f t="shared" si="27"/>
        <v>869.2356712081272</v>
      </c>
      <c r="O35" s="404">
        <f t="shared" si="27"/>
        <v>1303.8535068121905</v>
      </c>
      <c r="P35" s="405">
        <f t="shared" si="27"/>
        <v>2020.9729355588956</v>
      </c>
    </row>
  </sheetData>
  <mergeCells count="2">
    <mergeCell ref="A1:B1"/>
    <mergeCell ref="A35:B3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18ED-9EDF-4505-A9E9-2B1F857A6803}">
  <dimension ref="A1:P28"/>
  <sheetViews>
    <sheetView topLeftCell="B1" zoomScale="85" zoomScaleNormal="85" workbookViewId="0">
      <selection activeCell="F22" sqref="F22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16" x14ac:dyDescent="0.3">
      <c r="A1" s="639" t="s">
        <v>78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2">
        <v>4</v>
      </c>
      <c r="J1" s="83">
        <v>5</v>
      </c>
      <c r="K1" s="82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6"/>
      <c r="J2" s="10"/>
      <c r="K2" s="11"/>
      <c r="L2" s="30"/>
      <c r="M2" s="87"/>
      <c r="N2" s="535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06">
        <f>F3*1</f>
        <v>1</v>
      </c>
      <c r="F3" s="306">
        <v>1</v>
      </c>
      <c r="G3" s="306">
        <f>F3</f>
        <v>1</v>
      </c>
      <c r="H3" s="306">
        <f>G3</f>
        <v>1</v>
      </c>
      <c r="I3" s="306">
        <f>H3</f>
        <v>1</v>
      </c>
      <c r="J3" s="320">
        <f>I3</f>
        <v>1</v>
      </c>
      <c r="K3" s="263">
        <f>J3*1.1</f>
        <v>1.1000000000000001</v>
      </c>
      <c r="L3" s="258">
        <f>K3</f>
        <v>1.1000000000000001</v>
      </c>
      <c r="M3" s="257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07">
        <f t="shared" si="2"/>
        <v>0</v>
      </c>
      <c r="J4" s="322">
        <f t="shared" si="2"/>
        <v>0</v>
      </c>
      <c r="K4" s="59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308">
        <f t="shared" si="2"/>
        <v>0</v>
      </c>
      <c r="I5" s="308">
        <f t="shared" si="2"/>
        <v>0</v>
      </c>
      <c r="J5" s="324">
        <f t="shared" si="2"/>
        <v>0</v>
      </c>
      <c r="K5" s="58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0.75</v>
      </c>
      <c r="E6" s="307">
        <f t="shared" si="1"/>
        <v>0.75</v>
      </c>
      <c r="F6" s="307">
        <v>0.75</v>
      </c>
      <c r="G6" s="307">
        <f t="shared" si="2"/>
        <v>0.75</v>
      </c>
      <c r="H6" s="307">
        <f t="shared" si="2"/>
        <v>0.75</v>
      </c>
      <c r="I6" s="307">
        <f t="shared" si="2"/>
        <v>0.75</v>
      </c>
      <c r="J6" s="322">
        <f t="shared" si="2"/>
        <v>0.75</v>
      </c>
      <c r="K6" s="59">
        <f>J6*1.1</f>
        <v>0.82500000000000007</v>
      </c>
      <c r="L6" s="33">
        <f t="shared" si="3"/>
        <v>0.82500000000000007</v>
      </c>
      <c r="M6" s="69">
        <f t="shared" si="3"/>
        <v>0.82500000000000007</v>
      </c>
      <c r="N6" s="537">
        <f t="shared" si="3"/>
        <v>0.82500000000000007</v>
      </c>
      <c r="O6" s="59">
        <f>N6*1.15</f>
        <v>0.94874999999999998</v>
      </c>
      <c r="P6" s="69">
        <f t="shared" si="4"/>
        <v>0.94874999999999998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1.5</v>
      </c>
      <c r="E7" s="308">
        <f t="shared" si="1"/>
        <v>1.5</v>
      </c>
      <c r="F7" s="308">
        <v>1.5</v>
      </c>
      <c r="G7" s="308">
        <f t="shared" si="2"/>
        <v>1.5</v>
      </c>
      <c r="H7" s="308">
        <f t="shared" si="2"/>
        <v>1.5</v>
      </c>
      <c r="I7" s="308">
        <f t="shared" si="2"/>
        <v>1.5</v>
      </c>
      <c r="J7" s="324">
        <f t="shared" si="2"/>
        <v>1.5</v>
      </c>
      <c r="K7" s="157">
        <f>J7*1.1</f>
        <v>1.6500000000000001</v>
      </c>
      <c r="L7" s="100">
        <f t="shared" si="3"/>
        <v>1.6500000000000001</v>
      </c>
      <c r="M7" s="99">
        <f t="shared" si="3"/>
        <v>1.6500000000000001</v>
      </c>
      <c r="N7" s="539">
        <f t="shared" si="3"/>
        <v>1.6500000000000001</v>
      </c>
      <c r="O7" s="157">
        <f>N7*1.15</f>
        <v>1.8975</v>
      </c>
      <c r="P7" s="99">
        <f t="shared" si="4"/>
        <v>1.8975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6"/>
      <c r="J8" s="10"/>
      <c r="K8" s="9"/>
      <c r="L8" s="13"/>
      <c r="M8" s="10"/>
      <c r="N8" s="374"/>
      <c r="O8" s="9"/>
      <c r="P8" s="137"/>
    </row>
    <row r="9" spans="1:16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0.5</v>
      </c>
      <c r="E9" s="309">
        <f>F9*1</f>
        <v>0.5</v>
      </c>
      <c r="F9" s="309">
        <v>0.5</v>
      </c>
      <c r="G9" s="309">
        <f>F9</f>
        <v>0.5</v>
      </c>
      <c r="H9" s="309">
        <f>G9</f>
        <v>0.5</v>
      </c>
      <c r="I9" s="309">
        <f>H9</f>
        <v>0.5</v>
      </c>
      <c r="J9" s="326">
        <f>I9</f>
        <v>0.5</v>
      </c>
      <c r="K9" s="253">
        <f>J9*1.1</f>
        <v>0.55000000000000004</v>
      </c>
      <c r="L9" s="254">
        <f>K9</f>
        <v>0.55000000000000004</v>
      </c>
      <c r="M9" s="252">
        <f>L9</f>
        <v>0.55000000000000004</v>
      </c>
      <c r="N9" s="552">
        <f>M9</f>
        <v>0.55000000000000004</v>
      </c>
      <c r="O9" s="253">
        <f>N9*1.1</f>
        <v>0.60500000000000009</v>
      </c>
      <c r="P9" s="252">
        <f>O9</f>
        <v>0.60500000000000009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6"/>
      <c r="J10" s="10"/>
      <c r="K10" s="9"/>
      <c r="L10" s="13"/>
      <c r="M10" s="10"/>
      <c r="N10" s="374"/>
      <c r="O10" s="9"/>
      <c r="P10" s="137"/>
    </row>
    <row r="11" spans="1:16" x14ac:dyDescent="0.3">
      <c r="A11" s="121"/>
      <c r="B11" s="122"/>
      <c r="C11" s="103" t="s">
        <v>14</v>
      </c>
      <c r="D11" s="327">
        <f>E11</f>
        <v>180</v>
      </c>
      <c r="E11" s="310">
        <f>F11*1</f>
        <v>180</v>
      </c>
      <c r="F11" s="310">
        <v>180</v>
      </c>
      <c r="G11" s="310">
        <f t="shared" ref="G11:J12" si="5">F11</f>
        <v>180</v>
      </c>
      <c r="H11" s="310">
        <f t="shared" si="5"/>
        <v>180</v>
      </c>
      <c r="I11" s="310">
        <f t="shared" si="5"/>
        <v>180</v>
      </c>
      <c r="J11" s="335">
        <f t="shared" si="5"/>
        <v>180</v>
      </c>
      <c r="K11" s="161">
        <f>J11*1</f>
        <v>180</v>
      </c>
      <c r="L11" s="126">
        <f t="shared" ref="L11:N12" si="6">K11</f>
        <v>180</v>
      </c>
      <c r="M11" s="125">
        <f t="shared" si="6"/>
        <v>180</v>
      </c>
      <c r="N11" s="542">
        <f t="shared" si="6"/>
        <v>180</v>
      </c>
      <c r="O11" s="161">
        <f>N11*1</f>
        <v>180</v>
      </c>
      <c r="P11" s="125">
        <f>O11</f>
        <v>180</v>
      </c>
    </row>
    <row r="12" spans="1:16" ht="15" thickBot="1" x14ac:dyDescent="0.35">
      <c r="A12" s="128"/>
      <c r="B12" s="129"/>
      <c r="C12" s="97" t="s">
        <v>15</v>
      </c>
      <c r="D12" s="329">
        <f>E12</f>
        <v>1</v>
      </c>
      <c r="E12" s="311">
        <f>F12*1</f>
        <v>1</v>
      </c>
      <c r="F12" s="311">
        <v>1</v>
      </c>
      <c r="G12" s="311">
        <f t="shared" si="5"/>
        <v>1</v>
      </c>
      <c r="H12" s="311">
        <f t="shared" si="5"/>
        <v>1</v>
      </c>
      <c r="I12" s="311">
        <f t="shared" si="5"/>
        <v>1</v>
      </c>
      <c r="J12" s="337">
        <f t="shared" si="5"/>
        <v>1</v>
      </c>
      <c r="K12" s="162">
        <f>J12*1</f>
        <v>1</v>
      </c>
      <c r="L12" s="133">
        <f t="shared" si="6"/>
        <v>1</v>
      </c>
      <c r="M12" s="132">
        <f t="shared" si="6"/>
        <v>1</v>
      </c>
      <c r="N12" s="543">
        <f t="shared" si="6"/>
        <v>1</v>
      </c>
      <c r="O12" s="162">
        <f>N12*1</f>
        <v>1</v>
      </c>
      <c r="P12" s="132">
        <f>O12</f>
        <v>1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1"/>
      <c r="J13" s="4"/>
      <c r="K13" s="20"/>
      <c r="L13" s="28"/>
      <c r="M13" s="4"/>
      <c r="N13" s="375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-77.653846153846146</v>
      </c>
      <c r="E14" s="312">
        <f>F14/1.3</f>
        <v>-100.94999999999999</v>
      </c>
      <c r="F14" s="313">
        <f>-67.3*1.95</f>
        <v>-131.23499999999999</v>
      </c>
      <c r="G14" s="312">
        <f>F14*1.3</f>
        <v>-170.60549999999998</v>
      </c>
      <c r="H14" s="312">
        <f>G14*1.3</f>
        <v>-221.78714999999997</v>
      </c>
      <c r="I14" s="312">
        <f>H14*1.3</f>
        <v>-288.32329499999997</v>
      </c>
      <c r="J14" s="333">
        <f>I14*1.3</f>
        <v>-374.82028349999996</v>
      </c>
      <c r="K14" s="292">
        <f>J14*1.35</f>
        <v>-506.00738272499996</v>
      </c>
      <c r="L14" s="289">
        <f>K14*1.4</f>
        <v>-708.41033581499994</v>
      </c>
      <c r="M14" s="291">
        <f>L14*1.45</f>
        <v>-1027.1949869317498</v>
      </c>
      <c r="N14" s="568">
        <f>M14*1.45</f>
        <v>-1489.4327310510371</v>
      </c>
      <c r="O14" s="292">
        <f>N14*1.5</f>
        <v>-2234.1490965765556</v>
      </c>
      <c r="P14" s="287">
        <f>O14*1.55</f>
        <v>-3462.9310996936615</v>
      </c>
    </row>
    <row r="15" spans="1:16" ht="15" thickBot="1" x14ac:dyDescent="0.35">
      <c r="A15" s="144"/>
      <c r="B15" s="144"/>
      <c r="C15" s="141"/>
      <c r="D15" s="331"/>
      <c r="E15" s="1"/>
      <c r="F15" s="2"/>
      <c r="G15" s="1"/>
      <c r="H15" s="1"/>
      <c r="I15" s="1"/>
      <c r="J15" s="4"/>
      <c r="K15" s="20"/>
      <c r="L15" s="28"/>
      <c r="M15" s="4"/>
      <c r="N15" s="375"/>
      <c r="O15" s="20"/>
      <c r="P15" s="146"/>
    </row>
    <row r="16" spans="1:16" x14ac:dyDescent="0.3">
      <c r="A16" s="121" t="s">
        <v>23</v>
      </c>
      <c r="B16" s="122" t="s">
        <v>23</v>
      </c>
      <c r="C16" s="123" t="s">
        <v>66</v>
      </c>
      <c r="D16" s="334">
        <f>E16/1.3</f>
        <v>48.455621301775146</v>
      </c>
      <c r="E16" s="314">
        <f>F16/1.3</f>
        <v>62.992307692307691</v>
      </c>
      <c r="F16" s="315">
        <f>215.5*0.38</f>
        <v>81.89</v>
      </c>
      <c r="G16" s="314">
        <f t="shared" ref="G16:J17" si="7">F16*1.3</f>
        <v>106.45700000000001</v>
      </c>
      <c r="H16" s="314">
        <f t="shared" si="7"/>
        <v>138.39410000000001</v>
      </c>
      <c r="I16" s="314">
        <f t="shared" si="7"/>
        <v>179.91233000000003</v>
      </c>
      <c r="J16" s="335">
        <f t="shared" si="7"/>
        <v>233.88602900000004</v>
      </c>
      <c r="K16" s="161">
        <f>J16*1.35</f>
        <v>315.74613915000009</v>
      </c>
      <c r="L16" s="126">
        <f>K16*1.4</f>
        <v>442.04459481000009</v>
      </c>
      <c r="M16" s="186">
        <f>L16*1.45</f>
        <v>640.96466247450007</v>
      </c>
      <c r="N16" s="542">
        <f>M16*1.45</f>
        <v>929.39876058802508</v>
      </c>
      <c r="O16" s="161">
        <f>N16*1.5</f>
        <v>1394.0981408820376</v>
      </c>
      <c r="P16" s="125">
        <f>O16*1.55</f>
        <v>2160.8521183671583</v>
      </c>
    </row>
    <row r="17" spans="1:16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121.12781065088757</v>
      </c>
      <c r="E17" s="316">
        <f>F17/1.3</f>
        <v>157.46615384615384</v>
      </c>
      <c r="F17" s="317">
        <f>538.7*0.38</f>
        <v>204.70600000000002</v>
      </c>
      <c r="G17" s="316">
        <f t="shared" si="7"/>
        <v>266.11780000000005</v>
      </c>
      <c r="H17" s="316">
        <f t="shared" si="7"/>
        <v>345.95314000000008</v>
      </c>
      <c r="I17" s="316">
        <f t="shared" si="7"/>
        <v>449.73908200000011</v>
      </c>
      <c r="J17" s="337">
        <f t="shared" si="7"/>
        <v>584.66080660000011</v>
      </c>
      <c r="K17" s="162">
        <f>J17*1.35</f>
        <v>789.29208891000019</v>
      </c>
      <c r="L17" s="133">
        <f>K17*1.4</f>
        <v>1105.0089244740002</v>
      </c>
      <c r="M17" s="190">
        <f>L17*1.45</f>
        <v>1602.2629404873003</v>
      </c>
      <c r="N17" s="543">
        <f>M17*1.45</f>
        <v>2323.2812637065854</v>
      </c>
      <c r="O17" s="162">
        <f>N17*1.5</f>
        <v>3484.9218955598781</v>
      </c>
      <c r="P17" s="132">
        <f>O17*1.55</f>
        <v>5401.6289381178112</v>
      </c>
    </row>
    <row r="18" spans="1:16" ht="15" thickBot="1" x14ac:dyDescent="0.35">
      <c r="A18" s="134"/>
      <c r="B18" s="134"/>
      <c r="C18" s="135"/>
      <c r="D18" s="318"/>
      <c r="E18" s="6"/>
      <c r="F18" s="7"/>
      <c r="G18" s="6"/>
      <c r="H18" s="6"/>
      <c r="I18" s="6"/>
      <c r="J18" s="10"/>
      <c r="K18" s="9"/>
      <c r="L18" s="13"/>
      <c r="M18" s="10"/>
      <c r="N18" s="374"/>
      <c r="O18" s="9"/>
      <c r="P18" s="137"/>
    </row>
    <row r="19" spans="1:16" x14ac:dyDescent="0.3">
      <c r="A19" s="376" t="s">
        <v>21</v>
      </c>
      <c r="B19" s="377" t="s">
        <v>21</v>
      </c>
      <c r="C19" s="378" t="s">
        <v>3</v>
      </c>
      <c r="D19" s="334">
        <f>E19</f>
        <v>5</v>
      </c>
      <c r="E19" s="314">
        <f>F19*1</f>
        <v>5</v>
      </c>
      <c r="F19" s="314">
        <v>5</v>
      </c>
      <c r="G19" s="314">
        <f t="shared" ref="G19:J20" si="8">F19</f>
        <v>5</v>
      </c>
      <c r="H19" s="314">
        <f t="shared" si="8"/>
        <v>5</v>
      </c>
      <c r="I19" s="314">
        <f t="shared" si="8"/>
        <v>5</v>
      </c>
      <c r="J19" s="328">
        <f t="shared" si="8"/>
        <v>5</v>
      </c>
      <c r="K19" s="221">
        <f>J19*1</f>
        <v>5</v>
      </c>
      <c r="L19" s="222">
        <f t="shared" ref="L19:N20" si="9">K19</f>
        <v>5</v>
      </c>
      <c r="M19" s="220">
        <f t="shared" si="9"/>
        <v>5</v>
      </c>
      <c r="N19" s="548">
        <f t="shared" si="9"/>
        <v>5</v>
      </c>
      <c r="O19" s="221">
        <f>N19*1</f>
        <v>5</v>
      </c>
      <c r="P19" s="220">
        <f>O19</f>
        <v>5</v>
      </c>
    </row>
    <row r="20" spans="1:16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15</v>
      </c>
      <c r="E20" s="316">
        <f>F20*1</f>
        <v>15</v>
      </c>
      <c r="F20" s="316">
        <v>15</v>
      </c>
      <c r="G20" s="316">
        <f t="shared" si="8"/>
        <v>15</v>
      </c>
      <c r="H20" s="316">
        <f t="shared" si="8"/>
        <v>15</v>
      </c>
      <c r="I20" s="316">
        <f t="shared" si="8"/>
        <v>15</v>
      </c>
      <c r="J20" s="330">
        <f t="shared" si="8"/>
        <v>15</v>
      </c>
      <c r="K20" s="212">
        <f>J20*1</f>
        <v>15</v>
      </c>
      <c r="L20" s="211">
        <f t="shared" si="9"/>
        <v>15</v>
      </c>
      <c r="M20" s="210">
        <f t="shared" si="9"/>
        <v>15</v>
      </c>
      <c r="N20" s="549">
        <f t="shared" si="9"/>
        <v>15</v>
      </c>
      <c r="O20" s="212">
        <f>N20*1</f>
        <v>15</v>
      </c>
      <c r="P20" s="210">
        <f>O20</f>
        <v>15</v>
      </c>
    </row>
    <row r="21" spans="1:16" ht="15" thickBot="1" x14ac:dyDescent="0.35">
      <c r="A21" s="134"/>
      <c r="B21" s="134"/>
      <c r="C21" s="149"/>
      <c r="D21" s="318"/>
      <c r="E21" s="6"/>
      <c r="F21" s="7"/>
      <c r="G21" s="6"/>
      <c r="H21" s="6"/>
      <c r="I21" s="6"/>
      <c r="J21" s="10"/>
      <c r="K21" s="9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15</v>
      </c>
      <c r="E22" s="314">
        <f>F22*1</f>
        <v>15</v>
      </c>
      <c r="F22" s="314">
        <v>15</v>
      </c>
      <c r="G22" s="314">
        <f>F22</f>
        <v>15</v>
      </c>
      <c r="H22" s="314">
        <f>G22</f>
        <v>15</v>
      </c>
      <c r="I22" s="314">
        <f>H22</f>
        <v>15</v>
      </c>
      <c r="J22" s="335">
        <f>I22</f>
        <v>15</v>
      </c>
      <c r="K22" s="216">
        <f>J22*1</f>
        <v>15</v>
      </c>
      <c r="L22" s="217">
        <f>K22</f>
        <v>15</v>
      </c>
      <c r="M22" s="215">
        <f>L22</f>
        <v>15</v>
      </c>
      <c r="N22" s="550">
        <f>M22</f>
        <v>15</v>
      </c>
      <c r="O22" s="216">
        <f>N22*1</f>
        <v>15</v>
      </c>
      <c r="P22" s="215">
        <f>O22</f>
        <v>15</v>
      </c>
    </row>
    <row r="23" spans="1:16" ht="15" thickBot="1" x14ac:dyDescent="0.35">
      <c r="A23" s="134"/>
      <c r="B23" s="134"/>
      <c r="C23" s="149"/>
      <c r="D23" s="318"/>
      <c r="E23" s="6"/>
      <c r="F23" s="7"/>
      <c r="G23" s="6"/>
      <c r="H23" s="6"/>
      <c r="I23" s="6"/>
      <c r="J23" s="10"/>
      <c r="K23" s="9"/>
      <c r="L23" s="13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50</v>
      </c>
      <c r="E24" s="316">
        <f>F24*1</f>
        <v>50</v>
      </c>
      <c r="F24" s="316">
        <v>50</v>
      </c>
      <c r="G24" s="316">
        <f>F24</f>
        <v>50</v>
      </c>
      <c r="H24" s="316">
        <f>G24</f>
        <v>50</v>
      </c>
      <c r="I24" s="316">
        <f>H24</f>
        <v>50</v>
      </c>
      <c r="J24" s="337">
        <f>I24</f>
        <v>50</v>
      </c>
      <c r="K24" s="162">
        <f>J24*1.1</f>
        <v>55.000000000000007</v>
      </c>
      <c r="L24" s="133">
        <f>K24</f>
        <v>55.000000000000007</v>
      </c>
      <c r="M24" s="132">
        <f>L24</f>
        <v>55.000000000000007</v>
      </c>
      <c r="N24" s="543">
        <f>M24</f>
        <v>55.000000000000007</v>
      </c>
      <c r="O24" s="162">
        <f>N24*1.2</f>
        <v>66</v>
      </c>
      <c r="P24" s="132">
        <f>O24</f>
        <v>66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6"/>
      <c r="J25" s="10"/>
      <c r="K25" s="9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0.85</v>
      </c>
      <c r="E26" s="339">
        <f>F26*1</f>
        <v>0.85</v>
      </c>
      <c r="F26" s="339">
        <v>0.85</v>
      </c>
      <c r="G26" s="339">
        <f>F26</f>
        <v>0.85</v>
      </c>
      <c r="H26" s="339">
        <f>G26</f>
        <v>0.85</v>
      </c>
      <c r="I26" s="339">
        <f>H26</f>
        <v>0.85</v>
      </c>
      <c r="J26" s="340">
        <f>I26</f>
        <v>0.85</v>
      </c>
      <c r="K26" s="253">
        <f>J26*1</f>
        <v>0.85</v>
      </c>
      <c r="L26" s="254">
        <f>K26</f>
        <v>0.85</v>
      </c>
      <c r="M26" s="252">
        <f>L26</f>
        <v>0.85</v>
      </c>
      <c r="N26" s="552">
        <f>M26</f>
        <v>0.85</v>
      </c>
      <c r="O26" s="253">
        <f>N26*1</f>
        <v>0.85</v>
      </c>
      <c r="P26" s="252">
        <f>O26</f>
        <v>0.85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28.829183431952664</v>
      </c>
      <c r="E28" s="404">
        <f t="shared" ref="E28:J28" si="10">(0.5*(E16+E17))/(0.5*(E19/10+E20/10)+E22/10)*E26</f>
        <v>37.477938461538457</v>
      </c>
      <c r="F28" s="404">
        <f t="shared" si="10"/>
        <v>48.721319999999999</v>
      </c>
      <c r="G28" s="404">
        <f t="shared" si="10"/>
        <v>63.337716</v>
      </c>
      <c r="H28" s="404">
        <f t="shared" si="10"/>
        <v>82.339030800000003</v>
      </c>
      <c r="I28" s="404">
        <f t="shared" si="10"/>
        <v>107.04074004000003</v>
      </c>
      <c r="J28" s="404">
        <f t="shared" si="10"/>
        <v>139.15296205200002</v>
      </c>
      <c r="K28" s="404">
        <f t="shared" ref="K28:P28" si="11">(0.5*(K16+K17))/(0.5*(K19/10+K20/10)+K22/10)*K26</f>
        <v>187.85649877020003</v>
      </c>
      <c r="L28" s="404">
        <f t="shared" si="11"/>
        <v>262.99909827828003</v>
      </c>
      <c r="M28" s="404">
        <f t="shared" si="11"/>
        <v>381.34869250350607</v>
      </c>
      <c r="N28" s="611">
        <f t="shared" si="11"/>
        <v>552.95560413008377</v>
      </c>
      <c r="O28" s="606">
        <f t="shared" si="11"/>
        <v>829.43340619512571</v>
      </c>
      <c r="P28" s="405">
        <f t="shared" si="11"/>
        <v>1285.6217796024448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1D3B-9DE0-42E9-ADF4-2AF0AD4DDFF4}">
  <dimension ref="A1:P36"/>
  <sheetViews>
    <sheetView topLeftCell="C10" zoomScale="85" zoomScaleNormal="85" workbookViewId="0">
      <selection activeCell="O9" sqref="O9"/>
    </sheetView>
  </sheetViews>
  <sheetFormatPr defaultRowHeight="14.4" x14ac:dyDescent="0.3"/>
  <cols>
    <col min="1" max="1" width="11" bestFit="1" customWidth="1"/>
    <col min="2" max="2" width="16.44140625" bestFit="1" customWidth="1"/>
    <col min="3" max="3" width="20.33203125" bestFit="1" customWidth="1"/>
    <col min="14" max="14" width="12.44140625" bestFit="1" customWidth="1"/>
  </cols>
  <sheetData>
    <row r="1" spans="1:16" x14ac:dyDescent="0.3">
      <c r="A1" s="646" t="s">
        <v>96</v>
      </c>
      <c r="B1" s="647"/>
      <c r="C1" s="486" t="s">
        <v>0</v>
      </c>
      <c r="D1" s="414" t="s">
        <v>2</v>
      </c>
      <c r="E1" s="413" t="s">
        <v>1</v>
      </c>
      <c r="F1" s="415">
        <v>1</v>
      </c>
      <c r="G1" s="533">
        <v>2</v>
      </c>
      <c r="H1" s="533">
        <v>3</v>
      </c>
      <c r="I1" s="533">
        <v>4</v>
      </c>
      <c r="J1" s="534">
        <v>5</v>
      </c>
      <c r="K1" s="531">
        <v>6</v>
      </c>
      <c r="L1" s="531">
        <v>7</v>
      </c>
      <c r="M1" s="531">
        <v>8</v>
      </c>
      <c r="N1" s="613" t="s">
        <v>108</v>
      </c>
      <c r="O1" s="414">
        <v>9</v>
      </c>
      <c r="P1" s="415">
        <v>10</v>
      </c>
    </row>
    <row r="2" spans="1:16" ht="15" thickBot="1" x14ac:dyDescent="0.35">
      <c r="A2" s="487" t="s">
        <v>28</v>
      </c>
      <c r="B2" s="416" t="s">
        <v>29</v>
      </c>
      <c r="C2" s="488" t="s">
        <v>18</v>
      </c>
      <c r="D2" s="483"/>
      <c r="E2" s="505"/>
      <c r="F2" s="592"/>
      <c r="G2" s="520"/>
      <c r="H2" s="432"/>
      <c r="I2" s="530"/>
      <c r="J2" s="418"/>
      <c r="K2" s="483"/>
      <c r="L2" s="520"/>
      <c r="M2" s="530"/>
      <c r="N2" s="614"/>
      <c r="O2" s="587"/>
      <c r="P2" s="420"/>
    </row>
    <row r="3" spans="1:16" x14ac:dyDescent="0.3">
      <c r="A3" s="421" t="s">
        <v>21</v>
      </c>
      <c r="B3" s="422" t="s">
        <v>21</v>
      </c>
      <c r="C3" s="479" t="s">
        <v>9</v>
      </c>
      <c r="D3" s="306">
        <f>E3</f>
        <v>1.75</v>
      </c>
      <c r="E3" s="256">
        <f>F3*1</f>
        <v>1.75</v>
      </c>
      <c r="F3" s="257">
        <v>1.75</v>
      </c>
      <c r="G3" s="263">
        <f>F3</f>
        <v>1.75</v>
      </c>
      <c r="H3" s="258">
        <f>G3</f>
        <v>1.75</v>
      </c>
      <c r="I3" s="259">
        <f>H3</f>
        <v>1.75</v>
      </c>
      <c r="J3" s="257">
        <f>I3</f>
        <v>1.75</v>
      </c>
      <c r="K3" s="263">
        <f>J3*1.1</f>
        <v>1.9250000000000003</v>
      </c>
      <c r="L3" s="263">
        <f>K3</f>
        <v>1.9250000000000003</v>
      </c>
      <c r="M3" s="259">
        <f>L3</f>
        <v>1.9250000000000003</v>
      </c>
      <c r="N3" s="536">
        <f>M3</f>
        <v>1.9250000000000003</v>
      </c>
      <c r="O3" s="263">
        <f>N3*1.15</f>
        <v>2.2137500000000001</v>
      </c>
      <c r="P3" s="257">
        <f>O3</f>
        <v>2.2137500000000001</v>
      </c>
    </row>
    <row r="4" spans="1:16" x14ac:dyDescent="0.3">
      <c r="A4" s="423" t="s">
        <v>21</v>
      </c>
      <c r="B4" s="424" t="s">
        <v>21</v>
      </c>
      <c r="C4" s="480" t="s">
        <v>10</v>
      </c>
      <c r="D4" s="307">
        <f t="shared" ref="D4:D7" si="0">E4</f>
        <v>0</v>
      </c>
      <c r="E4" s="68">
        <f t="shared" ref="E4:E7" si="1">F4*1</f>
        <v>0</v>
      </c>
      <c r="F4" s="69">
        <v>0</v>
      </c>
      <c r="G4" s="59">
        <f t="shared" ref="G4:J7" si="2">F4</f>
        <v>0</v>
      </c>
      <c r="H4" s="33">
        <f t="shared" si="2"/>
        <v>0</v>
      </c>
      <c r="I4" s="169">
        <f t="shared" si="2"/>
        <v>0</v>
      </c>
      <c r="J4" s="69">
        <f t="shared" si="2"/>
        <v>0</v>
      </c>
      <c r="K4" s="59">
        <f>J4*1</f>
        <v>0</v>
      </c>
      <c r="L4" s="59">
        <f t="shared" ref="L4:N7" si="3">K4</f>
        <v>0</v>
      </c>
      <c r="M4" s="1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425" t="s">
        <v>21</v>
      </c>
      <c r="B5" s="426" t="s">
        <v>21</v>
      </c>
      <c r="C5" s="489" t="s">
        <v>11</v>
      </c>
      <c r="D5" s="308">
        <f t="shared" si="0"/>
        <v>1</v>
      </c>
      <c r="E5" s="66">
        <f t="shared" si="1"/>
        <v>1</v>
      </c>
      <c r="F5" s="67">
        <v>1</v>
      </c>
      <c r="G5" s="58">
        <f t="shared" si="2"/>
        <v>1</v>
      </c>
      <c r="H5" s="32">
        <f t="shared" si="2"/>
        <v>1</v>
      </c>
      <c r="I5" s="168">
        <f t="shared" si="2"/>
        <v>1</v>
      </c>
      <c r="J5" s="67">
        <f t="shared" si="2"/>
        <v>1</v>
      </c>
      <c r="K5" s="58">
        <f>J5*1</f>
        <v>1</v>
      </c>
      <c r="L5" s="58">
        <f t="shared" si="3"/>
        <v>1</v>
      </c>
      <c r="M5" s="168">
        <f t="shared" si="3"/>
        <v>1</v>
      </c>
      <c r="N5" s="538">
        <f t="shared" si="3"/>
        <v>1</v>
      </c>
      <c r="O5" s="58">
        <f>N5*1</f>
        <v>1</v>
      </c>
      <c r="P5" s="67">
        <f t="shared" si="4"/>
        <v>1</v>
      </c>
    </row>
    <row r="6" spans="1:16" x14ac:dyDescent="0.3">
      <c r="A6" s="427" t="s">
        <v>21</v>
      </c>
      <c r="B6" s="428" t="s">
        <v>21</v>
      </c>
      <c r="C6" s="480" t="s">
        <v>12</v>
      </c>
      <c r="D6" s="307">
        <f t="shared" si="0"/>
        <v>0.75</v>
      </c>
      <c r="E6" s="68">
        <f t="shared" si="1"/>
        <v>0.75</v>
      </c>
      <c r="F6" s="69">
        <v>0.75</v>
      </c>
      <c r="G6" s="59">
        <f t="shared" si="2"/>
        <v>0.75</v>
      </c>
      <c r="H6" s="33">
        <f t="shared" si="2"/>
        <v>0.75</v>
      </c>
      <c r="I6" s="169">
        <f t="shared" si="2"/>
        <v>0.75</v>
      </c>
      <c r="J6" s="69">
        <f t="shared" si="2"/>
        <v>0.75</v>
      </c>
      <c r="K6" s="59">
        <f>J6*1.1</f>
        <v>0.82500000000000007</v>
      </c>
      <c r="L6" s="59">
        <f t="shared" si="3"/>
        <v>0.82500000000000007</v>
      </c>
      <c r="M6" s="169">
        <f t="shared" si="3"/>
        <v>0.82500000000000007</v>
      </c>
      <c r="N6" s="537">
        <f t="shared" si="3"/>
        <v>0.82500000000000007</v>
      </c>
      <c r="O6" s="59">
        <f>N6*1.15</f>
        <v>0.94874999999999998</v>
      </c>
      <c r="P6" s="69">
        <f t="shared" si="4"/>
        <v>0.94874999999999998</v>
      </c>
    </row>
    <row r="7" spans="1:16" ht="15" thickBot="1" x14ac:dyDescent="0.35">
      <c r="A7" s="429" t="s">
        <v>21</v>
      </c>
      <c r="B7" s="430" t="s">
        <v>21</v>
      </c>
      <c r="C7" s="472" t="s">
        <v>13</v>
      </c>
      <c r="D7" s="308">
        <f t="shared" si="0"/>
        <v>1</v>
      </c>
      <c r="E7" s="98">
        <f t="shared" si="1"/>
        <v>1</v>
      </c>
      <c r="F7" s="99">
        <v>1</v>
      </c>
      <c r="G7" s="157">
        <f t="shared" si="2"/>
        <v>1</v>
      </c>
      <c r="H7" s="100">
        <f t="shared" si="2"/>
        <v>1</v>
      </c>
      <c r="I7" s="170">
        <f t="shared" si="2"/>
        <v>1</v>
      </c>
      <c r="J7" s="99">
        <f t="shared" si="2"/>
        <v>1</v>
      </c>
      <c r="K7" s="157">
        <v>1</v>
      </c>
      <c r="L7" s="157">
        <f t="shared" si="3"/>
        <v>1</v>
      </c>
      <c r="M7" s="170">
        <f t="shared" si="3"/>
        <v>1</v>
      </c>
      <c r="N7" s="539">
        <f t="shared" si="3"/>
        <v>1</v>
      </c>
      <c r="O7" s="157">
        <v>1</v>
      </c>
      <c r="P7" s="99">
        <f t="shared" si="4"/>
        <v>1</v>
      </c>
    </row>
    <row r="8" spans="1:16" ht="15" thickBot="1" x14ac:dyDescent="0.35">
      <c r="A8" s="490"/>
      <c r="B8" s="431"/>
      <c r="C8" s="491"/>
      <c r="D8" s="483"/>
      <c r="E8" s="417"/>
      <c r="F8" s="586"/>
      <c r="G8" s="483"/>
      <c r="H8" s="483"/>
      <c r="I8" s="483"/>
      <c r="J8" s="418"/>
      <c r="K8" s="483"/>
      <c r="L8" s="520"/>
      <c r="M8" s="483"/>
      <c r="N8" s="614"/>
      <c r="O8" s="520"/>
      <c r="P8" s="433"/>
    </row>
    <row r="9" spans="1:16" ht="15" thickBot="1" x14ac:dyDescent="0.35">
      <c r="A9" s="434" t="s">
        <v>22</v>
      </c>
      <c r="B9" s="435" t="s">
        <v>30</v>
      </c>
      <c r="C9" s="482" t="s">
        <v>95</v>
      </c>
      <c r="D9" s="309">
        <v>0.45</v>
      </c>
      <c r="E9" s="251">
        <v>0.45</v>
      </c>
      <c r="F9" s="629">
        <v>0.45</v>
      </c>
      <c r="G9" s="253">
        <f>F9</f>
        <v>0.45</v>
      </c>
      <c r="H9" s="254">
        <f>G9</f>
        <v>0.45</v>
      </c>
      <c r="I9" s="255">
        <f>H9</f>
        <v>0.45</v>
      </c>
      <c r="J9" s="255">
        <f>I9</f>
        <v>0.45</v>
      </c>
      <c r="K9" s="251">
        <v>0.5</v>
      </c>
      <c r="L9" s="254">
        <f>K9</f>
        <v>0.5</v>
      </c>
      <c r="M9" s="252">
        <f>L9</f>
        <v>0.5</v>
      </c>
      <c r="N9" s="252">
        <f>M9</f>
        <v>0.5</v>
      </c>
      <c r="O9" s="253">
        <v>0.55000000000000004</v>
      </c>
      <c r="P9" s="252">
        <f>O9</f>
        <v>0.55000000000000004</v>
      </c>
    </row>
    <row r="10" spans="1:16" ht="15" thickBot="1" x14ac:dyDescent="0.35">
      <c r="A10" s="490"/>
      <c r="B10" s="431"/>
      <c r="C10" s="491"/>
      <c r="D10" s="483"/>
      <c r="E10" s="417"/>
      <c r="F10" s="586"/>
      <c r="G10" s="483"/>
      <c r="H10" s="483"/>
      <c r="I10" s="483"/>
      <c r="J10" s="418"/>
      <c r="K10" s="483"/>
      <c r="L10" s="520"/>
      <c r="M10" s="483"/>
      <c r="N10" s="614"/>
      <c r="O10" s="520"/>
      <c r="P10" s="433"/>
    </row>
    <row r="11" spans="1:16" ht="15" thickBot="1" x14ac:dyDescent="0.35">
      <c r="A11" s="436" t="s">
        <v>23</v>
      </c>
      <c r="B11" s="437" t="s">
        <v>23</v>
      </c>
      <c r="C11" s="492" t="s">
        <v>94</v>
      </c>
      <c r="D11" s="312">
        <f>E11/1.3</f>
        <v>-12.218934911242602</v>
      </c>
      <c r="E11" s="286">
        <f>F11/1.3</f>
        <v>-15.884615384615383</v>
      </c>
      <c r="F11" s="591">
        <v>-20.65</v>
      </c>
      <c r="G11" s="292">
        <f>F11*1.3</f>
        <v>-26.844999999999999</v>
      </c>
      <c r="H11" s="289">
        <f>G11*1.3</f>
        <v>-34.898499999999999</v>
      </c>
      <c r="I11" s="290">
        <f>H11*1.3</f>
        <v>-45.368049999999997</v>
      </c>
      <c r="J11" s="287">
        <f>I11*1.3</f>
        <v>-58.978465</v>
      </c>
      <c r="K11" s="292">
        <f>J11*1.35</f>
        <v>-79.620927750000007</v>
      </c>
      <c r="L11" s="292">
        <f>K11*1.4</f>
        <v>-111.46929885</v>
      </c>
      <c r="M11" s="402">
        <f>L11*1.45</f>
        <v>-161.63048333250001</v>
      </c>
      <c r="N11" s="568">
        <f>M11*1.45</f>
        <v>-234.36420083212499</v>
      </c>
      <c r="O11" s="292">
        <f>N11*1.5</f>
        <v>-351.54630124818749</v>
      </c>
      <c r="P11" s="287">
        <f>O11*1.55</f>
        <v>-544.89676693469062</v>
      </c>
    </row>
    <row r="12" spans="1:16" ht="15" thickBot="1" x14ac:dyDescent="0.35">
      <c r="A12" s="493"/>
      <c r="B12" s="438"/>
      <c r="C12" s="491"/>
      <c r="E12" s="500"/>
      <c r="F12" s="502"/>
      <c r="G12" s="501"/>
      <c r="H12" s="501"/>
      <c r="I12" s="501"/>
      <c r="J12" s="502"/>
      <c r="K12" s="501"/>
      <c r="N12" s="610"/>
    </row>
    <row r="13" spans="1:16" ht="15" thickBot="1" x14ac:dyDescent="0.35">
      <c r="A13" s="440" t="s">
        <v>23</v>
      </c>
      <c r="B13" s="441" t="s">
        <v>23</v>
      </c>
      <c r="C13" s="494" t="s">
        <v>93</v>
      </c>
      <c r="D13" s="314">
        <f>E13/1.3</f>
        <v>0.65088757396449703</v>
      </c>
      <c r="E13" s="214">
        <f>F13/1.3</f>
        <v>0.84615384615384615</v>
      </c>
      <c r="F13" s="595">
        <v>1.1000000000000001</v>
      </c>
      <c r="G13" s="527">
        <f t="shared" ref="G13:J14" si="5">F13*1.3</f>
        <v>1.4300000000000002</v>
      </c>
      <c r="H13" s="525">
        <f t="shared" si="5"/>
        <v>1.8590000000000002</v>
      </c>
      <c r="I13" s="526">
        <f>H13*1.3</f>
        <v>2.4167000000000005</v>
      </c>
      <c r="J13" s="529">
        <f>I13*1.3</f>
        <v>3.1417100000000007</v>
      </c>
      <c r="K13" s="527">
        <f>J13*1.35</f>
        <v>4.2413085000000015</v>
      </c>
      <c r="L13" s="527">
        <f>K13*1.4</f>
        <v>5.9378319000000017</v>
      </c>
      <c r="M13" s="612">
        <f>L13*1.45</f>
        <v>8.6098562550000022</v>
      </c>
      <c r="N13" s="615">
        <f>M13*1.45</f>
        <v>12.484291569750003</v>
      </c>
      <c r="O13" s="527">
        <f>N13*1.5</f>
        <v>18.726437354625006</v>
      </c>
      <c r="P13" s="529">
        <f>O13*1.55</f>
        <v>29.02597789966876</v>
      </c>
    </row>
    <row r="14" spans="1:16" ht="15" thickBot="1" x14ac:dyDescent="0.35">
      <c r="A14" s="442" t="s">
        <v>23</v>
      </c>
      <c r="B14" s="443" t="s">
        <v>23</v>
      </c>
      <c r="C14" s="495" t="s">
        <v>92</v>
      </c>
      <c r="D14" s="316">
        <f>E14/1.3</f>
        <v>1.8343195266272188</v>
      </c>
      <c r="E14" s="593">
        <f>F14/1.3</f>
        <v>2.3846153846153846</v>
      </c>
      <c r="F14" s="594">
        <v>3.1</v>
      </c>
      <c r="G14" s="302">
        <f t="shared" si="5"/>
        <v>4.03</v>
      </c>
      <c r="H14" s="303">
        <f t="shared" si="5"/>
        <v>5.2390000000000008</v>
      </c>
      <c r="I14" s="304">
        <f t="shared" si="5"/>
        <v>6.8107000000000015</v>
      </c>
      <c r="J14" s="301">
        <f t="shared" si="5"/>
        <v>8.8539100000000026</v>
      </c>
      <c r="K14" s="302">
        <f>J14*1.35</f>
        <v>11.952778500000004</v>
      </c>
      <c r="L14" s="302">
        <f>K14*1.4</f>
        <v>16.733889900000005</v>
      </c>
      <c r="M14" s="403">
        <f>L14*1.45</f>
        <v>24.264140355000006</v>
      </c>
      <c r="N14" s="573">
        <f>M14*1.45</f>
        <v>35.183003514750006</v>
      </c>
      <c r="O14" s="302">
        <f>N14*1.5</f>
        <v>52.774505272125012</v>
      </c>
      <c r="P14" s="301">
        <f>O14*1.55</f>
        <v>81.800483171793772</v>
      </c>
    </row>
    <row r="15" spans="1:16" ht="15" thickBot="1" x14ac:dyDescent="0.35">
      <c r="A15" s="490"/>
      <c r="B15" s="431"/>
      <c r="C15" s="496"/>
      <c r="D15" s="483"/>
      <c r="E15" s="417"/>
      <c r="F15" s="586"/>
      <c r="G15" s="483"/>
      <c r="H15" s="483"/>
      <c r="I15" s="483"/>
      <c r="J15" s="418"/>
      <c r="K15" s="483"/>
      <c r="L15" s="520"/>
      <c r="M15" s="483"/>
      <c r="N15" s="614"/>
      <c r="O15" s="520"/>
      <c r="P15" s="433"/>
    </row>
    <row r="16" spans="1:16" ht="15" thickBot="1" x14ac:dyDescent="0.35">
      <c r="A16" s="454" t="s">
        <v>21</v>
      </c>
      <c r="B16" s="455" t="s">
        <v>21</v>
      </c>
      <c r="C16" s="498" t="s">
        <v>16</v>
      </c>
      <c r="D16" s="310">
        <f>E16</f>
        <v>2.2999999999999998</v>
      </c>
      <c r="E16" s="504">
        <f>F16*1</f>
        <v>2.2999999999999998</v>
      </c>
      <c r="F16" s="457">
        <v>2.2999999999999998</v>
      </c>
      <c r="G16" s="521">
        <f>F16</f>
        <v>2.2999999999999998</v>
      </c>
      <c r="H16" s="456">
        <f>G16</f>
        <v>2.2999999999999998</v>
      </c>
      <c r="I16" s="516">
        <f>H16</f>
        <v>2.2999999999999998</v>
      </c>
      <c r="J16" s="457">
        <f>I16</f>
        <v>2.2999999999999998</v>
      </c>
      <c r="K16" s="521">
        <f>J16*1</f>
        <v>2.2999999999999998</v>
      </c>
      <c r="L16" s="521">
        <f>K16</f>
        <v>2.2999999999999998</v>
      </c>
      <c r="M16" s="516">
        <f>L16</f>
        <v>2.2999999999999998</v>
      </c>
      <c r="N16" s="616">
        <f>M16</f>
        <v>2.2999999999999998</v>
      </c>
      <c r="O16" s="521">
        <f>N16*1</f>
        <v>2.2999999999999998</v>
      </c>
      <c r="P16" s="457">
        <f>O16</f>
        <v>2.2999999999999998</v>
      </c>
    </row>
    <row r="17" spans="1:16" ht="15" thickBot="1" x14ac:dyDescent="0.35">
      <c r="A17" s="490"/>
      <c r="B17" s="431"/>
      <c r="C17" s="497"/>
      <c r="D17" s="483"/>
      <c r="E17" s="417"/>
      <c r="F17" s="586"/>
      <c r="G17" s="483"/>
      <c r="H17" s="483"/>
      <c r="I17" s="483"/>
      <c r="J17" s="418"/>
      <c r="K17" s="483"/>
      <c r="L17" s="520"/>
      <c r="M17" s="483"/>
      <c r="N17" s="614"/>
      <c r="O17" s="520"/>
      <c r="P17" s="433"/>
    </row>
    <row r="18" spans="1:16" ht="15" thickBot="1" x14ac:dyDescent="0.35">
      <c r="A18" s="446" t="s">
        <v>22</v>
      </c>
      <c r="B18" s="447" t="s">
        <v>30</v>
      </c>
      <c r="C18" s="499" t="s">
        <v>91</v>
      </c>
      <c r="D18" s="316">
        <f>E18</f>
        <v>10</v>
      </c>
      <c r="E18" s="300">
        <f>F18*1</f>
        <v>10</v>
      </c>
      <c r="F18" s="301">
        <v>10</v>
      </c>
      <c r="G18" s="302">
        <f>F18</f>
        <v>10</v>
      </c>
      <c r="H18" s="303">
        <f>G18</f>
        <v>10</v>
      </c>
      <c r="I18" s="304">
        <f>H18</f>
        <v>10</v>
      </c>
      <c r="J18" s="301">
        <f>I18</f>
        <v>10</v>
      </c>
      <c r="K18" s="302">
        <f>J18*1.1</f>
        <v>11</v>
      </c>
      <c r="L18" s="302">
        <f>K18</f>
        <v>11</v>
      </c>
      <c r="M18" s="304">
        <f>L18</f>
        <v>11</v>
      </c>
      <c r="N18" s="573">
        <f>M18</f>
        <v>11</v>
      </c>
      <c r="O18" s="302">
        <f>N18*1.2</f>
        <v>13.2</v>
      </c>
      <c r="P18" s="301">
        <f>O18</f>
        <v>13.2</v>
      </c>
    </row>
    <row r="19" spans="1:16" s="448" customFormat="1" ht="15" thickBot="1" x14ac:dyDescent="0.35">
      <c r="A19" s="490"/>
      <c r="B19" s="431"/>
      <c r="C19" s="497"/>
      <c r="D19" s="483"/>
      <c r="E19" s="417"/>
      <c r="F19" s="586"/>
      <c r="G19" s="483"/>
      <c r="H19" s="483"/>
      <c r="I19" s="483"/>
      <c r="J19" s="418"/>
      <c r="K19" s="483"/>
      <c r="L19" s="520"/>
      <c r="M19" s="483"/>
      <c r="N19" s="614"/>
      <c r="O19" s="520"/>
      <c r="P19" s="433"/>
    </row>
    <row r="20" spans="1:16" ht="15" thickBot="1" x14ac:dyDescent="0.35">
      <c r="A20" s="481" t="s">
        <v>21</v>
      </c>
      <c r="B20" s="445" t="s">
        <v>21</v>
      </c>
      <c r="C20" s="482" t="s">
        <v>17</v>
      </c>
      <c r="D20" s="309">
        <f>E20</f>
        <v>1</v>
      </c>
      <c r="E20" s="251">
        <f>F20*1</f>
        <v>1</v>
      </c>
      <c r="F20" s="252">
        <v>1</v>
      </c>
      <c r="G20" s="253">
        <f>F20</f>
        <v>1</v>
      </c>
      <c r="H20" s="254">
        <f>G20</f>
        <v>1</v>
      </c>
      <c r="I20" s="255">
        <f>H20</f>
        <v>1</v>
      </c>
      <c r="J20" s="252">
        <f>I20</f>
        <v>1</v>
      </c>
      <c r="K20" s="253">
        <f>J20*1</f>
        <v>1</v>
      </c>
      <c r="L20" s="253">
        <f>K20</f>
        <v>1</v>
      </c>
      <c r="M20" s="255">
        <f>L20</f>
        <v>1</v>
      </c>
      <c r="N20" s="552">
        <f>M20</f>
        <v>1</v>
      </c>
      <c r="O20" s="253">
        <f>N20*1</f>
        <v>1</v>
      </c>
      <c r="P20" s="252">
        <f>O20</f>
        <v>1</v>
      </c>
    </row>
    <row r="21" spans="1:16" ht="15" thickBot="1" x14ac:dyDescent="0.35">
      <c r="A21" s="500"/>
      <c r="B21" s="501"/>
      <c r="C21" s="502"/>
      <c r="E21" s="500"/>
      <c r="F21" s="502"/>
      <c r="G21" s="501"/>
      <c r="H21" s="501"/>
      <c r="I21" s="501"/>
      <c r="J21" s="502"/>
      <c r="K21" s="501"/>
      <c r="L21" s="501"/>
      <c r="M21" s="501"/>
      <c r="N21" s="610"/>
      <c r="O21" s="501"/>
      <c r="P21" s="502"/>
    </row>
    <row r="22" spans="1:16" x14ac:dyDescent="0.3">
      <c r="A22" s="473" t="s">
        <v>21</v>
      </c>
      <c r="B22" s="444" t="s">
        <v>21</v>
      </c>
      <c r="C22" s="475" t="s">
        <v>80</v>
      </c>
      <c r="D22" s="314">
        <f>E22</f>
        <v>100</v>
      </c>
      <c r="E22" s="124">
        <f>F22*1</f>
        <v>100</v>
      </c>
      <c r="F22" s="125">
        <v>100</v>
      </c>
      <c r="G22" s="161">
        <f>F22</f>
        <v>100</v>
      </c>
      <c r="H22" s="126">
        <f>G22</f>
        <v>100</v>
      </c>
      <c r="I22" s="175">
        <f>H22</f>
        <v>100</v>
      </c>
      <c r="J22" s="125">
        <f>I22</f>
        <v>100</v>
      </c>
      <c r="K22" s="161">
        <f>J22*1.1</f>
        <v>110.00000000000001</v>
      </c>
      <c r="L22" s="161">
        <f>K22</f>
        <v>110.00000000000001</v>
      </c>
      <c r="M22" s="175">
        <f>L22</f>
        <v>110.00000000000001</v>
      </c>
      <c r="N22" s="542">
        <f>M22</f>
        <v>110.00000000000001</v>
      </c>
      <c r="O22" s="161">
        <f>N22*1.15</f>
        <v>126.5</v>
      </c>
      <c r="P22" s="125">
        <f>O22</f>
        <v>126.5</v>
      </c>
    </row>
    <row r="23" spans="1:16" x14ac:dyDescent="0.3">
      <c r="A23" s="466" t="s">
        <v>21</v>
      </c>
      <c r="B23" s="449" t="s">
        <v>21</v>
      </c>
      <c r="C23" s="470" t="s">
        <v>81</v>
      </c>
      <c r="D23" s="316">
        <f t="shared" ref="D23:D25" si="6">E23</f>
        <v>8</v>
      </c>
      <c r="E23" s="76">
        <f t="shared" ref="E23:E25" si="7">F23*1</f>
        <v>8</v>
      </c>
      <c r="F23" s="77">
        <v>8</v>
      </c>
      <c r="G23" s="80">
        <f t="shared" ref="G23:J25" si="8">F23</f>
        <v>8</v>
      </c>
      <c r="H23" s="37">
        <f t="shared" si="8"/>
        <v>8</v>
      </c>
      <c r="I23" s="176">
        <f t="shared" si="8"/>
        <v>8</v>
      </c>
      <c r="J23" s="77">
        <f t="shared" si="8"/>
        <v>8</v>
      </c>
      <c r="K23" s="80">
        <f>J23*1</f>
        <v>8</v>
      </c>
      <c r="L23" s="80">
        <f t="shared" ref="L23:N25" si="9">K23</f>
        <v>8</v>
      </c>
      <c r="M23" s="176">
        <f t="shared" si="9"/>
        <v>8</v>
      </c>
      <c r="N23" s="609">
        <f t="shared" si="9"/>
        <v>8</v>
      </c>
      <c r="O23" s="80">
        <f>N23*1</f>
        <v>8</v>
      </c>
      <c r="P23" s="77">
        <f t="shared" ref="P23:P25" si="10">O23</f>
        <v>8</v>
      </c>
    </row>
    <row r="24" spans="1:16" x14ac:dyDescent="0.3">
      <c r="A24" s="474" t="s">
        <v>21</v>
      </c>
      <c r="B24" s="453" t="s">
        <v>21</v>
      </c>
      <c r="C24" s="476" t="s">
        <v>82</v>
      </c>
      <c r="D24" s="314">
        <f t="shared" si="6"/>
        <v>1</v>
      </c>
      <c r="E24" s="74">
        <f t="shared" si="7"/>
        <v>1</v>
      </c>
      <c r="F24" s="75">
        <v>1</v>
      </c>
      <c r="G24" s="79">
        <f t="shared" si="8"/>
        <v>1</v>
      </c>
      <c r="H24" s="35">
        <f t="shared" si="8"/>
        <v>1</v>
      </c>
      <c r="I24" s="178">
        <f t="shared" si="8"/>
        <v>1</v>
      </c>
      <c r="J24" s="75">
        <f t="shared" si="8"/>
        <v>1</v>
      </c>
      <c r="K24" s="79">
        <f>J24*1</f>
        <v>1</v>
      </c>
      <c r="L24" s="79">
        <f t="shared" si="9"/>
        <v>1</v>
      </c>
      <c r="M24" s="178">
        <f t="shared" si="9"/>
        <v>1</v>
      </c>
      <c r="N24" s="570">
        <f t="shared" si="9"/>
        <v>1</v>
      </c>
      <c r="O24" s="79">
        <f>N24*1</f>
        <v>1</v>
      </c>
      <c r="P24" s="75">
        <f t="shared" si="10"/>
        <v>1</v>
      </c>
    </row>
    <row r="25" spans="1:16" s="379" customFormat="1" ht="15" thickBot="1" x14ac:dyDescent="0.35">
      <c r="A25" s="468" t="s">
        <v>21</v>
      </c>
      <c r="B25" s="429" t="s">
        <v>21</v>
      </c>
      <c r="C25" s="472" t="s">
        <v>83</v>
      </c>
      <c r="D25" s="308">
        <f t="shared" si="6"/>
        <v>1.5</v>
      </c>
      <c r="E25" s="98">
        <f t="shared" si="7"/>
        <v>1.5</v>
      </c>
      <c r="F25" s="99">
        <v>1.5</v>
      </c>
      <c r="G25" s="157">
        <f t="shared" si="8"/>
        <v>1.5</v>
      </c>
      <c r="H25" s="100">
        <f t="shared" si="8"/>
        <v>1.5</v>
      </c>
      <c r="I25" s="170">
        <f t="shared" si="8"/>
        <v>1.5</v>
      </c>
      <c r="J25" s="99">
        <f t="shared" si="8"/>
        <v>1.5</v>
      </c>
      <c r="K25" s="157">
        <f>J25/1.1</f>
        <v>1.3636363636363635</v>
      </c>
      <c r="L25" s="157">
        <f t="shared" si="9"/>
        <v>1.3636363636363635</v>
      </c>
      <c r="M25" s="170">
        <f t="shared" si="9"/>
        <v>1.3636363636363635</v>
      </c>
      <c r="N25" s="539">
        <f t="shared" si="9"/>
        <v>1.3636363636363635</v>
      </c>
      <c r="O25" s="157">
        <f>N25/1.15</f>
        <v>1.1857707509881423</v>
      </c>
      <c r="P25" s="99">
        <f t="shared" si="10"/>
        <v>1.1857707509881423</v>
      </c>
    </row>
    <row r="26" spans="1:16" s="379" customFormat="1" ht="15" thickBot="1" x14ac:dyDescent="0.35">
      <c r="A26" s="500"/>
      <c r="B26" s="501"/>
      <c r="C26" s="502"/>
      <c r="D26"/>
      <c r="E26" s="500"/>
      <c r="F26" s="502"/>
      <c r="G26" s="501"/>
      <c r="H26" s="501"/>
      <c r="I26" s="501"/>
      <c r="J26" s="502"/>
      <c r="K26" s="501"/>
      <c r="L26" s="501"/>
      <c r="M26" s="501"/>
      <c r="N26" s="610"/>
      <c r="O26" s="501"/>
      <c r="P26" s="502"/>
    </row>
    <row r="27" spans="1:16" s="379" customFormat="1" x14ac:dyDescent="0.3">
      <c r="A27" s="477" t="s">
        <v>21</v>
      </c>
      <c r="B27" s="421" t="s">
        <v>21</v>
      </c>
      <c r="C27" s="479" t="s">
        <v>84</v>
      </c>
      <c r="D27" s="484">
        <f t="shared" ref="D27:E29" si="11">E27/1.3</f>
        <v>9.3195266272189343</v>
      </c>
      <c r="E27" s="460">
        <f t="shared" si="11"/>
        <v>12.115384615384615</v>
      </c>
      <c r="F27" s="588">
        <v>15.75</v>
      </c>
      <c r="G27" s="522">
        <f t="shared" ref="G27:G29" si="12">F27*1.3</f>
        <v>20.475000000000001</v>
      </c>
      <c r="H27" s="461">
        <f t="shared" ref="H27:H29" si="13">G27*1.3</f>
        <v>26.617500000000003</v>
      </c>
      <c r="I27" s="517">
        <f t="shared" ref="I27:J29" si="14">H27*1.3</f>
        <v>34.602750000000007</v>
      </c>
      <c r="J27" s="463">
        <f t="shared" si="14"/>
        <v>44.983575000000009</v>
      </c>
      <c r="K27" s="522">
        <f>J27*1.35</f>
        <v>60.727826250000014</v>
      </c>
      <c r="L27" s="522">
        <f>K27*1.4</f>
        <v>85.018956750000015</v>
      </c>
      <c r="M27" s="517">
        <f t="shared" ref="M27:N29" si="15">L27*1.45</f>
        <v>123.27748728750002</v>
      </c>
      <c r="N27" s="617">
        <f t="shared" si="15"/>
        <v>178.75235656687502</v>
      </c>
      <c r="O27" s="522">
        <f>N27*1.5</f>
        <v>268.12853485031252</v>
      </c>
      <c r="P27" s="463">
        <f>O27*1.55</f>
        <v>415.59922901798444</v>
      </c>
    </row>
    <row r="28" spans="1:16" s="439" customFormat="1" x14ac:dyDescent="0.3">
      <c r="A28" s="478" t="s">
        <v>21</v>
      </c>
      <c r="B28" s="423" t="s">
        <v>21</v>
      </c>
      <c r="C28" s="480" t="s">
        <v>85</v>
      </c>
      <c r="D28" s="485">
        <f t="shared" si="11"/>
        <v>0</v>
      </c>
      <c r="E28" s="462">
        <f t="shared" si="11"/>
        <v>0</v>
      </c>
      <c r="F28" s="589">
        <v>0</v>
      </c>
      <c r="G28" s="523">
        <f t="shared" si="12"/>
        <v>0</v>
      </c>
      <c r="H28" s="458">
        <f t="shared" si="13"/>
        <v>0</v>
      </c>
      <c r="I28" s="518">
        <f t="shared" si="14"/>
        <v>0</v>
      </c>
      <c r="J28" s="464">
        <f t="shared" si="14"/>
        <v>0</v>
      </c>
      <c r="K28" s="523">
        <f>J28*1.35</f>
        <v>0</v>
      </c>
      <c r="L28" s="523">
        <f>K28*1.4</f>
        <v>0</v>
      </c>
      <c r="M28" s="518">
        <f t="shared" si="15"/>
        <v>0</v>
      </c>
      <c r="N28" s="618">
        <f t="shared" si="15"/>
        <v>0</v>
      </c>
      <c r="O28" s="523">
        <f>N28*1.5</f>
        <v>0</v>
      </c>
      <c r="P28" s="464">
        <f>O28*1.55</f>
        <v>0</v>
      </c>
    </row>
    <row r="29" spans="1:16" ht="15" thickBot="1" x14ac:dyDescent="0.35">
      <c r="A29" s="468" t="s">
        <v>21</v>
      </c>
      <c r="B29" s="429" t="s">
        <v>21</v>
      </c>
      <c r="C29" s="472" t="s">
        <v>86</v>
      </c>
      <c r="D29" s="316">
        <f t="shared" si="11"/>
        <v>6.2130177514792893</v>
      </c>
      <c r="E29" s="131">
        <f t="shared" si="11"/>
        <v>8.0769230769230766</v>
      </c>
      <c r="F29" s="590">
        <v>10.5</v>
      </c>
      <c r="G29" s="162">
        <f t="shared" si="12"/>
        <v>13.65</v>
      </c>
      <c r="H29" s="133">
        <f t="shared" si="13"/>
        <v>17.745000000000001</v>
      </c>
      <c r="I29" s="179">
        <f t="shared" si="14"/>
        <v>23.068500000000004</v>
      </c>
      <c r="J29" s="132">
        <f t="shared" si="14"/>
        <v>29.989050000000006</v>
      </c>
      <c r="K29" s="162">
        <f>J29*1.35</f>
        <v>40.485217500000012</v>
      </c>
      <c r="L29" s="162">
        <f>K29*1.4</f>
        <v>56.679304500000015</v>
      </c>
      <c r="M29" s="179">
        <f t="shared" si="15"/>
        <v>82.184991525000015</v>
      </c>
      <c r="N29" s="543">
        <f t="shared" si="15"/>
        <v>119.16823771125001</v>
      </c>
      <c r="O29" s="162">
        <f>N29*1.5</f>
        <v>178.75235656687502</v>
      </c>
      <c r="P29" s="132">
        <f>O29*1.55</f>
        <v>277.06615267865629</v>
      </c>
    </row>
    <row r="30" spans="1:16" ht="15" thickBot="1" x14ac:dyDescent="0.35">
      <c r="A30" s="500"/>
      <c r="B30" s="501"/>
      <c r="C30" s="502"/>
      <c r="E30" s="500"/>
      <c r="F30" s="502"/>
      <c r="G30" s="501"/>
      <c r="H30" s="501"/>
      <c r="I30" s="501"/>
      <c r="J30" s="502"/>
      <c r="K30" s="501"/>
      <c r="L30" s="501"/>
      <c r="M30" s="501"/>
      <c r="N30" s="610"/>
      <c r="O30" s="501"/>
      <c r="P30" s="502"/>
    </row>
    <row r="31" spans="1:16" ht="15" thickBot="1" x14ac:dyDescent="0.35">
      <c r="A31" s="465" t="s">
        <v>21</v>
      </c>
      <c r="B31" s="440" t="s">
        <v>21</v>
      </c>
      <c r="C31" s="469" t="s">
        <v>87</v>
      </c>
      <c r="D31" s="309">
        <v>0.5</v>
      </c>
      <c r="E31" s="251">
        <v>0.45</v>
      </c>
      <c r="F31" s="629">
        <v>0.5</v>
      </c>
      <c r="G31" s="254">
        <f>F31+0.05</f>
        <v>0.55000000000000004</v>
      </c>
      <c r="H31" s="254">
        <f>G31+0.05</f>
        <v>0.60000000000000009</v>
      </c>
      <c r="I31" s="255">
        <f>H31+0.05</f>
        <v>0.65000000000000013</v>
      </c>
      <c r="J31" s="255">
        <f>I31+0.05</f>
        <v>0.70000000000000018</v>
      </c>
      <c r="K31" s="251">
        <f>J31+0.1</f>
        <v>0.80000000000000016</v>
      </c>
      <c r="L31" s="254">
        <f>K31+0.05</f>
        <v>0.8500000000000002</v>
      </c>
      <c r="M31" s="252">
        <f>L31+0.05</f>
        <v>0.90000000000000024</v>
      </c>
      <c r="N31" s="252">
        <f>M31+0.05</f>
        <v>0.95000000000000029</v>
      </c>
      <c r="O31" s="253">
        <f>N31+0.1</f>
        <v>1.0500000000000003</v>
      </c>
      <c r="P31" s="252">
        <f>O31+0.05</f>
        <v>1.1000000000000003</v>
      </c>
    </row>
    <row r="32" spans="1:16" x14ac:dyDescent="0.3">
      <c r="A32" s="466" t="s">
        <v>21</v>
      </c>
      <c r="B32" s="449" t="s">
        <v>21</v>
      </c>
      <c r="C32" s="470" t="s">
        <v>88</v>
      </c>
      <c r="D32" s="316">
        <v>350</v>
      </c>
      <c r="E32" s="76">
        <v>400</v>
      </c>
      <c r="F32" s="77">
        <v>450</v>
      </c>
      <c r="G32" s="80">
        <v>500</v>
      </c>
      <c r="H32" s="37">
        <v>550</v>
      </c>
      <c r="I32" s="176">
        <v>600</v>
      </c>
      <c r="J32" s="77">
        <v>650</v>
      </c>
      <c r="K32" s="80">
        <v>700</v>
      </c>
      <c r="L32" s="80">
        <v>750</v>
      </c>
      <c r="M32" s="176">
        <v>800</v>
      </c>
      <c r="N32" s="609">
        <v>850</v>
      </c>
      <c r="O32" s="80">
        <v>900</v>
      </c>
      <c r="P32" s="77">
        <v>950</v>
      </c>
    </row>
    <row r="33" spans="1:16" x14ac:dyDescent="0.3">
      <c r="A33" s="467" t="s">
        <v>21</v>
      </c>
      <c r="B33" s="450" t="s">
        <v>21</v>
      </c>
      <c r="C33" s="471" t="s">
        <v>89</v>
      </c>
      <c r="D33" s="310">
        <f t="shared" ref="D33:D34" si="16">E33</f>
        <v>0.8</v>
      </c>
      <c r="E33" s="459">
        <f t="shared" ref="E33:E34" si="17">F33*1</f>
        <v>0.8</v>
      </c>
      <c r="F33" s="452">
        <v>0.8</v>
      </c>
      <c r="G33" s="524">
        <f t="shared" ref="G33:J34" si="18">F33</f>
        <v>0.8</v>
      </c>
      <c r="H33" s="451">
        <f t="shared" si="18"/>
        <v>0.8</v>
      </c>
      <c r="I33" s="519">
        <f t="shared" si="18"/>
        <v>0.8</v>
      </c>
      <c r="J33" s="452">
        <f t="shared" si="18"/>
        <v>0.8</v>
      </c>
      <c r="K33" s="524">
        <f>J33*1</f>
        <v>0.8</v>
      </c>
      <c r="L33" s="524">
        <f t="shared" ref="L33:N34" si="19">K33</f>
        <v>0.8</v>
      </c>
      <c r="M33" s="519">
        <f t="shared" si="19"/>
        <v>0.8</v>
      </c>
      <c r="N33" s="619">
        <f t="shared" si="19"/>
        <v>0.8</v>
      </c>
      <c r="O33" s="524">
        <f>N33*1</f>
        <v>0.8</v>
      </c>
      <c r="P33" s="452">
        <f t="shared" ref="P33:P34" si="20">O33</f>
        <v>0.8</v>
      </c>
    </row>
    <row r="34" spans="1:16" ht="15" thickBot="1" x14ac:dyDescent="0.35">
      <c r="A34" s="503" t="s">
        <v>21</v>
      </c>
      <c r="B34" s="429" t="s">
        <v>21</v>
      </c>
      <c r="C34" s="472" t="s">
        <v>90</v>
      </c>
      <c r="D34" s="308">
        <f t="shared" si="16"/>
        <v>1</v>
      </c>
      <c r="E34" s="98">
        <f t="shared" si="17"/>
        <v>1</v>
      </c>
      <c r="F34" s="99">
        <v>1</v>
      </c>
      <c r="G34" s="157">
        <f t="shared" si="18"/>
        <v>1</v>
      </c>
      <c r="H34" s="100">
        <f t="shared" si="18"/>
        <v>1</v>
      </c>
      <c r="I34" s="170">
        <f t="shared" si="18"/>
        <v>1</v>
      </c>
      <c r="J34" s="99">
        <f t="shared" si="18"/>
        <v>1</v>
      </c>
      <c r="K34" s="157">
        <f>J34*1.1</f>
        <v>1.1000000000000001</v>
      </c>
      <c r="L34" s="157">
        <f t="shared" si="19"/>
        <v>1.1000000000000001</v>
      </c>
      <c r="M34" s="170">
        <f t="shared" si="19"/>
        <v>1.1000000000000001</v>
      </c>
      <c r="N34" s="539">
        <f t="shared" si="19"/>
        <v>1.1000000000000001</v>
      </c>
      <c r="O34" s="157">
        <f>N34*1.15</f>
        <v>1.2649999999999999</v>
      </c>
      <c r="P34" s="99">
        <f t="shared" si="20"/>
        <v>1.2649999999999999</v>
      </c>
    </row>
    <row r="35" spans="1:16" s="379" customFormat="1" ht="15" thickBo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 s="610"/>
      <c r="O35"/>
      <c r="P35"/>
    </row>
    <row r="36" spans="1:16" s="448" customFormat="1" ht="15" thickBot="1" x14ac:dyDescent="0.35">
      <c r="A36" s="648" t="s">
        <v>74</v>
      </c>
      <c r="B36" s="649"/>
      <c r="C36" s="404" t="s">
        <v>73</v>
      </c>
      <c r="D36" s="404">
        <f>(0.5*(D14+D13))/(D16/10)*D20</f>
        <v>5.4026241317211214</v>
      </c>
      <c r="E36" s="404">
        <f t="shared" ref="E36:I36" si="21">(0.5*(E14+E13))/(E16/10)*E20</f>
        <v>7.0234113712374588</v>
      </c>
      <c r="F36" s="404">
        <f t="shared" si="21"/>
        <v>9.1304347826086971</v>
      </c>
      <c r="G36" s="404">
        <f t="shared" si="21"/>
        <v>11.869565217391306</v>
      </c>
      <c r="H36" s="404">
        <f t="shared" si="21"/>
        <v>15.430434782608698</v>
      </c>
      <c r="I36" s="404">
        <f t="shared" si="21"/>
        <v>20.059565217391313</v>
      </c>
      <c r="J36" s="404">
        <f t="shared" ref="J36" si="22">(0.5*(J14+J13))/(J16/10)*J20</f>
        <v>26.077434782608702</v>
      </c>
      <c r="K36" s="404">
        <f t="shared" ref="K36:P36" si="23">(0.5*(K14+K13))/(K16/10)*K20</f>
        <v>35.204536956521757</v>
      </c>
      <c r="L36" s="404">
        <f t="shared" si="23"/>
        <v>49.286351739130453</v>
      </c>
      <c r="M36" s="605">
        <f t="shared" si="23"/>
        <v>71.465210021739153</v>
      </c>
      <c r="N36" s="611">
        <f t="shared" si="23"/>
        <v>103.62455453152177</v>
      </c>
      <c r="O36" s="606">
        <f t="shared" si="23"/>
        <v>155.43683179728265</v>
      </c>
      <c r="P36" s="404">
        <f t="shared" si="23"/>
        <v>240.92708928578813</v>
      </c>
    </row>
  </sheetData>
  <mergeCells count="2">
    <mergeCell ref="A1:B1"/>
    <mergeCell ref="A36:B3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5418-9FB1-4808-8C9B-6AB12A2557E0}">
  <dimension ref="A1:P36"/>
  <sheetViews>
    <sheetView topLeftCell="C1" zoomScale="85" zoomScaleNormal="85" workbookViewId="0">
      <selection activeCell="N9" sqref="N9"/>
    </sheetView>
  </sheetViews>
  <sheetFormatPr defaultRowHeight="14.4" x14ac:dyDescent="0.3"/>
  <cols>
    <col min="1" max="1" width="11" bestFit="1" customWidth="1"/>
    <col min="2" max="2" width="16.44140625" bestFit="1" customWidth="1"/>
    <col min="3" max="3" width="20.33203125" bestFit="1" customWidth="1"/>
    <col min="14" max="14" width="12.44140625" bestFit="1" customWidth="1"/>
  </cols>
  <sheetData>
    <row r="1" spans="1:16" x14ac:dyDescent="0.3">
      <c r="A1" s="646" t="s">
        <v>97</v>
      </c>
      <c r="B1" s="647"/>
      <c r="C1" s="486" t="s">
        <v>0</v>
      </c>
      <c r="D1" s="414" t="s">
        <v>2</v>
      </c>
      <c r="E1" s="413" t="s">
        <v>1</v>
      </c>
      <c r="F1" s="415">
        <v>1</v>
      </c>
      <c r="G1" s="414">
        <v>2</v>
      </c>
      <c r="H1" s="414">
        <v>3</v>
      </c>
      <c r="I1" s="533">
        <v>4</v>
      </c>
      <c r="J1" s="534">
        <v>5</v>
      </c>
      <c r="K1" s="531">
        <v>6</v>
      </c>
      <c r="L1" s="531">
        <v>7</v>
      </c>
      <c r="M1" s="532">
        <v>8</v>
      </c>
      <c r="N1" s="613" t="s">
        <v>108</v>
      </c>
      <c r="O1" s="414">
        <v>9</v>
      </c>
      <c r="P1" s="415">
        <v>10</v>
      </c>
    </row>
    <row r="2" spans="1:16" ht="15" thickBot="1" x14ac:dyDescent="0.35">
      <c r="A2" s="487" t="s">
        <v>28</v>
      </c>
      <c r="B2" s="416" t="s">
        <v>29</v>
      </c>
      <c r="C2" s="488" t="s">
        <v>18</v>
      </c>
      <c r="D2" s="483"/>
      <c r="E2" s="505"/>
      <c r="F2" s="592"/>
      <c r="G2" s="587"/>
      <c r="H2" s="419"/>
      <c r="I2" s="530"/>
      <c r="J2" s="418"/>
      <c r="K2" s="483"/>
      <c r="L2" s="520"/>
      <c r="M2" s="433"/>
      <c r="N2" s="614"/>
      <c r="O2" s="587"/>
      <c r="P2" s="420"/>
    </row>
    <row r="3" spans="1:16" x14ac:dyDescent="0.3">
      <c r="A3" s="421" t="s">
        <v>21</v>
      </c>
      <c r="B3" s="422" t="s">
        <v>21</v>
      </c>
      <c r="C3" s="479" t="s">
        <v>9</v>
      </c>
      <c r="D3" s="306">
        <f>E3</f>
        <v>1</v>
      </c>
      <c r="E3" s="256">
        <f>F3*1</f>
        <v>1</v>
      </c>
      <c r="F3" s="257">
        <v>1</v>
      </c>
      <c r="G3" s="263">
        <f>F3</f>
        <v>1</v>
      </c>
      <c r="H3" s="258">
        <f>G3</f>
        <v>1</v>
      </c>
      <c r="I3" s="259">
        <f>H3</f>
        <v>1</v>
      </c>
      <c r="J3" s="257">
        <f>I3</f>
        <v>1</v>
      </c>
      <c r="K3" s="263">
        <f>J3*1.1</f>
        <v>1.1000000000000001</v>
      </c>
      <c r="L3" s="263">
        <f>K3</f>
        <v>1.1000000000000001</v>
      </c>
      <c r="M3" s="257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</row>
    <row r="4" spans="1:16" x14ac:dyDescent="0.3">
      <c r="A4" s="423" t="s">
        <v>21</v>
      </c>
      <c r="B4" s="424" t="s">
        <v>21</v>
      </c>
      <c r="C4" s="480" t="s">
        <v>10</v>
      </c>
      <c r="D4" s="307">
        <f t="shared" ref="D4:D7" si="0">E4</f>
        <v>0</v>
      </c>
      <c r="E4" s="68">
        <f t="shared" ref="E4:E7" si="1">F4*1</f>
        <v>0</v>
      </c>
      <c r="F4" s="69">
        <v>0</v>
      </c>
      <c r="G4" s="59">
        <f t="shared" ref="G4:J7" si="2">F4</f>
        <v>0</v>
      </c>
      <c r="H4" s="33">
        <f t="shared" si="2"/>
        <v>0</v>
      </c>
      <c r="I4" s="169">
        <f t="shared" si="2"/>
        <v>0</v>
      </c>
      <c r="J4" s="69">
        <f t="shared" si="2"/>
        <v>0</v>
      </c>
      <c r="K4" s="59">
        <f>J4*1</f>
        <v>0</v>
      </c>
      <c r="L4" s="59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425" t="s">
        <v>21</v>
      </c>
      <c r="B5" s="426" t="s">
        <v>21</v>
      </c>
      <c r="C5" s="489" t="s">
        <v>11</v>
      </c>
      <c r="D5" s="308">
        <f t="shared" si="0"/>
        <v>1</v>
      </c>
      <c r="E5" s="66">
        <f t="shared" si="1"/>
        <v>1</v>
      </c>
      <c r="F5" s="67">
        <v>1</v>
      </c>
      <c r="G5" s="58">
        <f t="shared" si="2"/>
        <v>1</v>
      </c>
      <c r="H5" s="32">
        <f t="shared" si="2"/>
        <v>1</v>
      </c>
      <c r="I5" s="168">
        <f t="shared" si="2"/>
        <v>1</v>
      </c>
      <c r="J5" s="67">
        <f t="shared" si="2"/>
        <v>1</v>
      </c>
      <c r="K5" s="58">
        <f>J5*1</f>
        <v>1</v>
      </c>
      <c r="L5" s="58">
        <f t="shared" si="3"/>
        <v>1</v>
      </c>
      <c r="M5" s="67">
        <f t="shared" si="3"/>
        <v>1</v>
      </c>
      <c r="N5" s="538">
        <f t="shared" si="3"/>
        <v>1</v>
      </c>
      <c r="O5" s="58">
        <f>N5*1</f>
        <v>1</v>
      </c>
      <c r="P5" s="67">
        <f t="shared" si="4"/>
        <v>1</v>
      </c>
    </row>
    <row r="6" spans="1:16" x14ac:dyDescent="0.3">
      <c r="A6" s="427" t="s">
        <v>21</v>
      </c>
      <c r="B6" s="428" t="s">
        <v>21</v>
      </c>
      <c r="C6" s="480" t="s">
        <v>12</v>
      </c>
      <c r="D6" s="307">
        <f t="shared" si="0"/>
        <v>1.5</v>
      </c>
      <c r="E6" s="68">
        <f t="shared" si="1"/>
        <v>1.5</v>
      </c>
      <c r="F6" s="69">
        <v>1.5</v>
      </c>
      <c r="G6" s="59">
        <f t="shared" si="2"/>
        <v>1.5</v>
      </c>
      <c r="H6" s="33">
        <f t="shared" si="2"/>
        <v>1.5</v>
      </c>
      <c r="I6" s="169">
        <f t="shared" si="2"/>
        <v>1.5</v>
      </c>
      <c r="J6" s="69">
        <f t="shared" si="2"/>
        <v>1.5</v>
      </c>
      <c r="K6" s="59">
        <f>J6*1.1</f>
        <v>1.6500000000000001</v>
      </c>
      <c r="L6" s="59">
        <f t="shared" si="3"/>
        <v>1.6500000000000001</v>
      </c>
      <c r="M6" s="69">
        <f t="shared" si="3"/>
        <v>1.6500000000000001</v>
      </c>
      <c r="N6" s="537">
        <f t="shared" si="3"/>
        <v>1.6500000000000001</v>
      </c>
      <c r="O6" s="59">
        <f>N6*1.15</f>
        <v>1.8975</v>
      </c>
      <c r="P6" s="69">
        <f t="shared" si="4"/>
        <v>1.8975</v>
      </c>
    </row>
    <row r="7" spans="1:16" ht="15" thickBot="1" x14ac:dyDescent="0.35">
      <c r="A7" s="429" t="s">
        <v>21</v>
      </c>
      <c r="B7" s="430" t="s">
        <v>21</v>
      </c>
      <c r="C7" s="472" t="s">
        <v>13</v>
      </c>
      <c r="D7" s="308">
        <f t="shared" si="0"/>
        <v>1</v>
      </c>
      <c r="E7" s="98">
        <f t="shared" si="1"/>
        <v>1</v>
      </c>
      <c r="F7" s="99">
        <v>1</v>
      </c>
      <c r="G7" s="157">
        <f t="shared" si="2"/>
        <v>1</v>
      </c>
      <c r="H7" s="100">
        <f t="shared" si="2"/>
        <v>1</v>
      </c>
      <c r="I7" s="170">
        <f t="shared" si="2"/>
        <v>1</v>
      </c>
      <c r="J7" s="99">
        <f t="shared" si="2"/>
        <v>1</v>
      </c>
      <c r="K7" s="157">
        <v>1</v>
      </c>
      <c r="L7" s="157">
        <f t="shared" si="3"/>
        <v>1</v>
      </c>
      <c r="M7" s="99">
        <f t="shared" si="3"/>
        <v>1</v>
      </c>
      <c r="N7" s="539">
        <f t="shared" si="3"/>
        <v>1</v>
      </c>
      <c r="O7" s="157">
        <v>1</v>
      </c>
      <c r="P7" s="99">
        <f t="shared" si="4"/>
        <v>1</v>
      </c>
    </row>
    <row r="8" spans="1:16" ht="15" thickBot="1" x14ac:dyDescent="0.35">
      <c r="A8" s="490"/>
      <c r="B8" s="431"/>
      <c r="C8" s="491"/>
      <c r="D8" s="483"/>
      <c r="E8" s="417"/>
      <c r="F8" s="586"/>
      <c r="G8" s="483"/>
      <c r="H8" s="483"/>
      <c r="I8" s="483"/>
      <c r="J8" s="418"/>
      <c r="K8" s="483"/>
      <c r="L8" s="520"/>
      <c r="M8" s="418"/>
      <c r="N8" s="614"/>
      <c r="O8" s="520"/>
      <c r="P8" s="433"/>
    </row>
    <row r="9" spans="1:16" ht="15" thickBot="1" x14ac:dyDescent="0.35">
      <c r="A9" s="434" t="s">
        <v>22</v>
      </c>
      <c r="B9" s="435" t="s">
        <v>30</v>
      </c>
      <c r="C9" s="482" t="s">
        <v>95</v>
      </c>
      <c r="D9" s="309">
        <v>0.55000000000000004</v>
      </c>
      <c r="E9" s="251">
        <v>0.35</v>
      </c>
      <c r="F9" s="629">
        <v>0.35</v>
      </c>
      <c r="G9" s="253">
        <f>F9</f>
        <v>0.35</v>
      </c>
      <c r="H9" s="254">
        <f>G9</f>
        <v>0.35</v>
      </c>
      <c r="I9" s="255">
        <f>H9</f>
        <v>0.35</v>
      </c>
      <c r="J9" s="255">
        <f>I9</f>
        <v>0.35</v>
      </c>
      <c r="K9" s="251">
        <v>0.4</v>
      </c>
      <c r="L9" s="254">
        <f>K9</f>
        <v>0.4</v>
      </c>
      <c r="M9" s="252">
        <f>L9</f>
        <v>0.4</v>
      </c>
      <c r="N9" s="252">
        <f>M9</f>
        <v>0.4</v>
      </c>
      <c r="O9" s="253">
        <v>0.45</v>
      </c>
      <c r="P9" s="252">
        <f>O9</f>
        <v>0.45</v>
      </c>
    </row>
    <row r="10" spans="1:16" ht="15" thickBot="1" x14ac:dyDescent="0.35">
      <c r="A10" s="490"/>
      <c r="B10" s="431"/>
      <c r="C10" s="491"/>
      <c r="D10" s="483"/>
      <c r="E10" s="417"/>
      <c r="F10" s="586"/>
      <c r="G10" s="483"/>
      <c r="H10" s="483"/>
      <c r="I10" s="483"/>
      <c r="J10" s="418"/>
      <c r="K10" s="483"/>
      <c r="L10" s="520"/>
      <c r="M10" s="418"/>
      <c r="N10" s="614"/>
      <c r="O10" s="520"/>
      <c r="P10" s="433"/>
    </row>
    <row r="11" spans="1:16" ht="15" thickBot="1" x14ac:dyDescent="0.35">
      <c r="A11" s="436" t="s">
        <v>23</v>
      </c>
      <c r="B11" s="437" t="s">
        <v>23</v>
      </c>
      <c r="C11" s="492" t="s">
        <v>94</v>
      </c>
      <c r="D11" s="312">
        <f>E11/1.3</f>
        <v>-12.218934911242602</v>
      </c>
      <c r="E11" s="286">
        <f>F11/1.3</f>
        <v>-15.884615384615383</v>
      </c>
      <c r="F11" s="591">
        <v>-20.65</v>
      </c>
      <c r="G11" s="292">
        <f>F11*1.3</f>
        <v>-26.844999999999999</v>
      </c>
      <c r="H11" s="289">
        <f>G11*1.3</f>
        <v>-34.898499999999999</v>
      </c>
      <c r="I11" s="290">
        <f>H11*1.3</f>
        <v>-45.368049999999997</v>
      </c>
      <c r="J11" s="287">
        <f>I11*1.3</f>
        <v>-58.978465</v>
      </c>
      <c r="K11" s="292">
        <f>J11*1.35</f>
        <v>-79.620927750000007</v>
      </c>
      <c r="L11" s="292">
        <f>K11*1.4</f>
        <v>-111.46929885</v>
      </c>
      <c r="M11" s="291">
        <f>L11*1.45</f>
        <v>-161.63048333250001</v>
      </c>
      <c r="N11" s="568">
        <f>M11*1.45</f>
        <v>-234.36420083212499</v>
      </c>
      <c r="O11" s="292">
        <f>N11*1.5</f>
        <v>-351.54630124818749</v>
      </c>
      <c r="P11" s="287">
        <f>O11*1.55</f>
        <v>-544.89676693469062</v>
      </c>
    </row>
    <row r="12" spans="1:16" ht="15" thickBot="1" x14ac:dyDescent="0.35">
      <c r="A12" s="493"/>
      <c r="B12" s="438"/>
      <c r="C12" s="491"/>
      <c r="E12" s="500"/>
      <c r="F12" s="502"/>
      <c r="I12" s="501"/>
      <c r="J12" s="502"/>
      <c r="K12" s="501"/>
      <c r="N12" s="610"/>
    </row>
    <row r="13" spans="1:16" ht="15" thickBot="1" x14ac:dyDescent="0.35">
      <c r="A13" s="440" t="s">
        <v>23</v>
      </c>
      <c r="B13" s="441" t="s">
        <v>23</v>
      </c>
      <c r="C13" s="494" t="s">
        <v>93</v>
      </c>
      <c r="D13" s="314">
        <f>E13/1.3</f>
        <v>1.6558079999999999</v>
      </c>
      <c r="E13" s="214">
        <f>F13/1.3</f>
        <v>2.1525504</v>
      </c>
      <c r="F13" s="595">
        <f>3.36*1.6*0.65*0.88*0.91</f>
        <v>2.7983155200000001</v>
      </c>
      <c r="G13" s="216">
        <f t="shared" ref="G13:J14" si="5">F13*1.3</f>
        <v>3.6378101760000003</v>
      </c>
      <c r="H13" s="217">
        <f t="shared" si="5"/>
        <v>4.7291532288000004</v>
      </c>
      <c r="I13" s="526">
        <f>H13*1.3</f>
        <v>6.147899197440001</v>
      </c>
      <c r="J13" s="529">
        <f>I13*1.3</f>
        <v>7.9922689566720013</v>
      </c>
      <c r="K13" s="527">
        <f>J13*1.35</f>
        <v>10.789563091507203</v>
      </c>
      <c r="L13" s="527">
        <f>K13*1.4</f>
        <v>15.105388328110083</v>
      </c>
      <c r="M13" s="528">
        <f>L13*1.45</f>
        <v>21.902813075759621</v>
      </c>
      <c r="N13" s="615">
        <f>M13*1.45</f>
        <v>31.75907895985145</v>
      </c>
      <c r="O13" s="527">
        <f>N13*1.5</f>
        <v>47.638618439777176</v>
      </c>
      <c r="P13" s="529">
        <f>O13*1.55</f>
        <v>73.839858581654624</v>
      </c>
    </row>
    <row r="14" spans="1:16" ht="15" thickBot="1" x14ac:dyDescent="0.35">
      <c r="A14" s="442" t="s">
        <v>23</v>
      </c>
      <c r="B14" s="443" t="s">
        <v>23</v>
      </c>
      <c r="C14" s="495" t="s">
        <v>92</v>
      </c>
      <c r="D14" s="316">
        <f>E14/1.3</f>
        <v>4.6914560000000005</v>
      </c>
      <c r="E14" s="593">
        <f>F14/1.3</f>
        <v>6.0988928000000007</v>
      </c>
      <c r="F14" s="594">
        <f>9.52*1.6*0.65*0.88*0.91</f>
        <v>7.9285606400000006</v>
      </c>
      <c r="G14" s="302">
        <f t="shared" si="5"/>
        <v>10.307128832000002</v>
      </c>
      <c r="H14" s="303">
        <f t="shared" si="5"/>
        <v>13.399267481600003</v>
      </c>
      <c r="I14" s="304">
        <f t="shared" si="5"/>
        <v>17.419047726080002</v>
      </c>
      <c r="J14" s="301">
        <f t="shared" si="5"/>
        <v>22.644762043904002</v>
      </c>
      <c r="K14" s="302">
        <f>J14*1.35</f>
        <v>30.570428759270406</v>
      </c>
      <c r="L14" s="302">
        <f>K14*1.4</f>
        <v>42.798600262978567</v>
      </c>
      <c r="M14" s="400">
        <f>L14*1.45</f>
        <v>62.057970381318924</v>
      </c>
      <c r="N14" s="573">
        <f>M14*1.45</f>
        <v>89.984057052912434</v>
      </c>
      <c r="O14" s="302">
        <f>N14*1.5</f>
        <v>134.97608557936866</v>
      </c>
      <c r="P14" s="301">
        <f>O14*1.55</f>
        <v>209.21293264802142</v>
      </c>
    </row>
    <row r="15" spans="1:16" ht="15" thickBot="1" x14ac:dyDescent="0.35">
      <c r="A15" s="490"/>
      <c r="B15" s="431"/>
      <c r="C15" s="496"/>
      <c r="D15" s="483"/>
      <c r="E15" s="417"/>
      <c r="F15" s="586"/>
      <c r="G15" s="483"/>
      <c r="H15" s="483"/>
      <c r="I15" s="483"/>
      <c r="J15" s="418"/>
      <c r="K15" s="483"/>
      <c r="L15" s="520"/>
      <c r="M15" s="418"/>
      <c r="N15" s="614"/>
      <c r="O15" s="520"/>
      <c r="P15" s="433"/>
    </row>
    <row r="16" spans="1:16" ht="15" thickBot="1" x14ac:dyDescent="0.35">
      <c r="A16" s="454" t="s">
        <v>21</v>
      </c>
      <c r="B16" s="455" t="s">
        <v>21</v>
      </c>
      <c r="C16" s="498" t="s">
        <v>16</v>
      </c>
      <c r="D16" s="310">
        <f>E16</f>
        <v>2.2999999999999998</v>
      </c>
      <c r="E16" s="504">
        <f>F16*1</f>
        <v>2.2999999999999998</v>
      </c>
      <c r="F16" s="457">
        <v>2.2999999999999998</v>
      </c>
      <c r="G16" s="521">
        <f>F16</f>
        <v>2.2999999999999998</v>
      </c>
      <c r="H16" s="456">
        <f>G16</f>
        <v>2.2999999999999998</v>
      </c>
      <c r="I16" s="516">
        <f>H16</f>
        <v>2.2999999999999998</v>
      </c>
      <c r="J16" s="457">
        <f>I16</f>
        <v>2.2999999999999998</v>
      </c>
      <c r="K16" s="521">
        <f>J16*1</f>
        <v>2.2999999999999998</v>
      </c>
      <c r="L16" s="521">
        <f>K16</f>
        <v>2.2999999999999998</v>
      </c>
      <c r="M16" s="457">
        <f>L16</f>
        <v>2.2999999999999998</v>
      </c>
      <c r="N16" s="616">
        <f>M16</f>
        <v>2.2999999999999998</v>
      </c>
      <c r="O16" s="521">
        <f>N16*1</f>
        <v>2.2999999999999998</v>
      </c>
      <c r="P16" s="457">
        <f>O16</f>
        <v>2.2999999999999998</v>
      </c>
    </row>
    <row r="17" spans="1:16" ht="15" thickBot="1" x14ac:dyDescent="0.35">
      <c r="A17" s="490"/>
      <c r="B17" s="431"/>
      <c r="C17" s="497"/>
      <c r="D17" s="483"/>
      <c r="E17" s="417"/>
      <c r="F17" s="586"/>
      <c r="G17" s="483"/>
      <c r="H17" s="483"/>
      <c r="I17" s="483"/>
      <c r="J17" s="418"/>
      <c r="K17" s="483"/>
      <c r="L17" s="520"/>
      <c r="M17" s="418"/>
      <c r="N17" s="614"/>
      <c r="O17" s="520"/>
      <c r="P17" s="433"/>
    </row>
    <row r="18" spans="1:16" ht="15" thickBot="1" x14ac:dyDescent="0.35">
      <c r="A18" s="446" t="s">
        <v>22</v>
      </c>
      <c r="B18" s="447" t="s">
        <v>30</v>
      </c>
      <c r="C18" s="499" t="s">
        <v>91</v>
      </c>
      <c r="D18" s="316">
        <f>E18</f>
        <v>10</v>
      </c>
      <c r="E18" s="300">
        <f>F18*1</f>
        <v>10</v>
      </c>
      <c r="F18" s="301">
        <v>10</v>
      </c>
      <c r="G18" s="302">
        <f>F18</f>
        <v>10</v>
      </c>
      <c r="H18" s="303">
        <f>G18</f>
        <v>10</v>
      </c>
      <c r="I18" s="304">
        <f>H18</f>
        <v>10</v>
      </c>
      <c r="J18" s="301">
        <f>I18</f>
        <v>10</v>
      </c>
      <c r="K18" s="302">
        <f>J18*1.1</f>
        <v>11</v>
      </c>
      <c r="L18" s="302">
        <f>K18</f>
        <v>11</v>
      </c>
      <c r="M18" s="301">
        <f>L18</f>
        <v>11</v>
      </c>
      <c r="N18" s="573">
        <f>M18</f>
        <v>11</v>
      </c>
      <c r="O18" s="302">
        <f>N18*1.2</f>
        <v>13.2</v>
      </c>
      <c r="P18" s="301">
        <f>O18</f>
        <v>13.2</v>
      </c>
    </row>
    <row r="19" spans="1:16" ht="15" thickBot="1" x14ac:dyDescent="0.35">
      <c r="A19" s="490"/>
      <c r="B19" s="431"/>
      <c r="C19" s="497"/>
      <c r="D19" s="483"/>
      <c r="E19" s="417"/>
      <c r="F19" s="586"/>
      <c r="G19" s="483"/>
      <c r="H19" s="483"/>
      <c r="I19" s="483"/>
      <c r="J19" s="418"/>
      <c r="K19" s="483"/>
      <c r="L19" s="520"/>
      <c r="M19" s="418"/>
      <c r="N19" s="614"/>
      <c r="O19" s="520"/>
      <c r="P19" s="433"/>
    </row>
    <row r="20" spans="1:16" ht="15" thickBot="1" x14ac:dyDescent="0.35">
      <c r="A20" s="481" t="s">
        <v>21</v>
      </c>
      <c r="B20" s="445" t="s">
        <v>21</v>
      </c>
      <c r="C20" s="482" t="s">
        <v>17</v>
      </c>
      <c r="D20" s="309">
        <f>E20</f>
        <v>1</v>
      </c>
      <c r="E20" s="251">
        <f>F20*1</f>
        <v>1</v>
      </c>
      <c r="F20" s="252">
        <v>1</v>
      </c>
      <c r="G20" s="253">
        <f>F20</f>
        <v>1</v>
      </c>
      <c r="H20" s="254">
        <f>G20</f>
        <v>1</v>
      </c>
      <c r="I20" s="255">
        <f>H20</f>
        <v>1</v>
      </c>
      <c r="J20" s="252">
        <f>I20</f>
        <v>1</v>
      </c>
      <c r="K20" s="253">
        <f>J20*1</f>
        <v>1</v>
      </c>
      <c r="L20" s="253">
        <f>K20</f>
        <v>1</v>
      </c>
      <c r="M20" s="252">
        <f>L20</f>
        <v>1</v>
      </c>
      <c r="N20" s="552">
        <f>M20</f>
        <v>1</v>
      </c>
      <c r="O20" s="253">
        <f>N20*1</f>
        <v>1</v>
      </c>
      <c r="P20" s="252">
        <f>O20</f>
        <v>1</v>
      </c>
    </row>
    <row r="21" spans="1:16" ht="15" thickBot="1" x14ac:dyDescent="0.35">
      <c r="A21" s="500"/>
      <c r="B21" s="501"/>
      <c r="C21" s="502"/>
      <c r="E21" s="500"/>
      <c r="F21" s="502"/>
      <c r="G21" s="501"/>
      <c r="H21" s="501"/>
      <c r="I21" s="501"/>
      <c r="J21" s="502"/>
      <c r="K21" s="501"/>
      <c r="L21" s="501"/>
      <c r="M21" s="502"/>
      <c r="N21" s="610"/>
      <c r="O21" s="501"/>
      <c r="P21" s="502"/>
    </row>
    <row r="22" spans="1:16" x14ac:dyDescent="0.3">
      <c r="A22" s="473" t="s">
        <v>21</v>
      </c>
      <c r="B22" s="444" t="s">
        <v>21</v>
      </c>
      <c r="C22" s="475" t="s">
        <v>80</v>
      </c>
      <c r="D22" s="314">
        <f>E22</f>
        <v>100</v>
      </c>
      <c r="E22" s="124">
        <f>F22*1</f>
        <v>100</v>
      </c>
      <c r="F22" s="125">
        <v>100</v>
      </c>
      <c r="G22" s="161">
        <f>F22</f>
        <v>100</v>
      </c>
      <c r="H22" s="126">
        <f>G22</f>
        <v>100</v>
      </c>
      <c r="I22" s="175">
        <f>H22</f>
        <v>100</v>
      </c>
      <c r="J22" s="125">
        <f>I22</f>
        <v>100</v>
      </c>
      <c r="K22" s="161">
        <f>J22*1.1</f>
        <v>110.00000000000001</v>
      </c>
      <c r="L22" s="161">
        <f>K22</f>
        <v>110.00000000000001</v>
      </c>
      <c r="M22" s="125">
        <f>L22</f>
        <v>110.00000000000001</v>
      </c>
      <c r="N22" s="542">
        <f>M22</f>
        <v>110.00000000000001</v>
      </c>
      <c r="O22" s="161">
        <f>N22*1.15</f>
        <v>126.5</v>
      </c>
      <c r="P22" s="125">
        <f>O22</f>
        <v>126.5</v>
      </c>
    </row>
    <row r="23" spans="1:16" x14ac:dyDescent="0.3">
      <c r="A23" s="466" t="s">
        <v>21</v>
      </c>
      <c r="B23" s="449" t="s">
        <v>21</v>
      </c>
      <c r="C23" s="470" t="s">
        <v>81</v>
      </c>
      <c r="D23" s="316">
        <f t="shared" ref="D23:D25" si="6">E23</f>
        <v>5</v>
      </c>
      <c r="E23" s="76">
        <f t="shared" ref="E23:E25" si="7">F23*1</f>
        <v>5</v>
      </c>
      <c r="F23" s="77">
        <v>5</v>
      </c>
      <c r="G23" s="80">
        <f t="shared" ref="G23:J25" si="8">F23</f>
        <v>5</v>
      </c>
      <c r="H23" s="37">
        <f t="shared" si="8"/>
        <v>5</v>
      </c>
      <c r="I23" s="176">
        <f t="shared" si="8"/>
        <v>5</v>
      </c>
      <c r="J23" s="77">
        <f t="shared" si="8"/>
        <v>5</v>
      </c>
      <c r="K23" s="80">
        <f>J23*1</f>
        <v>5</v>
      </c>
      <c r="L23" s="80">
        <f t="shared" ref="L23:N25" si="9">K23</f>
        <v>5</v>
      </c>
      <c r="M23" s="77">
        <f t="shared" si="9"/>
        <v>5</v>
      </c>
      <c r="N23" s="609">
        <f t="shared" si="9"/>
        <v>5</v>
      </c>
      <c r="O23" s="80">
        <f>N23*1</f>
        <v>5</v>
      </c>
      <c r="P23" s="77">
        <f t="shared" ref="P23:P25" si="10">O23</f>
        <v>5</v>
      </c>
    </row>
    <row r="24" spans="1:16" x14ac:dyDescent="0.3">
      <c r="A24" s="474" t="s">
        <v>21</v>
      </c>
      <c r="B24" s="453" t="s">
        <v>21</v>
      </c>
      <c r="C24" s="476" t="s">
        <v>82</v>
      </c>
      <c r="D24" s="314">
        <f t="shared" si="6"/>
        <v>1</v>
      </c>
      <c r="E24" s="74">
        <f t="shared" si="7"/>
        <v>1</v>
      </c>
      <c r="F24" s="75">
        <v>1</v>
      </c>
      <c r="G24" s="79">
        <f t="shared" si="8"/>
        <v>1</v>
      </c>
      <c r="H24" s="35">
        <f t="shared" si="8"/>
        <v>1</v>
      </c>
      <c r="I24" s="178">
        <f t="shared" si="8"/>
        <v>1</v>
      </c>
      <c r="J24" s="75">
        <f t="shared" si="8"/>
        <v>1</v>
      </c>
      <c r="K24" s="79">
        <f>J24*1</f>
        <v>1</v>
      </c>
      <c r="L24" s="79">
        <f t="shared" si="9"/>
        <v>1</v>
      </c>
      <c r="M24" s="75">
        <f t="shared" si="9"/>
        <v>1</v>
      </c>
      <c r="N24" s="570">
        <f t="shared" si="9"/>
        <v>1</v>
      </c>
      <c r="O24" s="79">
        <f>N24*1</f>
        <v>1</v>
      </c>
      <c r="P24" s="75">
        <f t="shared" si="10"/>
        <v>1</v>
      </c>
    </row>
    <row r="25" spans="1:16" ht="15" thickBot="1" x14ac:dyDescent="0.35">
      <c r="A25" s="468" t="s">
        <v>21</v>
      </c>
      <c r="B25" s="429" t="s">
        <v>21</v>
      </c>
      <c r="C25" s="472" t="s">
        <v>83</v>
      </c>
      <c r="D25" s="308">
        <f t="shared" si="6"/>
        <v>1.5</v>
      </c>
      <c r="E25" s="98">
        <f t="shared" si="7"/>
        <v>1.5</v>
      </c>
      <c r="F25" s="99">
        <v>1.5</v>
      </c>
      <c r="G25" s="157">
        <f t="shared" si="8"/>
        <v>1.5</v>
      </c>
      <c r="H25" s="100">
        <f t="shared" si="8"/>
        <v>1.5</v>
      </c>
      <c r="I25" s="170">
        <f t="shared" si="8"/>
        <v>1.5</v>
      </c>
      <c r="J25" s="99">
        <f t="shared" si="8"/>
        <v>1.5</v>
      </c>
      <c r="K25" s="157">
        <f>J25/1.1</f>
        <v>1.3636363636363635</v>
      </c>
      <c r="L25" s="157">
        <f t="shared" si="9"/>
        <v>1.3636363636363635</v>
      </c>
      <c r="M25" s="99">
        <f t="shared" si="9"/>
        <v>1.3636363636363635</v>
      </c>
      <c r="N25" s="539">
        <f t="shared" si="9"/>
        <v>1.3636363636363635</v>
      </c>
      <c r="O25" s="157">
        <f>N25/1.15</f>
        <v>1.1857707509881423</v>
      </c>
      <c r="P25" s="99">
        <f t="shared" si="10"/>
        <v>1.1857707509881423</v>
      </c>
    </row>
    <row r="26" spans="1:16" ht="15" thickBot="1" x14ac:dyDescent="0.35">
      <c r="A26" s="500"/>
      <c r="B26" s="501"/>
      <c r="C26" s="502"/>
      <c r="E26" s="500"/>
      <c r="F26" s="502"/>
      <c r="G26" s="501"/>
      <c r="H26" s="501"/>
      <c r="I26" s="501"/>
      <c r="J26" s="502"/>
      <c r="K26" s="501"/>
      <c r="L26" s="501"/>
      <c r="M26" s="502"/>
      <c r="N26" s="610"/>
      <c r="O26" s="501"/>
      <c r="P26" s="502"/>
    </row>
    <row r="27" spans="1:16" s="379" customFormat="1" x14ac:dyDescent="0.3">
      <c r="A27" s="477" t="s">
        <v>21</v>
      </c>
      <c r="B27" s="421" t="s">
        <v>21</v>
      </c>
      <c r="C27" s="479" t="s">
        <v>84</v>
      </c>
      <c r="D27" s="484">
        <f t="shared" ref="D27:E27" si="11">E27/1.3</f>
        <v>10.872781065088756</v>
      </c>
      <c r="E27" s="460">
        <f t="shared" si="11"/>
        <v>14.134615384615383</v>
      </c>
      <c r="F27" s="588">
        <v>18.375</v>
      </c>
      <c r="G27" s="522">
        <f t="shared" ref="G27:J29" si="12">F27*1.3</f>
        <v>23.887499999999999</v>
      </c>
      <c r="H27" s="461">
        <f t="shared" si="12"/>
        <v>31.053750000000001</v>
      </c>
      <c r="I27" s="517">
        <f t="shared" si="12"/>
        <v>40.369875</v>
      </c>
      <c r="J27" s="463">
        <f t="shared" si="12"/>
        <v>52.4808375</v>
      </c>
      <c r="K27" s="522">
        <f>J27*1.35</f>
        <v>70.849130625000001</v>
      </c>
      <c r="L27" s="522">
        <f>K27*1.4</f>
        <v>99.188782875000001</v>
      </c>
      <c r="M27" s="463">
        <f t="shared" ref="M27:N29" si="13">L27*1.45</f>
        <v>143.82373516875001</v>
      </c>
      <c r="N27" s="617">
        <f t="shared" si="13"/>
        <v>208.54441599468751</v>
      </c>
      <c r="O27" s="522">
        <f>N27*1.5</f>
        <v>312.81662399203128</v>
      </c>
      <c r="P27" s="463">
        <f>O27*1.55</f>
        <v>484.86576718764849</v>
      </c>
    </row>
    <row r="28" spans="1:16" x14ac:dyDescent="0.3">
      <c r="A28" s="478" t="s">
        <v>21</v>
      </c>
      <c r="B28" s="423" t="s">
        <v>21</v>
      </c>
      <c r="C28" s="480" t="s">
        <v>85</v>
      </c>
      <c r="D28" s="485">
        <f t="shared" ref="D28:E29" si="14">E28/1.3</f>
        <v>0</v>
      </c>
      <c r="E28" s="462">
        <f t="shared" si="14"/>
        <v>0</v>
      </c>
      <c r="F28" s="589">
        <v>0</v>
      </c>
      <c r="G28" s="523">
        <f t="shared" ref="G28:H29" si="15">F28*1.3</f>
        <v>0</v>
      </c>
      <c r="H28" s="458">
        <f t="shared" si="15"/>
        <v>0</v>
      </c>
      <c r="I28" s="518">
        <f t="shared" si="12"/>
        <v>0</v>
      </c>
      <c r="J28" s="464">
        <f t="shared" si="12"/>
        <v>0</v>
      </c>
      <c r="K28" s="523">
        <f>J28*1.35</f>
        <v>0</v>
      </c>
      <c r="L28" s="523">
        <f>K28*1.4</f>
        <v>0</v>
      </c>
      <c r="M28" s="464">
        <f t="shared" si="13"/>
        <v>0</v>
      </c>
      <c r="N28" s="618">
        <f t="shared" si="13"/>
        <v>0</v>
      </c>
      <c r="O28" s="523">
        <f>N28*1.5</f>
        <v>0</v>
      </c>
      <c r="P28" s="464">
        <f>O28*1.55</f>
        <v>0</v>
      </c>
    </row>
    <row r="29" spans="1:16" ht="15" thickBot="1" x14ac:dyDescent="0.35">
      <c r="A29" s="468" t="s">
        <v>21</v>
      </c>
      <c r="B29" s="429" t="s">
        <v>21</v>
      </c>
      <c r="C29" s="472" t="s">
        <v>86</v>
      </c>
      <c r="D29" s="316">
        <f t="shared" si="14"/>
        <v>3.1065088757396446</v>
      </c>
      <c r="E29" s="131">
        <f t="shared" si="14"/>
        <v>4.0384615384615383</v>
      </c>
      <c r="F29" s="590">
        <v>5.25</v>
      </c>
      <c r="G29" s="162">
        <f t="shared" si="15"/>
        <v>6.8250000000000002</v>
      </c>
      <c r="H29" s="133">
        <f t="shared" si="15"/>
        <v>8.8725000000000005</v>
      </c>
      <c r="I29" s="179">
        <f t="shared" si="12"/>
        <v>11.534250000000002</v>
      </c>
      <c r="J29" s="132">
        <f t="shared" si="12"/>
        <v>14.994525000000003</v>
      </c>
      <c r="K29" s="162">
        <f>J29*1.35</f>
        <v>20.242608750000006</v>
      </c>
      <c r="L29" s="162">
        <f>K29*1.4</f>
        <v>28.339652250000007</v>
      </c>
      <c r="M29" s="132">
        <f t="shared" si="13"/>
        <v>41.092495762500008</v>
      </c>
      <c r="N29" s="543">
        <f t="shared" si="13"/>
        <v>59.584118855625007</v>
      </c>
      <c r="O29" s="162">
        <f>N29*1.5</f>
        <v>89.376178283437511</v>
      </c>
      <c r="P29" s="132">
        <f>O29*1.55</f>
        <v>138.53307633932815</v>
      </c>
    </row>
    <row r="30" spans="1:16" ht="15" thickBot="1" x14ac:dyDescent="0.35">
      <c r="A30" s="500"/>
      <c r="B30" s="501"/>
      <c r="C30" s="502"/>
      <c r="E30" s="500"/>
      <c r="F30" s="502"/>
      <c r="G30" s="501"/>
      <c r="H30" s="501"/>
      <c r="I30" s="501"/>
      <c r="J30" s="502"/>
      <c r="K30" s="501"/>
      <c r="L30" s="501"/>
      <c r="M30" s="502"/>
      <c r="N30" s="610"/>
      <c r="O30" s="501"/>
      <c r="P30" s="502"/>
    </row>
    <row r="31" spans="1:16" ht="15" thickBot="1" x14ac:dyDescent="0.35">
      <c r="A31" s="465" t="s">
        <v>21</v>
      </c>
      <c r="B31" s="440" t="s">
        <v>21</v>
      </c>
      <c r="C31" s="469" t="s">
        <v>87</v>
      </c>
      <c r="D31" s="309">
        <v>0.57499999999999996</v>
      </c>
      <c r="E31" s="251">
        <v>0.35</v>
      </c>
      <c r="F31" s="629">
        <v>0.4</v>
      </c>
      <c r="G31" s="254">
        <f>F31+0.05</f>
        <v>0.45</v>
      </c>
      <c r="H31" s="254">
        <f>G31+0.05</f>
        <v>0.5</v>
      </c>
      <c r="I31" s="255">
        <f>H31+0.05</f>
        <v>0.55000000000000004</v>
      </c>
      <c r="J31" s="255">
        <f>I31+0.05</f>
        <v>0.60000000000000009</v>
      </c>
      <c r="K31" s="251">
        <f>J31+0.1</f>
        <v>0.70000000000000007</v>
      </c>
      <c r="L31" s="254">
        <f>K31+0.05</f>
        <v>0.75000000000000011</v>
      </c>
      <c r="M31" s="252">
        <f>L31+0.05</f>
        <v>0.80000000000000016</v>
      </c>
      <c r="N31" s="252">
        <f>M31+0.05</f>
        <v>0.8500000000000002</v>
      </c>
      <c r="O31" s="253">
        <f>N31+0.1</f>
        <v>0.95000000000000018</v>
      </c>
      <c r="P31" s="252">
        <f>O31+0.05</f>
        <v>1.0000000000000002</v>
      </c>
    </row>
    <row r="32" spans="1:16" x14ac:dyDescent="0.3">
      <c r="A32" s="466" t="s">
        <v>21</v>
      </c>
      <c r="B32" s="449" t="s">
        <v>21</v>
      </c>
      <c r="C32" s="470" t="s">
        <v>88</v>
      </c>
      <c r="D32" s="316">
        <v>350</v>
      </c>
      <c r="E32" s="76">
        <v>400</v>
      </c>
      <c r="F32" s="77">
        <v>450</v>
      </c>
      <c r="G32" s="80">
        <v>500</v>
      </c>
      <c r="H32" s="37">
        <v>550</v>
      </c>
      <c r="I32" s="176">
        <v>600</v>
      </c>
      <c r="J32" s="77">
        <v>650</v>
      </c>
      <c r="K32" s="80">
        <v>700</v>
      </c>
      <c r="L32" s="80">
        <v>750</v>
      </c>
      <c r="M32" s="77">
        <v>800</v>
      </c>
      <c r="N32" s="609">
        <v>850</v>
      </c>
      <c r="O32" s="80">
        <v>900</v>
      </c>
      <c r="P32" s="77">
        <v>950</v>
      </c>
    </row>
    <row r="33" spans="1:16" x14ac:dyDescent="0.3">
      <c r="A33" s="467" t="s">
        <v>21</v>
      </c>
      <c r="B33" s="450" t="s">
        <v>21</v>
      </c>
      <c r="C33" s="471" t="s">
        <v>89</v>
      </c>
      <c r="D33" s="310">
        <f t="shared" ref="D33:D34" si="16">E33</f>
        <v>0.8</v>
      </c>
      <c r="E33" s="459">
        <f t="shared" ref="E33:E34" si="17">F33*1</f>
        <v>0.8</v>
      </c>
      <c r="F33" s="452">
        <v>0.8</v>
      </c>
      <c r="G33" s="524">
        <f t="shared" ref="G33:J34" si="18">F33</f>
        <v>0.8</v>
      </c>
      <c r="H33" s="451">
        <f t="shared" si="18"/>
        <v>0.8</v>
      </c>
      <c r="I33" s="519">
        <f t="shared" si="18"/>
        <v>0.8</v>
      </c>
      <c r="J33" s="452">
        <f t="shared" si="18"/>
        <v>0.8</v>
      </c>
      <c r="K33" s="524">
        <f>J33*1</f>
        <v>0.8</v>
      </c>
      <c r="L33" s="524">
        <f t="shared" ref="L33:N34" si="19">K33</f>
        <v>0.8</v>
      </c>
      <c r="M33" s="452">
        <f t="shared" si="19"/>
        <v>0.8</v>
      </c>
      <c r="N33" s="619">
        <f t="shared" si="19"/>
        <v>0.8</v>
      </c>
      <c r="O33" s="524">
        <f>N33*1</f>
        <v>0.8</v>
      </c>
      <c r="P33" s="452">
        <f t="shared" ref="P33:P34" si="20">O33</f>
        <v>0.8</v>
      </c>
    </row>
    <row r="34" spans="1:16" ht="15" thickBot="1" x14ac:dyDescent="0.35">
      <c r="A34" s="503" t="s">
        <v>21</v>
      </c>
      <c r="B34" s="429" t="s">
        <v>21</v>
      </c>
      <c r="C34" s="472" t="s">
        <v>90</v>
      </c>
      <c r="D34" s="308">
        <f t="shared" si="16"/>
        <v>1</v>
      </c>
      <c r="E34" s="98">
        <f t="shared" si="17"/>
        <v>1</v>
      </c>
      <c r="F34" s="99">
        <v>1</v>
      </c>
      <c r="G34" s="157">
        <f t="shared" si="18"/>
        <v>1</v>
      </c>
      <c r="H34" s="100">
        <f t="shared" si="18"/>
        <v>1</v>
      </c>
      <c r="I34" s="170">
        <f t="shared" si="18"/>
        <v>1</v>
      </c>
      <c r="J34" s="99">
        <f t="shared" si="18"/>
        <v>1</v>
      </c>
      <c r="K34" s="157">
        <f>J34*1.1</f>
        <v>1.1000000000000001</v>
      </c>
      <c r="L34" s="157">
        <f t="shared" si="19"/>
        <v>1.1000000000000001</v>
      </c>
      <c r="M34" s="99">
        <f t="shared" si="19"/>
        <v>1.1000000000000001</v>
      </c>
      <c r="N34" s="539">
        <f t="shared" si="19"/>
        <v>1.1000000000000001</v>
      </c>
      <c r="O34" s="157">
        <f>N34*1.15</f>
        <v>1.2649999999999999</v>
      </c>
      <c r="P34" s="99">
        <f t="shared" si="20"/>
        <v>1.2649999999999999</v>
      </c>
    </row>
    <row r="35" spans="1:16" ht="15" thickBot="1" x14ac:dyDescent="0.35">
      <c r="N35" s="610"/>
    </row>
    <row r="36" spans="1:16" ht="15" thickBot="1" x14ac:dyDescent="0.35">
      <c r="A36" s="648" t="s">
        <v>74</v>
      </c>
      <c r="B36" s="649"/>
      <c r="C36" s="404" t="s">
        <v>73</v>
      </c>
      <c r="D36" s="404">
        <f>(0.5*(D14+D13))/(D16/10)*D20</f>
        <v>13.798400000000003</v>
      </c>
      <c r="E36" s="404">
        <f t="shared" ref="E36:J36" si="21">(0.5*(E14+E13))/(E16/10)*E20</f>
        <v>17.937920000000002</v>
      </c>
      <c r="F36" s="404">
        <f t="shared" si="21"/>
        <v>23.319296000000001</v>
      </c>
      <c r="G36" s="404">
        <f t="shared" si="21"/>
        <v>30.315084800000008</v>
      </c>
      <c r="H36" s="404">
        <f t="shared" si="21"/>
        <v>39.409610240000013</v>
      </c>
      <c r="I36" s="404">
        <f t="shared" si="21"/>
        <v>51.23249331200001</v>
      </c>
      <c r="J36" s="404">
        <f t="shared" si="21"/>
        <v>66.602241305600003</v>
      </c>
      <c r="K36" s="404">
        <f t="shared" ref="K36:P36" si="22">(0.5*(K14+K13))/(K16/10)*K20</f>
        <v>89.913025762560025</v>
      </c>
      <c r="L36" s="404">
        <f t="shared" si="22"/>
        <v>125.87823606758403</v>
      </c>
      <c r="M36" s="404">
        <f t="shared" si="22"/>
        <v>182.52344229799687</v>
      </c>
      <c r="N36" s="611">
        <f t="shared" si="22"/>
        <v>264.65899133209541</v>
      </c>
      <c r="O36" s="606">
        <f t="shared" si="22"/>
        <v>396.98848699814317</v>
      </c>
      <c r="P36" s="404">
        <f t="shared" si="22"/>
        <v>615.33215484712184</v>
      </c>
    </row>
  </sheetData>
  <mergeCells count="2">
    <mergeCell ref="A1:B1"/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FB6F-0A04-4AF0-8207-328BA8C4E2C3}">
  <dimension ref="A1:P35"/>
  <sheetViews>
    <sheetView topLeftCell="D1" zoomScale="85" zoomScaleNormal="85" workbookViewId="0">
      <selection activeCell="I15" sqref="I15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  <col min="14" max="14" width="12.44140625" bestFit="1" customWidth="1"/>
  </cols>
  <sheetData>
    <row r="1" spans="1:16" x14ac:dyDescent="0.3">
      <c r="A1" s="639" t="s">
        <v>19</v>
      </c>
      <c r="B1" s="642"/>
      <c r="C1" s="191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2">
        <v>4</v>
      </c>
      <c r="J1" s="373">
        <v>5</v>
      </c>
      <c r="K1" s="191">
        <v>6</v>
      </c>
      <c r="L1" s="192">
        <v>7</v>
      </c>
      <c r="M1" s="192">
        <v>8</v>
      </c>
      <c r="N1" s="567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266" t="s">
        <v>29</v>
      </c>
      <c r="C2" s="341" t="s">
        <v>18</v>
      </c>
      <c r="D2" s="318"/>
      <c r="E2" s="6"/>
      <c r="F2" s="7"/>
      <c r="G2" s="6"/>
      <c r="H2" s="6"/>
      <c r="I2" s="6"/>
      <c r="J2" s="535"/>
      <c r="K2" s="136"/>
      <c r="L2" s="13"/>
      <c r="M2" s="6"/>
      <c r="N2" s="374"/>
      <c r="O2" s="11"/>
      <c r="P2" s="87"/>
    </row>
    <row r="3" spans="1:16" x14ac:dyDescent="0.3">
      <c r="A3" s="89" t="s">
        <v>21</v>
      </c>
      <c r="B3" s="267" t="s">
        <v>21</v>
      </c>
      <c r="C3" s="342" t="s">
        <v>9</v>
      </c>
      <c r="D3" s="319">
        <f>E3</f>
        <v>1</v>
      </c>
      <c r="E3" s="306">
        <f>F3*1</f>
        <v>1</v>
      </c>
      <c r="F3" s="306">
        <v>1</v>
      </c>
      <c r="G3" s="306">
        <f>F3</f>
        <v>1</v>
      </c>
      <c r="H3" s="306">
        <f>G3</f>
        <v>1</v>
      </c>
      <c r="I3" s="306">
        <f>H3</f>
        <v>1</v>
      </c>
      <c r="J3" s="536">
        <f>I3</f>
        <v>1</v>
      </c>
      <c r="K3" s="256">
        <f>J3*1.1</f>
        <v>1.1000000000000001</v>
      </c>
      <c r="L3" s="258">
        <f>K3</f>
        <v>1.1000000000000001</v>
      </c>
      <c r="M3" s="259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</row>
    <row r="4" spans="1:16" x14ac:dyDescent="0.3">
      <c r="A4" s="92" t="s">
        <v>21</v>
      </c>
      <c r="B4" s="268" t="s">
        <v>21</v>
      </c>
      <c r="C4" s="343" t="s">
        <v>10</v>
      </c>
      <c r="D4" s="321">
        <f t="shared" ref="D4:D7" si="0">E4</f>
        <v>1</v>
      </c>
      <c r="E4" s="307">
        <f t="shared" ref="E4:E7" si="1">F4*1</f>
        <v>1</v>
      </c>
      <c r="F4" s="307">
        <v>1</v>
      </c>
      <c r="G4" s="307">
        <f t="shared" ref="G4:J7" si="2">F4</f>
        <v>1</v>
      </c>
      <c r="H4" s="307">
        <f t="shared" si="2"/>
        <v>1</v>
      </c>
      <c r="I4" s="307">
        <f t="shared" si="2"/>
        <v>1</v>
      </c>
      <c r="J4" s="537">
        <f t="shared" si="2"/>
        <v>1</v>
      </c>
      <c r="K4" s="68">
        <f>J4*1</f>
        <v>1</v>
      </c>
      <c r="L4" s="33">
        <f t="shared" ref="L4:N7" si="3">K4</f>
        <v>1</v>
      </c>
      <c r="M4" s="169">
        <f t="shared" si="3"/>
        <v>1</v>
      </c>
      <c r="N4" s="537">
        <f t="shared" si="3"/>
        <v>1</v>
      </c>
      <c r="O4" s="59">
        <f>N4*1</f>
        <v>1</v>
      </c>
      <c r="P4" s="69">
        <f t="shared" ref="P4:P7" si="4">O4</f>
        <v>1</v>
      </c>
    </row>
    <row r="5" spans="1:16" x14ac:dyDescent="0.3">
      <c r="A5" s="93" t="s">
        <v>21</v>
      </c>
      <c r="B5" s="269" t="s">
        <v>21</v>
      </c>
      <c r="C5" s="344" t="s">
        <v>11</v>
      </c>
      <c r="D5" s="323">
        <f t="shared" si="0"/>
        <v>1</v>
      </c>
      <c r="E5" s="308">
        <f t="shared" si="1"/>
        <v>1</v>
      </c>
      <c r="F5" s="308">
        <v>1</v>
      </c>
      <c r="G5" s="308">
        <f t="shared" si="2"/>
        <v>1</v>
      </c>
      <c r="H5" s="308">
        <f t="shared" si="2"/>
        <v>1</v>
      </c>
      <c r="I5" s="308">
        <f t="shared" si="2"/>
        <v>1</v>
      </c>
      <c r="J5" s="538">
        <f t="shared" si="2"/>
        <v>1</v>
      </c>
      <c r="K5" s="66">
        <f>J5*1</f>
        <v>1</v>
      </c>
      <c r="L5" s="32">
        <f t="shared" si="3"/>
        <v>1</v>
      </c>
      <c r="M5" s="168">
        <f t="shared" si="3"/>
        <v>1</v>
      </c>
      <c r="N5" s="538">
        <f t="shared" si="3"/>
        <v>1</v>
      </c>
      <c r="O5" s="58">
        <f>N5*1</f>
        <v>1</v>
      </c>
      <c r="P5" s="67">
        <f t="shared" si="4"/>
        <v>1</v>
      </c>
    </row>
    <row r="6" spans="1:16" x14ac:dyDescent="0.3">
      <c r="A6" s="94" t="s">
        <v>21</v>
      </c>
      <c r="B6" s="270" t="s">
        <v>21</v>
      </c>
      <c r="C6" s="343" t="s">
        <v>12</v>
      </c>
      <c r="D6" s="321">
        <f t="shared" si="0"/>
        <v>1</v>
      </c>
      <c r="E6" s="307">
        <f t="shared" si="1"/>
        <v>1</v>
      </c>
      <c r="F6" s="307">
        <v>1</v>
      </c>
      <c r="G6" s="307">
        <f t="shared" si="2"/>
        <v>1</v>
      </c>
      <c r="H6" s="307">
        <f t="shared" si="2"/>
        <v>1</v>
      </c>
      <c r="I6" s="307">
        <f t="shared" si="2"/>
        <v>1</v>
      </c>
      <c r="J6" s="537">
        <f t="shared" si="2"/>
        <v>1</v>
      </c>
      <c r="K6" s="68">
        <f>J6*1</f>
        <v>1</v>
      </c>
      <c r="L6" s="33">
        <f t="shared" si="3"/>
        <v>1</v>
      </c>
      <c r="M6" s="169">
        <f t="shared" si="3"/>
        <v>1</v>
      </c>
      <c r="N6" s="537">
        <f t="shared" si="3"/>
        <v>1</v>
      </c>
      <c r="O6" s="59">
        <f>N6*1</f>
        <v>1</v>
      </c>
      <c r="P6" s="69">
        <f t="shared" si="4"/>
        <v>1</v>
      </c>
    </row>
    <row r="7" spans="1:16" ht="15" thickBot="1" x14ac:dyDescent="0.35">
      <c r="A7" s="95" t="s">
        <v>21</v>
      </c>
      <c r="B7" s="271" t="s">
        <v>21</v>
      </c>
      <c r="C7" s="345" t="s">
        <v>13</v>
      </c>
      <c r="D7" s="323">
        <f t="shared" si="0"/>
        <v>1</v>
      </c>
      <c r="E7" s="308">
        <f t="shared" si="1"/>
        <v>1</v>
      </c>
      <c r="F7" s="308">
        <v>1</v>
      </c>
      <c r="G7" s="308">
        <f t="shared" si="2"/>
        <v>1</v>
      </c>
      <c r="H7" s="308">
        <f t="shared" si="2"/>
        <v>1</v>
      </c>
      <c r="I7" s="308">
        <f t="shared" si="2"/>
        <v>1</v>
      </c>
      <c r="J7" s="539">
        <f t="shared" si="2"/>
        <v>1</v>
      </c>
      <c r="K7" s="98">
        <f>J7*1</f>
        <v>1</v>
      </c>
      <c r="L7" s="100">
        <f t="shared" si="3"/>
        <v>1</v>
      </c>
      <c r="M7" s="170">
        <f t="shared" si="3"/>
        <v>1</v>
      </c>
      <c r="N7" s="539">
        <f t="shared" si="3"/>
        <v>1</v>
      </c>
      <c r="O7" s="157">
        <f>N7*1</f>
        <v>1</v>
      </c>
      <c r="P7" s="99">
        <f t="shared" si="4"/>
        <v>1</v>
      </c>
    </row>
    <row r="8" spans="1:16" ht="15" thickBot="1" x14ac:dyDescent="0.35">
      <c r="A8" s="134"/>
      <c r="B8" s="272"/>
      <c r="C8" s="346"/>
      <c r="D8" s="318"/>
      <c r="E8" s="6"/>
      <c r="F8" s="7"/>
      <c r="G8" s="6"/>
      <c r="H8" s="6"/>
      <c r="I8" s="6"/>
      <c r="J8" s="374"/>
      <c r="K8" s="136"/>
      <c r="L8" s="13"/>
      <c r="M8" s="6"/>
      <c r="N8" s="374"/>
      <c r="O8" s="9"/>
      <c r="P8" s="137"/>
    </row>
    <row r="9" spans="1:16" x14ac:dyDescent="0.3">
      <c r="A9" s="101" t="s">
        <v>22</v>
      </c>
      <c r="B9" s="273" t="s">
        <v>30</v>
      </c>
      <c r="C9" s="347" t="s">
        <v>31</v>
      </c>
      <c r="D9" s="325">
        <f>E9</f>
        <v>0.6</v>
      </c>
      <c r="E9" s="309">
        <f>F9*1</f>
        <v>0.6</v>
      </c>
      <c r="F9" s="309">
        <v>0.6</v>
      </c>
      <c r="G9" s="309">
        <f t="shared" ref="G9:J10" si="5">F9</f>
        <v>0.6</v>
      </c>
      <c r="H9" s="309">
        <f t="shared" si="5"/>
        <v>0.6</v>
      </c>
      <c r="I9" s="309">
        <f t="shared" si="5"/>
        <v>0.6</v>
      </c>
      <c r="J9" s="540">
        <f t="shared" si="5"/>
        <v>0.6</v>
      </c>
      <c r="K9" s="104">
        <f>J9*1.1</f>
        <v>0.66</v>
      </c>
      <c r="L9" s="106">
        <f t="shared" ref="L9:N10" si="6">K9</f>
        <v>0.66</v>
      </c>
      <c r="M9" s="171">
        <f t="shared" si="6"/>
        <v>0.66</v>
      </c>
      <c r="N9" s="540">
        <f t="shared" si="6"/>
        <v>0.66</v>
      </c>
      <c r="O9" s="158">
        <f>N9*1.1</f>
        <v>0.72600000000000009</v>
      </c>
      <c r="P9" s="105">
        <f>O9</f>
        <v>0.72600000000000009</v>
      </c>
    </row>
    <row r="10" spans="1:16" ht="15" thickBot="1" x14ac:dyDescent="0.35">
      <c r="A10" s="264" t="s">
        <v>22</v>
      </c>
      <c r="B10" s="274" t="s">
        <v>30</v>
      </c>
      <c r="C10" s="348" t="s">
        <v>32</v>
      </c>
      <c r="D10" s="325">
        <f>E10</f>
        <v>0.35</v>
      </c>
      <c r="E10" s="309">
        <f>F10*1</f>
        <v>0.35</v>
      </c>
      <c r="F10" s="309">
        <v>0.35</v>
      </c>
      <c r="G10" s="309">
        <f t="shared" si="5"/>
        <v>0.35</v>
      </c>
      <c r="H10" s="309">
        <f t="shared" si="5"/>
        <v>0.35</v>
      </c>
      <c r="I10" s="309">
        <f t="shared" si="5"/>
        <v>0.35</v>
      </c>
      <c r="J10" s="541">
        <f t="shared" si="5"/>
        <v>0.35</v>
      </c>
      <c r="K10" s="201">
        <f>J10*1.1</f>
        <v>0.38500000000000001</v>
      </c>
      <c r="L10" s="165">
        <f t="shared" si="6"/>
        <v>0.38500000000000001</v>
      </c>
      <c r="M10" s="203">
        <f t="shared" si="6"/>
        <v>0.38500000000000001</v>
      </c>
      <c r="N10" s="541">
        <f t="shared" si="6"/>
        <v>0.38500000000000001</v>
      </c>
      <c r="O10" s="202">
        <f>N10*1.2</f>
        <v>0.46199999999999997</v>
      </c>
      <c r="P10" s="180">
        <f>O10</f>
        <v>0.46199999999999997</v>
      </c>
    </row>
    <row r="11" spans="1:16" ht="15" thickBot="1" x14ac:dyDescent="0.35">
      <c r="A11" s="134"/>
      <c r="B11" s="272"/>
      <c r="C11" s="346"/>
      <c r="D11" s="318"/>
      <c r="E11" s="6"/>
      <c r="F11" s="7"/>
      <c r="G11" s="6"/>
      <c r="H11" s="6"/>
      <c r="I11" s="6"/>
      <c r="J11" s="374"/>
      <c r="K11" s="136"/>
      <c r="L11" s="13"/>
      <c r="M11" s="6"/>
      <c r="N11" s="374"/>
      <c r="O11" s="9"/>
      <c r="P11" s="137"/>
    </row>
    <row r="12" spans="1:16" x14ac:dyDescent="0.3">
      <c r="A12" s="121"/>
      <c r="B12" s="275"/>
      <c r="C12" s="347" t="s">
        <v>14</v>
      </c>
      <c r="D12" s="334">
        <f>E12</f>
        <v>0</v>
      </c>
      <c r="E12" s="314">
        <f>F12*1</f>
        <v>0</v>
      </c>
      <c r="F12" s="314">
        <v>0</v>
      </c>
      <c r="G12" s="314">
        <f t="shared" ref="G12:J13" si="7">F12</f>
        <v>0</v>
      </c>
      <c r="H12" s="314">
        <f t="shared" si="7"/>
        <v>0</v>
      </c>
      <c r="I12" s="314">
        <f t="shared" si="7"/>
        <v>0</v>
      </c>
      <c r="J12" s="542">
        <f t="shared" si="7"/>
        <v>0</v>
      </c>
      <c r="K12" s="124">
        <f>J12*1</f>
        <v>0</v>
      </c>
      <c r="L12" s="126">
        <f t="shared" ref="L12:N13" si="8">K12</f>
        <v>0</v>
      </c>
      <c r="M12" s="175">
        <f t="shared" si="8"/>
        <v>0</v>
      </c>
      <c r="N12" s="542">
        <f t="shared" si="8"/>
        <v>0</v>
      </c>
      <c r="O12" s="161">
        <f>N12*1</f>
        <v>0</v>
      </c>
      <c r="P12" s="125">
        <f>O12</f>
        <v>0</v>
      </c>
    </row>
    <row r="13" spans="1:16" ht="15" thickBot="1" x14ac:dyDescent="0.35">
      <c r="A13" s="128"/>
      <c r="B13" s="276"/>
      <c r="C13" s="345" t="s">
        <v>15</v>
      </c>
      <c r="D13" s="336">
        <f>E13</f>
        <v>0</v>
      </c>
      <c r="E13" s="316">
        <f>F13*1</f>
        <v>0</v>
      </c>
      <c r="F13" s="316">
        <v>0</v>
      </c>
      <c r="G13" s="316">
        <f t="shared" si="7"/>
        <v>0</v>
      </c>
      <c r="H13" s="316">
        <f t="shared" si="7"/>
        <v>0</v>
      </c>
      <c r="I13" s="316">
        <f t="shared" si="7"/>
        <v>0</v>
      </c>
      <c r="J13" s="543">
        <f t="shared" si="7"/>
        <v>0</v>
      </c>
      <c r="K13" s="131">
        <f>J13*1</f>
        <v>0</v>
      </c>
      <c r="L13" s="133">
        <f t="shared" si="8"/>
        <v>0</v>
      </c>
      <c r="M13" s="179">
        <f t="shared" si="8"/>
        <v>0</v>
      </c>
      <c r="N13" s="543">
        <f t="shared" si="8"/>
        <v>0</v>
      </c>
      <c r="O13" s="162">
        <f>N13*1</f>
        <v>0</v>
      </c>
      <c r="P13" s="132">
        <f>O13</f>
        <v>0</v>
      </c>
    </row>
    <row r="14" spans="1:16" ht="15" thickBot="1" x14ac:dyDescent="0.35">
      <c r="A14" s="144"/>
      <c r="B14" s="277"/>
      <c r="C14" s="349"/>
      <c r="D14" s="331"/>
      <c r="E14" s="1"/>
      <c r="F14" s="1"/>
      <c r="G14" s="1"/>
      <c r="H14" s="1"/>
      <c r="I14" s="1"/>
      <c r="J14" s="375"/>
      <c r="K14" s="145"/>
      <c r="L14" s="28"/>
      <c r="M14" s="1"/>
      <c r="N14" s="375"/>
      <c r="O14" s="20"/>
      <c r="P14" s="146"/>
    </row>
    <row r="15" spans="1:16" ht="15" thickBot="1" x14ac:dyDescent="0.35">
      <c r="A15" s="108" t="s">
        <v>23</v>
      </c>
      <c r="B15" s="278" t="s">
        <v>23</v>
      </c>
      <c r="C15" s="350" t="s">
        <v>34</v>
      </c>
      <c r="D15" s="332">
        <f t="shared" ref="D15:E16" si="9">E15/1.3</f>
        <v>-3.5502958579881652</v>
      </c>
      <c r="E15" s="312">
        <f t="shared" si="9"/>
        <v>-4.615384615384615</v>
      </c>
      <c r="F15" s="313">
        <v>-6</v>
      </c>
      <c r="G15" s="312">
        <f t="shared" ref="G15:J16" si="10">F15*1.3</f>
        <v>-7.8000000000000007</v>
      </c>
      <c r="H15" s="312">
        <f t="shared" si="10"/>
        <v>-10.14</v>
      </c>
      <c r="I15" s="312">
        <f t="shared" si="10"/>
        <v>-13.182</v>
      </c>
      <c r="J15" s="544">
        <f t="shared" si="10"/>
        <v>-17.136600000000001</v>
      </c>
      <c r="K15" s="111">
        <f>J15*1.35</f>
        <v>-23.134410000000003</v>
      </c>
      <c r="L15" s="113">
        <f t="shared" ref="L15:L16" si="11">K15*1.4</f>
        <v>-32.388173999999999</v>
      </c>
      <c r="M15" s="599">
        <f t="shared" ref="M15:N16" si="12">L15*1.45</f>
        <v>-46.962852299999994</v>
      </c>
      <c r="N15" s="544">
        <f t="shared" si="12"/>
        <v>-68.096135834999984</v>
      </c>
      <c r="O15" s="159">
        <f>N15*1.5</f>
        <v>-102.14420375249998</v>
      </c>
      <c r="P15" s="112">
        <f t="shared" ref="P15:P16" si="13">O15*1.55</f>
        <v>-158.32351581637496</v>
      </c>
    </row>
    <row r="16" spans="1:16" ht="15" thickBot="1" x14ac:dyDescent="0.35">
      <c r="A16" s="166" t="s">
        <v>23</v>
      </c>
      <c r="B16" s="279" t="s">
        <v>23</v>
      </c>
      <c r="C16" s="351" t="s">
        <v>35</v>
      </c>
      <c r="D16" s="332">
        <f t="shared" si="9"/>
        <v>-6.2130177514792893</v>
      </c>
      <c r="E16" s="312">
        <f t="shared" si="9"/>
        <v>-8.0769230769230766</v>
      </c>
      <c r="F16" s="313">
        <f>F15*1.75</f>
        <v>-10.5</v>
      </c>
      <c r="G16" s="312">
        <f t="shared" si="10"/>
        <v>-13.65</v>
      </c>
      <c r="H16" s="312">
        <f t="shared" si="10"/>
        <v>-17.745000000000001</v>
      </c>
      <c r="I16" s="312">
        <f t="shared" si="10"/>
        <v>-23.068500000000004</v>
      </c>
      <c r="J16" s="545">
        <f t="shared" si="10"/>
        <v>-29.989050000000006</v>
      </c>
      <c r="K16" s="118">
        <f>J16*1.35</f>
        <v>-40.485217500000012</v>
      </c>
      <c r="L16" s="120">
        <f t="shared" si="11"/>
        <v>-56.679304500000015</v>
      </c>
      <c r="M16" s="601">
        <f t="shared" si="12"/>
        <v>-82.184991525000015</v>
      </c>
      <c r="N16" s="545">
        <f t="shared" si="12"/>
        <v>-119.16823771125001</v>
      </c>
      <c r="O16" s="160">
        <f>N16*1.5</f>
        <v>-178.75235656687502</v>
      </c>
      <c r="P16" s="119">
        <f t="shared" si="13"/>
        <v>-277.06615267865629</v>
      </c>
    </row>
    <row r="17" spans="1:16" ht="15" thickBot="1" x14ac:dyDescent="0.35">
      <c r="A17" s="144"/>
      <c r="B17" s="277"/>
      <c r="C17" s="346"/>
      <c r="D17" s="331"/>
      <c r="E17" s="1"/>
      <c r="F17" s="2"/>
      <c r="G17" s="1"/>
      <c r="H17" s="1"/>
      <c r="I17" s="1"/>
      <c r="J17" s="375"/>
      <c r="K17" s="145"/>
      <c r="L17" s="28"/>
      <c r="M17" s="1"/>
      <c r="N17" s="375"/>
      <c r="O17" s="20"/>
      <c r="P17" s="146"/>
    </row>
    <row r="18" spans="1:16" x14ac:dyDescent="0.3">
      <c r="A18" s="121" t="s">
        <v>23</v>
      </c>
      <c r="B18" s="275" t="s">
        <v>23</v>
      </c>
      <c r="C18" s="352" t="s">
        <v>38</v>
      </c>
      <c r="D18" s="361">
        <v>1</v>
      </c>
      <c r="E18" s="315">
        <v>1</v>
      </c>
      <c r="F18" s="315">
        <v>1</v>
      </c>
      <c r="G18" s="315">
        <v>1</v>
      </c>
      <c r="H18" s="315">
        <v>1</v>
      </c>
      <c r="I18" s="314">
        <v>1</v>
      </c>
      <c r="J18" s="542">
        <v>1</v>
      </c>
      <c r="K18" s="124">
        <v>1</v>
      </c>
      <c r="L18" s="126">
        <v>1</v>
      </c>
      <c r="M18" s="366">
        <v>1</v>
      </c>
      <c r="N18" s="542">
        <v>1</v>
      </c>
      <c r="O18" s="161">
        <v>1</v>
      </c>
      <c r="P18" s="125">
        <v>1</v>
      </c>
    </row>
    <row r="19" spans="1:16" ht="15" thickBot="1" x14ac:dyDescent="0.35">
      <c r="A19" s="233" t="s">
        <v>23</v>
      </c>
      <c r="B19" s="280" t="s">
        <v>23</v>
      </c>
      <c r="C19" s="353" t="s">
        <v>37</v>
      </c>
      <c r="D19" s="336">
        <f t="shared" ref="D19:E21" si="14">E19/1.3</f>
        <v>7.4556213017751469</v>
      </c>
      <c r="E19" s="316">
        <f t="shared" si="14"/>
        <v>9.6923076923076916</v>
      </c>
      <c r="F19" s="317">
        <f>10.5*1.2</f>
        <v>12.6</v>
      </c>
      <c r="G19" s="316">
        <f t="shared" ref="G19:J21" si="15">F19*1.3</f>
        <v>16.38</v>
      </c>
      <c r="H19" s="316">
        <f t="shared" si="15"/>
        <v>21.294</v>
      </c>
      <c r="I19" s="316">
        <f t="shared" si="15"/>
        <v>27.682200000000002</v>
      </c>
      <c r="J19" s="546">
        <f t="shared" si="15"/>
        <v>35.98686</v>
      </c>
      <c r="K19" s="236">
        <f>J19*1.35</f>
        <v>48.582261000000003</v>
      </c>
      <c r="L19" s="239">
        <f t="shared" ref="L19:L21" si="16">K19*1.4</f>
        <v>68.015165400000001</v>
      </c>
      <c r="M19" s="602">
        <f t="shared" ref="M19:N21" si="17">L19*1.45</f>
        <v>98.621989830000004</v>
      </c>
      <c r="N19" s="546">
        <f t="shared" si="17"/>
        <v>143.00188525350001</v>
      </c>
      <c r="O19" s="260">
        <f>N19*1.5</f>
        <v>214.50282788025001</v>
      </c>
      <c r="P19" s="237">
        <f t="shared" ref="P19:P21" si="18">O19*1.55</f>
        <v>332.4793832143875</v>
      </c>
    </row>
    <row r="20" spans="1:16" ht="15" thickTop="1" x14ac:dyDescent="0.3">
      <c r="A20" s="224" t="s">
        <v>23</v>
      </c>
      <c r="B20" s="281" t="s">
        <v>23</v>
      </c>
      <c r="C20" s="354" t="s">
        <v>39</v>
      </c>
      <c r="D20" s="361">
        <v>1</v>
      </c>
      <c r="E20" s="315">
        <v>1</v>
      </c>
      <c r="F20" s="315">
        <v>1</v>
      </c>
      <c r="G20" s="315">
        <v>1</v>
      </c>
      <c r="H20" s="315">
        <v>1</v>
      </c>
      <c r="I20" s="314">
        <v>1</v>
      </c>
      <c r="J20" s="547">
        <v>1</v>
      </c>
      <c r="K20" s="227">
        <v>1</v>
      </c>
      <c r="L20" s="230">
        <v>1</v>
      </c>
      <c r="M20" s="604">
        <v>1</v>
      </c>
      <c r="N20" s="547">
        <v>1</v>
      </c>
      <c r="O20" s="262">
        <v>1</v>
      </c>
      <c r="P20" s="228">
        <v>1</v>
      </c>
    </row>
    <row r="21" spans="1:16" ht="15" thickBot="1" x14ac:dyDescent="0.35">
      <c r="A21" s="128" t="s">
        <v>23</v>
      </c>
      <c r="B21" s="276" t="s">
        <v>23</v>
      </c>
      <c r="C21" s="355" t="s">
        <v>40</v>
      </c>
      <c r="D21" s="336">
        <f t="shared" si="14"/>
        <v>18.639053254437869</v>
      </c>
      <c r="E21" s="316">
        <f t="shared" si="14"/>
        <v>24.23076923076923</v>
      </c>
      <c r="F21" s="317">
        <f>F19*2.5</f>
        <v>31.5</v>
      </c>
      <c r="G21" s="316">
        <f t="shared" si="15"/>
        <v>40.950000000000003</v>
      </c>
      <c r="H21" s="316">
        <f t="shared" si="15"/>
        <v>53.235000000000007</v>
      </c>
      <c r="I21" s="316">
        <f t="shared" si="15"/>
        <v>69.205500000000015</v>
      </c>
      <c r="J21" s="543">
        <f t="shared" si="15"/>
        <v>89.967150000000018</v>
      </c>
      <c r="K21" s="131">
        <f>J21*1.35</f>
        <v>121.45565250000003</v>
      </c>
      <c r="L21" s="133">
        <f t="shared" si="16"/>
        <v>170.03791350000003</v>
      </c>
      <c r="M21" s="367">
        <f t="shared" si="17"/>
        <v>246.55497457500005</v>
      </c>
      <c r="N21" s="543">
        <f t="shared" si="17"/>
        <v>357.50471313375004</v>
      </c>
      <c r="O21" s="162">
        <f>N21*1.5</f>
        <v>536.25706970062504</v>
      </c>
      <c r="P21" s="132">
        <f t="shared" si="18"/>
        <v>831.19845803596888</v>
      </c>
    </row>
    <row r="22" spans="1:16" ht="15" thickBot="1" x14ac:dyDescent="0.35">
      <c r="A22" s="134"/>
      <c r="B22" s="272"/>
      <c r="C22" s="356"/>
      <c r="D22" s="318"/>
      <c r="E22" s="6"/>
      <c r="F22" s="7"/>
      <c r="G22" s="6"/>
      <c r="H22" s="6"/>
      <c r="I22" s="6"/>
      <c r="J22" s="374"/>
      <c r="K22" s="136"/>
      <c r="L22" s="13"/>
      <c r="M22" s="6"/>
      <c r="N22" s="374"/>
      <c r="O22" s="9"/>
      <c r="P22" s="137"/>
    </row>
    <row r="23" spans="1:16" x14ac:dyDescent="0.3">
      <c r="A23" s="101" t="s">
        <v>21</v>
      </c>
      <c r="B23" s="273" t="s">
        <v>21</v>
      </c>
      <c r="C23" s="357" t="s">
        <v>3</v>
      </c>
      <c r="D23" s="327">
        <f>E23</f>
        <v>2</v>
      </c>
      <c r="E23" s="310">
        <f>F23*1</f>
        <v>2</v>
      </c>
      <c r="F23" s="310">
        <v>2</v>
      </c>
      <c r="G23" s="310">
        <f t="shared" ref="G23:J24" si="19">F23</f>
        <v>2</v>
      </c>
      <c r="H23" s="310">
        <f t="shared" si="19"/>
        <v>2</v>
      </c>
      <c r="I23" s="310">
        <f t="shared" si="19"/>
        <v>2</v>
      </c>
      <c r="J23" s="548">
        <f t="shared" si="19"/>
        <v>2</v>
      </c>
      <c r="K23" s="219">
        <f>J23*1</f>
        <v>2</v>
      </c>
      <c r="L23" s="222">
        <f t="shared" ref="L23:N24" si="20">K23</f>
        <v>2</v>
      </c>
      <c r="M23" s="223">
        <f t="shared" si="20"/>
        <v>2</v>
      </c>
      <c r="N23" s="548">
        <f t="shared" si="20"/>
        <v>2</v>
      </c>
      <c r="O23" s="221">
        <f>N23*1</f>
        <v>2</v>
      </c>
      <c r="P23" s="220">
        <f>O23</f>
        <v>2</v>
      </c>
    </row>
    <row r="24" spans="1:16" ht="15" thickBot="1" x14ac:dyDescent="0.35">
      <c r="A24" s="139" t="s">
        <v>21</v>
      </c>
      <c r="B24" s="282" t="s">
        <v>21</v>
      </c>
      <c r="C24" s="345" t="s">
        <v>4</v>
      </c>
      <c r="D24" s="329">
        <f>E24</f>
        <v>20</v>
      </c>
      <c r="E24" s="311">
        <f>F24*1</f>
        <v>20</v>
      </c>
      <c r="F24" s="311">
        <v>20</v>
      </c>
      <c r="G24" s="311">
        <f t="shared" si="19"/>
        <v>20</v>
      </c>
      <c r="H24" s="311">
        <f t="shared" si="19"/>
        <v>20</v>
      </c>
      <c r="I24" s="311">
        <f t="shared" si="19"/>
        <v>20</v>
      </c>
      <c r="J24" s="549">
        <f t="shared" si="19"/>
        <v>20</v>
      </c>
      <c r="K24" s="209">
        <f>J24*1</f>
        <v>20</v>
      </c>
      <c r="L24" s="211">
        <f t="shared" si="20"/>
        <v>20</v>
      </c>
      <c r="M24" s="213">
        <f t="shared" si="20"/>
        <v>20</v>
      </c>
      <c r="N24" s="549">
        <f t="shared" si="20"/>
        <v>20</v>
      </c>
      <c r="O24" s="212">
        <f>N24*1</f>
        <v>20</v>
      </c>
      <c r="P24" s="210">
        <f>O24</f>
        <v>20</v>
      </c>
    </row>
    <row r="25" spans="1:16" ht="15" thickBot="1" x14ac:dyDescent="0.35">
      <c r="A25" s="134"/>
      <c r="B25" s="272"/>
      <c r="C25" s="349"/>
      <c r="D25" s="318"/>
      <c r="E25" s="6"/>
      <c r="F25" s="7"/>
      <c r="G25" s="6"/>
      <c r="H25" s="6"/>
      <c r="I25" s="6"/>
      <c r="J25" s="374"/>
      <c r="K25" s="136"/>
      <c r="L25" s="13"/>
      <c r="M25" s="6"/>
      <c r="N25" s="374"/>
      <c r="O25" s="9"/>
      <c r="P25" s="137"/>
    </row>
    <row r="26" spans="1:16" ht="15" thickBot="1" x14ac:dyDescent="0.35">
      <c r="A26" s="150" t="s">
        <v>21</v>
      </c>
      <c r="B26" s="283" t="s">
        <v>21</v>
      </c>
      <c r="C26" s="358" t="s">
        <v>16</v>
      </c>
      <c r="D26" s="334">
        <f>E26</f>
        <v>50</v>
      </c>
      <c r="E26" s="314">
        <f>F26*1</f>
        <v>50</v>
      </c>
      <c r="F26" s="314">
        <v>50</v>
      </c>
      <c r="G26" s="314">
        <f>F26</f>
        <v>50</v>
      </c>
      <c r="H26" s="314">
        <f>G26</f>
        <v>50</v>
      </c>
      <c r="I26" s="314">
        <f>H26</f>
        <v>50</v>
      </c>
      <c r="J26" s="550">
        <f>I26</f>
        <v>50</v>
      </c>
      <c r="K26" s="214">
        <f>J26*1</f>
        <v>50</v>
      </c>
      <c r="L26" s="217">
        <f>K26</f>
        <v>50</v>
      </c>
      <c r="M26" s="218">
        <f>L26</f>
        <v>50</v>
      </c>
      <c r="N26" s="550">
        <f>M26</f>
        <v>50</v>
      </c>
      <c r="O26" s="216">
        <f>N26*1</f>
        <v>50</v>
      </c>
      <c r="P26" s="215">
        <f>O26</f>
        <v>50</v>
      </c>
    </row>
    <row r="27" spans="1:16" ht="15" thickBot="1" x14ac:dyDescent="0.35">
      <c r="A27" s="134"/>
      <c r="B27" s="272"/>
      <c r="C27" s="349"/>
      <c r="D27" s="318"/>
      <c r="E27" s="6"/>
      <c r="F27" s="7"/>
      <c r="G27" s="6"/>
      <c r="H27" s="6"/>
      <c r="I27" s="6"/>
      <c r="J27" s="374"/>
      <c r="K27" s="136"/>
      <c r="L27" s="13"/>
      <c r="M27" s="6"/>
      <c r="N27" s="374"/>
      <c r="O27" s="9"/>
      <c r="P27" s="137"/>
    </row>
    <row r="28" spans="1:16" x14ac:dyDescent="0.3">
      <c r="A28" s="153" t="s">
        <v>22</v>
      </c>
      <c r="B28" s="284" t="s">
        <v>30</v>
      </c>
      <c r="C28" s="359" t="s">
        <v>43</v>
      </c>
      <c r="D28" s="336">
        <f>E28</f>
        <v>40</v>
      </c>
      <c r="E28" s="316">
        <f>F28*1</f>
        <v>40</v>
      </c>
      <c r="F28" s="316">
        <v>40</v>
      </c>
      <c r="G28" s="316">
        <f t="shared" ref="G28:J29" si="21">F28</f>
        <v>40</v>
      </c>
      <c r="H28" s="316">
        <f t="shared" si="21"/>
        <v>40</v>
      </c>
      <c r="I28" s="316">
        <f t="shared" si="21"/>
        <v>40</v>
      </c>
      <c r="J28" s="551">
        <f t="shared" si="21"/>
        <v>40</v>
      </c>
      <c r="K28" s="204">
        <f>J28*1.1</f>
        <v>44</v>
      </c>
      <c r="L28" s="206">
        <f t="shared" ref="L28:N29" si="22">K28</f>
        <v>44</v>
      </c>
      <c r="M28" s="208">
        <f t="shared" si="22"/>
        <v>44</v>
      </c>
      <c r="N28" s="551">
        <f t="shared" si="22"/>
        <v>44</v>
      </c>
      <c r="O28" s="207">
        <f>N28*1.2</f>
        <v>52.8</v>
      </c>
      <c r="P28" s="205">
        <f>O28</f>
        <v>52.8</v>
      </c>
    </row>
    <row r="29" spans="1:16" ht="15" thickBot="1" x14ac:dyDescent="0.35">
      <c r="A29" s="128" t="s">
        <v>22</v>
      </c>
      <c r="B29" s="276" t="s">
        <v>30</v>
      </c>
      <c r="C29" s="360" t="s">
        <v>44</v>
      </c>
      <c r="D29" s="336">
        <f>E29</f>
        <v>60</v>
      </c>
      <c r="E29" s="316">
        <f>F29*1</f>
        <v>60</v>
      </c>
      <c r="F29" s="316">
        <v>60</v>
      </c>
      <c r="G29" s="316">
        <f t="shared" si="21"/>
        <v>60</v>
      </c>
      <c r="H29" s="316">
        <f t="shared" si="21"/>
        <v>60</v>
      </c>
      <c r="I29" s="316">
        <f t="shared" si="21"/>
        <v>60</v>
      </c>
      <c r="J29" s="543">
        <f t="shared" si="21"/>
        <v>60</v>
      </c>
      <c r="K29" s="131">
        <f>J29*1.1</f>
        <v>66</v>
      </c>
      <c r="L29" s="133">
        <f t="shared" si="22"/>
        <v>66</v>
      </c>
      <c r="M29" s="179">
        <f t="shared" si="22"/>
        <v>66</v>
      </c>
      <c r="N29" s="543">
        <f t="shared" si="22"/>
        <v>66</v>
      </c>
      <c r="O29" s="162">
        <f>N29*1.2</f>
        <v>79.2</v>
      </c>
      <c r="P29" s="132">
        <f>O29</f>
        <v>79.2</v>
      </c>
    </row>
    <row r="30" spans="1:16" ht="15" thickBot="1" x14ac:dyDescent="0.35">
      <c r="A30" s="134"/>
      <c r="B30" s="272"/>
      <c r="C30" s="349"/>
      <c r="D30" s="318"/>
      <c r="E30" s="6"/>
      <c r="F30" s="7"/>
      <c r="G30" s="6"/>
      <c r="H30" s="6"/>
      <c r="I30" s="6"/>
      <c r="J30" s="374"/>
      <c r="K30" s="136"/>
      <c r="L30" s="13"/>
      <c r="M30" s="6"/>
      <c r="N30" s="374"/>
      <c r="O30" s="9"/>
      <c r="P30" s="137"/>
    </row>
    <row r="31" spans="1:16" ht="15" thickBot="1" x14ac:dyDescent="0.35">
      <c r="A31" s="150" t="s">
        <v>21</v>
      </c>
      <c r="B31" s="283" t="s">
        <v>21</v>
      </c>
      <c r="C31" s="358" t="s">
        <v>17</v>
      </c>
      <c r="D31" s="338">
        <f>E31</f>
        <v>1</v>
      </c>
      <c r="E31" s="339">
        <f>F31*1</f>
        <v>1</v>
      </c>
      <c r="F31" s="339">
        <v>1</v>
      </c>
      <c r="G31" s="339">
        <f>F31</f>
        <v>1</v>
      </c>
      <c r="H31" s="339">
        <f>G31</f>
        <v>1</v>
      </c>
      <c r="I31" s="339">
        <f>H31</f>
        <v>1</v>
      </c>
      <c r="J31" s="552">
        <f>I31</f>
        <v>1</v>
      </c>
      <c r="K31" s="251">
        <f>J31*1</f>
        <v>1</v>
      </c>
      <c r="L31" s="254">
        <f>K31</f>
        <v>1</v>
      </c>
      <c r="M31" s="255">
        <f>L31</f>
        <v>1</v>
      </c>
      <c r="N31" s="552">
        <f>M31</f>
        <v>1</v>
      </c>
      <c r="O31" s="253">
        <f>N31*1</f>
        <v>1</v>
      </c>
      <c r="P31" s="252">
        <f>O31</f>
        <v>1</v>
      </c>
    </row>
    <row r="32" spans="1:16" ht="15" thickBot="1" x14ac:dyDescent="0.35">
      <c r="N32" s="610"/>
    </row>
    <row r="33" spans="1:16" ht="15" thickBot="1" x14ac:dyDescent="0.35">
      <c r="A33" s="640" t="s">
        <v>74</v>
      </c>
      <c r="B33" s="641"/>
      <c r="C33" s="404" t="s">
        <v>73</v>
      </c>
      <c r="D33" s="404">
        <f>(0.5*(D18+D19))/(0.5*(D23/10+D24/10)+D26/10)*D31</f>
        <v>0.69308371326025786</v>
      </c>
      <c r="E33" s="404">
        <f t="shared" ref="E33:I33" si="23">(0.5*(E18+E19))/(0.5*(E23/10+E24/10)+E26/10)*E31</f>
        <v>0.87641866330390916</v>
      </c>
      <c r="F33" s="404">
        <f t="shared" si="23"/>
        <v>1.1147540983606559</v>
      </c>
      <c r="G33" s="404">
        <f t="shared" si="23"/>
        <v>1.4245901639344263</v>
      </c>
      <c r="H33" s="404">
        <f t="shared" si="23"/>
        <v>1.8273770491803281</v>
      </c>
      <c r="I33" s="404">
        <f t="shared" si="23"/>
        <v>2.3510000000000004</v>
      </c>
      <c r="J33" s="404">
        <f t="shared" ref="J33" si="24">(0.5*(J18+J19))/(0.5*(J23/10+J24/10)+J26/10)*J31</f>
        <v>3.0317098360655739</v>
      </c>
      <c r="K33" s="404">
        <f t="shared" ref="K33:P33" si="25">(0.5*(K18+K19))/(0.5*(K23/10+K24/10)+K26/10)*K31</f>
        <v>4.0641197540983613</v>
      </c>
      <c r="L33" s="404">
        <f t="shared" si="25"/>
        <v>5.6569807704918036</v>
      </c>
      <c r="M33" s="605">
        <f t="shared" si="25"/>
        <v>8.1657368713114771</v>
      </c>
      <c r="N33" s="611">
        <f t="shared" si="25"/>
        <v>11.803433217500002</v>
      </c>
      <c r="O33" s="606">
        <f t="shared" si="25"/>
        <v>17.664166219692625</v>
      </c>
      <c r="P33" s="404">
        <f t="shared" si="25"/>
        <v>27.334375673310451</v>
      </c>
    </row>
    <row r="34" spans="1:16" ht="15" thickBot="1" x14ac:dyDescent="0.35">
      <c r="A34" s="640" t="s">
        <v>74</v>
      </c>
      <c r="B34" s="641"/>
      <c r="C34" s="404" t="s">
        <v>73</v>
      </c>
      <c r="D34" s="404">
        <f>(0.5*(D20+D21))/(0.5*(D23/10+D24/10)+D26/10)*D31</f>
        <v>1.6097584634785138</v>
      </c>
      <c r="E34" s="404">
        <f t="shared" ref="E34:I34" si="26">(0.5*(E20+E21))/(0.5*(E23/10+E24/10)+E26/10)*E31</f>
        <v>2.068095838587642</v>
      </c>
      <c r="F34" s="404">
        <f t="shared" si="26"/>
        <v>2.6639344262295084</v>
      </c>
      <c r="G34" s="404">
        <f t="shared" si="26"/>
        <v>3.4385245901639347</v>
      </c>
      <c r="H34" s="404">
        <f t="shared" si="26"/>
        <v>4.4454918032786894</v>
      </c>
      <c r="I34" s="404">
        <f t="shared" si="26"/>
        <v>5.7545491803278708</v>
      </c>
      <c r="J34" s="404">
        <f t="shared" ref="J34" si="27">(0.5*(J20+J21))/(0.5*(J23/10+J24/10)+J26/10)*J31</f>
        <v>7.4563237704918048</v>
      </c>
      <c r="K34" s="404">
        <f t="shared" ref="K34:P34" si="28">(0.5*(K20+K21))/(0.5*(K23/10+K24/10)+K26/10)*K31</f>
        <v>10.037348565573774</v>
      </c>
      <c r="L34" s="404">
        <f t="shared" si="28"/>
        <v>14.01950110655738</v>
      </c>
      <c r="M34" s="605">
        <f t="shared" si="28"/>
        <v>20.291391358606564</v>
      </c>
      <c r="N34" s="611">
        <f t="shared" si="28"/>
        <v>29.385632224077874</v>
      </c>
      <c r="O34" s="606">
        <f t="shared" si="28"/>
        <v>44.037464729559431</v>
      </c>
      <c r="P34" s="404">
        <f t="shared" si="28"/>
        <v>68.212988363604012</v>
      </c>
    </row>
    <row r="35" spans="1:16" x14ac:dyDescent="0.3">
      <c r="A35" s="643"/>
      <c r="B35" s="643"/>
      <c r="C35" s="406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6"/>
      <c r="O35" s="406"/>
    </row>
  </sheetData>
  <mergeCells count="4">
    <mergeCell ref="A1:B1"/>
    <mergeCell ref="A33:B33"/>
    <mergeCell ref="A34:B34"/>
    <mergeCell ref="A35:B3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378C-693F-49EF-BD60-EE4A98495277}">
  <dimension ref="A1:P28"/>
  <sheetViews>
    <sheetView topLeftCell="B4" zoomScale="85" zoomScaleNormal="85" workbookViewId="0">
      <selection activeCell="P28" sqref="P28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16" x14ac:dyDescent="0.3">
      <c r="A1" s="639" t="s">
        <v>98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6"/>
      <c r="J2" s="6"/>
      <c r="K2" s="86"/>
      <c r="L2" s="30"/>
      <c r="M2" s="87"/>
      <c r="N2" s="535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306">
        <f>F3*1</f>
        <v>1.25</v>
      </c>
      <c r="F3" s="306">
        <v>1.25</v>
      </c>
      <c r="G3" s="306">
        <f>F3</f>
        <v>1.25</v>
      </c>
      <c r="H3" s="306">
        <f>G3</f>
        <v>1.25</v>
      </c>
      <c r="I3" s="306">
        <f>H3</f>
        <v>1.25</v>
      </c>
      <c r="J3" s="306">
        <f>I3</f>
        <v>1.25</v>
      </c>
      <c r="K3" s="256">
        <f>J3*1.1</f>
        <v>1.375</v>
      </c>
      <c r="L3" s="258">
        <f>K3</f>
        <v>1.375</v>
      </c>
      <c r="M3" s="257">
        <f>L3</f>
        <v>1.375</v>
      </c>
      <c r="N3" s="536">
        <f>M3</f>
        <v>1.375</v>
      </c>
      <c r="O3" s="263">
        <f>N3*1.15</f>
        <v>1.5812499999999998</v>
      </c>
      <c r="P3" s="257">
        <f>O3</f>
        <v>1.5812499999999998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07">
        <f t="shared" si="2"/>
        <v>0</v>
      </c>
      <c r="J4" s="307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308">
        <f t="shared" si="2"/>
        <v>0</v>
      </c>
      <c r="I5" s="308">
        <f t="shared" si="2"/>
        <v>0</v>
      </c>
      <c r="J5" s="308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1.5</v>
      </c>
      <c r="E6" s="307">
        <f t="shared" si="1"/>
        <v>1.5</v>
      </c>
      <c r="F6" s="307">
        <v>1.5</v>
      </c>
      <c r="G6" s="307">
        <f t="shared" si="2"/>
        <v>1.5</v>
      </c>
      <c r="H6" s="307">
        <f t="shared" si="2"/>
        <v>1.5</v>
      </c>
      <c r="I6" s="307">
        <f t="shared" si="2"/>
        <v>1.5</v>
      </c>
      <c r="J6" s="307">
        <f t="shared" si="2"/>
        <v>1.5</v>
      </c>
      <c r="K6" s="68">
        <f>J6*1.1</f>
        <v>1.6500000000000001</v>
      </c>
      <c r="L6" s="33">
        <f t="shared" si="3"/>
        <v>1.6500000000000001</v>
      </c>
      <c r="M6" s="69">
        <f t="shared" si="3"/>
        <v>1.6500000000000001</v>
      </c>
      <c r="N6" s="537">
        <f t="shared" si="3"/>
        <v>1.6500000000000001</v>
      </c>
      <c r="O6" s="59">
        <f>N6*1.15</f>
        <v>1.8975</v>
      </c>
      <c r="P6" s="69">
        <f t="shared" si="4"/>
        <v>1.8975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0.75</v>
      </c>
      <c r="E7" s="308">
        <f t="shared" si="1"/>
        <v>0.75</v>
      </c>
      <c r="F7" s="308">
        <v>0.75</v>
      </c>
      <c r="G7" s="308">
        <f t="shared" si="2"/>
        <v>0.75</v>
      </c>
      <c r="H7" s="308">
        <f t="shared" si="2"/>
        <v>0.75</v>
      </c>
      <c r="I7" s="308">
        <f t="shared" si="2"/>
        <v>0.75</v>
      </c>
      <c r="J7" s="308">
        <f t="shared" si="2"/>
        <v>0.75</v>
      </c>
      <c r="K7" s="98">
        <f>J7*1.1</f>
        <v>0.82500000000000007</v>
      </c>
      <c r="L7" s="100">
        <f t="shared" si="3"/>
        <v>0.82500000000000007</v>
      </c>
      <c r="M7" s="99">
        <f t="shared" si="3"/>
        <v>0.82500000000000007</v>
      </c>
      <c r="N7" s="539">
        <f t="shared" si="3"/>
        <v>0.82500000000000007</v>
      </c>
      <c r="O7" s="157">
        <f>N7*1.15</f>
        <v>0.94874999999999998</v>
      </c>
      <c r="P7" s="99">
        <f t="shared" si="4"/>
        <v>0.94874999999999998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6"/>
      <c r="J8" s="6"/>
      <c r="K8" s="136"/>
      <c r="L8" s="13"/>
      <c r="M8" s="10"/>
      <c r="N8" s="374"/>
      <c r="O8" s="9"/>
      <c r="P8" s="137"/>
    </row>
    <row r="9" spans="1:16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</v>
      </c>
      <c r="E9" s="309">
        <f>F9*1</f>
        <v>0</v>
      </c>
      <c r="F9" s="309">
        <v>0</v>
      </c>
      <c r="G9" s="309">
        <f>F9</f>
        <v>0</v>
      </c>
      <c r="H9" s="309">
        <f>G9</f>
        <v>0</v>
      </c>
      <c r="I9" s="309">
        <f>H9</f>
        <v>0</v>
      </c>
      <c r="J9" s="309">
        <f>I9</f>
        <v>0</v>
      </c>
      <c r="K9" s="251">
        <f>J9*1.1</f>
        <v>0</v>
      </c>
      <c r="L9" s="254">
        <f>K9</f>
        <v>0</v>
      </c>
      <c r="M9" s="252">
        <f>L9</f>
        <v>0</v>
      </c>
      <c r="N9" s="552">
        <f>M9</f>
        <v>0</v>
      </c>
      <c r="O9" s="253">
        <f>N9*1.1</f>
        <v>0</v>
      </c>
      <c r="P9" s="252">
        <f>O9</f>
        <v>0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6"/>
      <c r="J10" s="6"/>
      <c r="K10" s="136"/>
      <c r="L10" s="13"/>
      <c r="M10" s="10"/>
      <c r="N10" s="374"/>
      <c r="O10" s="9"/>
      <c r="P10" s="137"/>
    </row>
    <row r="11" spans="1:16" x14ac:dyDescent="0.3">
      <c r="A11" s="121"/>
      <c r="B11" s="122"/>
      <c r="C11" s="103" t="s">
        <v>14</v>
      </c>
      <c r="D11" s="327">
        <f>E11</f>
        <v>25</v>
      </c>
      <c r="E11" s="310">
        <f>F11*1</f>
        <v>25</v>
      </c>
      <c r="F11" s="310">
        <v>25</v>
      </c>
      <c r="G11" s="310">
        <f t="shared" ref="G11:J12" si="5">F11</f>
        <v>25</v>
      </c>
      <c r="H11" s="310">
        <f t="shared" si="5"/>
        <v>25</v>
      </c>
      <c r="I11" s="310">
        <f t="shared" si="5"/>
        <v>25</v>
      </c>
      <c r="J11" s="314">
        <f t="shared" si="5"/>
        <v>25</v>
      </c>
      <c r="K11" s="124">
        <f>J11*1</f>
        <v>25</v>
      </c>
      <c r="L11" s="126">
        <f t="shared" ref="L11:N12" si="6">K11</f>
        <v>25</v>
      </c>
      <c r="M11" s="125">
        <f t="shared" si="6"/>
        <v>25</v>
      </c>
      <c r="N11" s="542">
        <f t="shared" si="6"/>
        <v>25</v>
      </c>
      <c r="O11" s="161">
        <f>N11*1</f>
        <v>25</v>
      </c>
      <c r="P11" s="125">
        <f>O11</f>
        <v>25</v>
      </c>
    </row>
    <row r="12" spans="1:16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11">
        <f t="shared" si="5"/>
        <v>10</v>
      </c>
      <c r="J12" s="316">
        <f t="shared" si="5"/>
        <v>10</v>
      </c>
      <c r="K12" s="131">
        <f>J12*1</f>
        <v>10</v>
      </c>
      <c r="L12" s="133">
        <f t="shared" si="6"/>
        <v>10</v>
      </c>
      <c r="M12" s="132">
        <f t="shared" si="6"/>
        <v>10</v>
      </c>
      <c r="N12" s="543">
        <f t="shared" si="6"/>
        <v>10</v>
      </c>
      <c r="O12" s="162">
        <f>N12*1</f>
        <v>10</v>
      </c>
      <c r="P12" s="132">
        <f>O12</f>
        <v>10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1"/>
      <c r="J13" s="1"/>
      <c r="K13" s="145"/>
      <c r="L13" s="28"/>
      <c r="M13" s="4"/>
      <c r="N13" s="375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-310.61538461538458</v>
      </c>
      <c r="E14" s="312">
        <f>F14/1.3</f>
        <v>-403.79999999999995</v>
      </c>
      <c r="F14" s="313">
        <f>-67.3*1.95*4</f>
        <v>-524.93999999999994</v>
      </c>
      <c r="G14" s="312">
        <f>F14*1.3</f>
        <v>-682.42199999999991</v>
      </c>
      <c r="H14" s="312">
        <f>G14*1.3</f>
        <v>-887.14859999999987</v>
      </c>
      <c r="I14" s="312">
        <f>H14*1.3</f>
        <v>-1153.2931799999999</v>
      </c>
      <c r="J14" s="312">
        <f>I14*1.3</f>
        <v>-1499.2811339999998</v>
      </c>
      <c r="K14" s="286">
        <f>J14*1.35</f>
        <v>-2024.0295308999998</v>
      </c>
      <c r="L14" s="289">
        <f>K14*1.4</f>
        <v>-2833.6413432599998</v>
      </c>
      <c r="M14" s="291">
        <f>L14*1.45</f>
        <v>-4108.7799477269991</v>
      </c>
      <c r="N14" s="568">
        <f>M14*1.45</f>
        <v>-5957.7309242041483</v>
      </c>
      <c r="O14" s="292">
        <f>N14*1.5</f>
        <v>-8936.5963863062225</v>
      </c>
      <c r="P14" s="287">
        <f>O14*1.55</f>
        <v>-13851.724398774646</v>
      </c>
    </row>
    <row r="15" spans="1:16" ht="15" thickBot="1" x14ac:dyDescent="0.35">
      <c r="A15" s="144"/>
      <c r="B15" s="144"/>
      <c r="C15" s="141"/>
      <c r="D15" s="331"/>
      <c r="E15" s="1"/>
      <c r="F15" s="2"/>
      <c r="G15" s="1"/>
      <c r="H15" s="1"/>
      <c r="I15" s="1"/>
      <c r="J15" s="1"/>
      <c r="K15" s="145"/>
      <c r="L15" s="28"/>
      <c r="M15" s="4"/>
      <c r="N15" s="375"/>
      <c r="O15" s="20"/>
      <c r="P15" s="146"/>
    </row>
    <row r="16" spans="1:16" x14ac:dyDescent="0.3">
      <c r="A16" s="121" t="s">
        <v>23</v>
      </c>
      <c r="B16" s="122" t="s">
        <v>23</v>
      </c>
      <c r="C16" s="123" t="s">
        <v>66</v>
      </c>
      <c r="D16" s="334">
        <f>E16/1.3</f>
        <v>2842.4577514792895</v>
      </c>
      <c r="E16" s="314">
        <f>F16/1.3</f>
        <v>3695.1950769230766</v>
      </c>
      <c r="F16" s="315">
        <f>215.5*3.24*4*1.72</f>
        <v>4803.7536</v>
      </c>
      <c r="G16" s="314">
        <f t="shared" ref="G16:J17" si="7">F16*1.3</f>
        <v>6244.87968</v>
      </c>
      <c r="H16" s="314">
        <f t="shared" si="7"/>
        <v>8118.3435840000002</v>
      </c>
      <c r="I16" s="314">
        <f t="shared" si="7"/>
        <v>10553.8466592</v>
      </c>
      <c r="J16" s="314">
        <f t="shared" si="7"/>
        <v>13720.000656960001</v>
      </c>
      <c r="K16" s="124">
        <f>J16*1.35</f>
        <v>18522.000886896003</v>
      </c>
      <c r="L16" s="126">
        <f>K16*1.4</f>
        <v>25930.801241654404</v>
      </c>
      <c r="M16" s="186">
        <f>L16*1.45</f>
        <v>37599.661800398884</v>
      </c>
      <c r="N16" s="542">
        <f>M16*1.45</f>
        <v>54519.509610578381</v>
      </c>
      <c r="O16" s="161">
        <f>N16*1.5</f>
        <v>81779.264415867568</v>
      </c>
      <c r="P16" s="125">
        <f>O16*1.55</f>
        <v>126757.85984459473</v>
      </c>
    </row>
    <row r="17" spans="1:16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7105.4848757396458</v>
      </c>
      <c r="E17" s="316">
        <f>F17/1.3</f>
        <v>9237.1303384615403</v>
      </c>
      <c r="F17" s="317">
        <f>538.7*3.24*4*1.72</f>
        <v>12008.269440000002</v>
      </c>
      <c r="G17" s="316">
        <f t="shared" si="7"/>
        <v>15610.750272000003</v>
      </c>
      <c r="H17" s="316">
        <f t="shared" si="7"/>
        <v>20293.975353600006</v>
      </c>
      <c r="I17" s="316">
        <f t="shared" si="7"/>
        <v>26382.16795968001</v>
      </c>
      <c r="J17" s="316">
        <f t="shared" si="7"/>
        <v>34296.818347584012</v>
      </c>
      <c r="K17" s="131">
        <f>J17*1.35</f>
        <v>46300.704769238422</v>
      </c>
      <c r="L17" s="133">
        <f>K17*1.4</f>
        <v>64820.98667693379</v>
      </c>
      <c r="M17" s="190">
        <f>L17*1.45</f>
        <v>93990.430681553989</v>
      </c>
      <c r="N17" s="543">
        <f>M17*1.45</f>
        <v>136286.12448825329</v>
      </c>
      <c r="O17" s="162">
        <f>N17*1.5</f>
        <v>204429.18673237995</v>
      </c>
      <c r="P17" s="132">
        <f>O17*1.55</f>
        <v>316865.23943518894</v>
      </c>
    </row>
    <row r="18" spans="1:16" ht="15" thickBot="1" x14ac:dyDescent="0.35">
      <c r="A18" s="134"/>
      <c r="B18" s="134"/>
      <c r="C18" s="135"/>
      <c r="D18" s="318"/>
      <c r="E18" s="6"/>
      <c r="F18" s="7"/>
      <c r="G18" s="6"/>
      <c r="H18" s="6"/>
      <c r="I18" s="6"/>
      <c r="J18" s="6"/>
      <c r="K18" s="136"/>
      <c r="L18" s="13"/>
      <c r="M18" s="10"/>
      <c r="N18" s="374"/>
      <c r="O18" s="9"/>
      <c r="P18" s="137"/>
    </row>
    <row r="19" spans="1:16" x14ac:dyDescent="0.3">
      <c r="A19" s="376" t="s">
        <v>21</v>
      </c>
      <c r="B19" s="377" t="s">
        <v>21</v>
      </c>
      <c r="C19" s="378" t="s">
        <v>3</v>
      </c>
      <c r="D19" s="334">
        <f>E19</f>
        <v>15</v>
      </c>
      <c r="E19" s="314">
        <f>F19*1</f>
        <v>15</v>
      </c>
      <c r="F19" s="314">
        <v>15</v>
      </c>
      <c r="G19" s="314">
        <f t="shared" ref="G19:J20" si="8">F19</f>
        <v>15</v>
      </c>
      <c r="H19" s="314">
        <f t="shared" si="8"/>
        <v>15</v>
      </c>
      <c r="I19" s="314">
        <f t="shared" si="8"/>
        <v>15</v>
      </c>
      <c r="J19" s="310">
        <f t="shared" si="8"/>
        <v>15</v>
      </c>
      <c r="K19" s="219">
        <f>J19*1</f>
        <v>15</v>
      </c>
      <c r="L19" s="222">
        <f t="shared" ref="L19:N20" si="9">K19</f>
        <v>15</v>
      </c>
      <c r="M19" s="220">
        <f t="shared" si="9"/>
        <v>15</v>
      </c>
      <c r="N19" s="548">
        <f t="shared" si="9"/>
        <v>15</v>
      </c>
      <c r="O19" s="221">
        <f>N19*1</f>
        <v>15</v>
      </c>
      <c r="P19" s="220">
        <f>O19</f>
        <v>15</v>
      </c>
    </row>
    <row r="20" spans="1:16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45</v>
      </c>
      <c r="E20" s="316">
        <f>F20*1</f>
        <v>45</v>
      </c>
      <c r="F20" s="316">
        <v>45</v>
      </c>
      <c r="G20" s="316">
        <f t="shared" si="8"/>
        <v>45</v>
      </c>
      <c r="H20" s="316">
        <f t="shared" si="8"/>
        <v>45</v>
      </c>
      <c r="I20" s="316">
        <f t="shared" si="8"/>
        <v>45</v>
      </c>
      <c r="J20" s="311">
        <f t="shared" si="8"/>
        <v>45</v>
      </c>
      <c r="K20" s="209">
        <f>J20*1</f>
        <v>45</v>
      </c>
      <c r="L20" s="211">
        <f t="shared" si="9"/>
        <v>45</v>
      </c>
      <c r="M20" s="210">
        <f t="shared" si="9"/>
        <v>45</v>
      </c>
      <c r="N20" s="549">
        <f t="shared" si="9"/>
        <v>45</v>
      </c>
      <c r="O20" s="212">
        <f>N20*1</f>
        <v>45</v>
      </c>
      <c r="P20" s="210">
        <f>O20</f>
        <v>45</v>
      </c>
    </row>
    <row r="21" spans="1:16" ht="15" thickBot="1" x14ac:dyDescent="0.35">
      <c r="A21" s="134"/>
      <c r="B21" s="134"/>
      <c r="C21" s="149"/>
      <c r="D21" s="318"/>
      <c r="E21" s="6"/>
      <c r="F21" s="7"/>
      <c r="G21" s="6"/>
      <c r="H21" s="6"/>
      <c r="I21" s="6"/>
      <c r="J21" s="6"/>
      <c r="K21" s="136"/>
      <c r="L21" s="13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155</v>
      </c>
      <c r="E22" s="314">
        <f>F22*1</f>
        <v>155</v>
      </c>
      <c r="F22" s="314">
        <v>155</v>
      </c>
      <c r="G22" s="314">
        <f>F22</f>
        <v>155</v>
      </c>
      <c r="H22" s="314">
        <f>G22</f>
        <v>155</v>
      </c>
      <c r="I22" s="314">
        <f>H22</f>
        <v>155</v>
      </c>
      <c r="J22" s="314">
        <f>I22</f>
        <v>155</v>
      </c>
      <c r="K22" s="214">
        <f>J22*1</f>
        <v>155</v>
      </c>
      <c r="L22" s="217">
        <f>K22</f>
        <v>155</v>
      </c>
      <c r="M22" s="215">
        <f>L22</f>
        <v>155</v>
      </c>
      <c r="N22" s="550">
        <f>M22</f>
        <v>155</v>
      </c>
      <c r="O22" s="216">
        <f>N22*1</f>
        <v>155</v>
      </c>
      <c r="P22" s="215">
        <f>O22</f>
        <v>155</v>
      </c>
    </row>
    <row r="23" spans="1:16" ht="15" thickBot="1" x14ac:dyDescent="0.35">
      <c r="A23" s="134"/>
      <c r="B23" s="134"/>
      <c r="C23" s="149"/>
      <c r="D23" s="318"/>
      <c r="E23" s="6"/>
      <c r="F23" s="7"/>
      <c r="G23" s="6"/>
      <c r="H23" s="6"/>
      <c r="I23" s="6"/>
      <c r="J23" s="6"/>
      <c r="K23" s="136"/>
      <c r="L23" s="13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240</v>
      </c>
      <c r="E24" s="316">
        <f>F24*1</f>
        <v>240</v>
      </c>
      <c r="F24" s="316">
        <v>240</v>
      </c>
      <c r="G24" s="316">
        <f>F24</f>
        <v>240</v>
      </c>
      <c r="H24" s="316">
        <f>G24</f>
        <v>240</v>
      </c>
      <c r="I24" s="316">
        <f>H24</f>
        <v>240</v>
      </c>
      <c r="J24" s="316">
        <f>I24</f>
        <v>240</v>
      </c>
      <c r="K24" s="131">
        <f>J24*1.1</f>
        <v>264</v>
      </c>
      <c r="L24" s="133">
        <f>K24</f>
        <v>264</v>
      </c>
      <c r="M24" s="132">
        <f>L24</f>
        <v>264</v>
      </c>
      <c r="N24" s="543">
        <f>M24</f>
        <v>264</v>
      </c>
      <c r="O24" s="162">
        <f>N24*1.2</f>
        <v>316.8</v>
      </c>
      <c r="P24" s="132">
        <f>O24</f>
        <v>316.8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6"/>
      <c r="J25" s="6"/>
      <c r="K25" s="136"/>
      <c r="L25" s="13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0.8</v>
      </c>
      <c r="E26" s="339">
        <f>F26*1</f>
        <v>0.8</v>
      </c>
      <c r="F26" s="339">
        <v>0.8</v>
      </c>
      <c r="G26" s="339">
        <f>F26</f>
        <v>0.8</v>
      </c>
      <c r="H26" s="339">
        <f>G26</f>
        <v>0.8</v>
      </c>
      <c r="I26" s="339">
        <f>H26</f>
        <v>0.8</v>
      </c>
      <c r="J26" s="339">
        <f>I26</f>
        <v>0.8</v>
      </c>
      <c r="K26" s="251">
        <f>J26*1</f>
        <v>0.8</v>
      </c>
      <c r="L26" s="254">
        <f>K26</f>
        <v>0.8</v>
      </c>
      <c r="M26" s="252">
        <f>L26</f>
        <v>0.8</v>
      </c>
      <c r="N26" s="552">
        <f>M26</f>
        <v>0.8</v>
      </c>
      <c r="O26" s="253">
        <f>N26*1</f>
        <v>0.8</v>
      </c>
      <c r="P26" s="252">
        <f>O26</f>
        <v>0.8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506">
        <f>(0.5*(D16+D17))/(0.5*(D19/10+D20/10)+D22/10)*D26</f>
        <v>215.09065139932838</v>
      </c>
      <c r="E28" s="506">
        <f t="shared" ref="E28:J28" si="10">(0.5*(E16+E17))/(0.5*(E19/10+E20/10)+E22/10)*E26</f>
        <v>279.6178468191269</v>
      </c>
      <c r="F28" s="506">
        <f t="shared" si="10"/>
        <v>363.50320086486488</v>
      </c>
      <c r="G28" s="506">
        <f t="shared" si="10"/>
        <v>472.55416112432442</v>
      </c>
      <c r="H28" s="506">
        <f t="shared" si="10"/>
        <v>614.32040946162181</v>
      </c>
      <c r="I28" s="506">
        <f t="shared" si="10"/>
        <v>798.61653230010847</v>
      </c>
      <c r="J28" s="506">
        <f t="shared" si="10"/>
        <v>1038.201491990141</v>
      </c>
      <c r="K28" s="506">
        <f t="shared" ref="K28:P28" si="11">(0.5*(K16+K17))/(0.5*(K19/10+K20/10)+K22/10)*K26</f>
        <v>1401.5720141866905</v>
      </c>
      <c r="L28" s="506">
        <f t="shared" si="11"/>
        <v>1962.2008198613662</v>
      </c>
      <c r="M28" s="506">
        <f t="shared" si="11"/>
        <v>2845.1911887989809</v>
      </c>
      <c r="N28" s="620">
        <f t="shared" si="11"/>
        <v>4125.5272237585232</v>
      </c>
      <c r="O28" s="621">
        <f t="shared" si="11"/>
        <v>6188.2908356377848</v>
      </c>
      <c r="P28" s="622">
        <f t="shared" si="11"/>
        <v>9591.8507952385662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AFD1-3F44-4D61-A5FF-CB5686FAD0C4}">
  <dimension ref="A1:P35"/>
  <sheetViews>
    <sheetView topLeftCell="D1" zoomScale="85" zoomScaleNormal="85" workbookViewId="0">
      <selection activeCell="G17" sqref="G17:P17"/>
    </sheetView>
  </sheetViews>
  <sheetFormatPr defaultRowHeight="14.4" x14ac:dyDescent="0.3"/>
  <cols>
    <col min="1" max="1" width="10.6640625" bestFit="1" customWidth="1"/>
    <col min="2" max="2" width="16.44140625" bestFit="1" customWidth="1"/>
    <col min="3" max="3" width="21.6640625" bestFit="1" customWidth="1"/>
  </cols>
  <sheetData>
    <row r="1" spans="1:16" x14ac:dyDescent="0.3">
      <c r="A1" s="639" t="s">
        <v>99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>
        <v>6</v>
      </c>
      <c r="L1" s="81">
        <v>7</v>
      </c>
      <c r="M1" s="83">
        <v>8</v>
      </c>
      <c r="N1" s="8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6"/>
      <c r="J2" s="6"/>
      <c r="K2" s="6"/>
      <c r="L2" s="86"/>
      <c r="M2" s="87"/>
      <c r="N2" s="87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306">
        <f>F3*1</f>
        <v>1.25</v>
      </c>
      <c r="F3" s="306">
        <v>1.25</v>
      </c>
      <c r="G3" s="306">
        <f>F3</f>
        <v>1.25</v>
      </c>
      <c r="H3" s="306">
        <f>G3</f>
        <v>1.25</v>
      </c>
      <c r="I3" s="306">
        <f>H3</f>
        <v>1.25</v>
      </c>
      <c r="J3" s="306">
        <f>I3</f>
        <v>1.25</v>
      </c>
      <c r="K3" s="306">
        <f>J3*1.1</f>
        <v>1.375</v>
      </c>
      <c r="L3" s="256">
        <f>K3</f>
        <v>1.375</v>
      </c>
      <c r="M3" s="257">
        <f>L3</f>
        <v>1.375</v>
      </c>
      <c r="N3" s="257">
        <f ca="1">N3</f>
        <v>0</v>
      </c>
      <c r="O3" s="263">
        <f ca="1">N3*1.15</f>
        <v>0</v>
      </c>
      <c r="P3" s="257">
        <f ca="1">O3</f>
        <v>1.5812499999999998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07">
        <f t="shared" si="2"/>
        <v>0</v>
      </c>
      <c r="J4" s="307">
        <f t="shared" si="2"/>
        <v>0</v>
      </c>
      <c r="K4" s="307">
        <f>J4*1</f>
        <v>0</v>
      </c>
      <c r="L4" s="68">
        <f t="shared" ref="L4:N7" si="3">K4</f>
        <v>0</v>
      </c>
      <c r="M4" s="69">
        <f t="shared" si="3"/>
        <v>0</v>
      </c>
      <c r="N4" s="69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1</v>
      </c>
      <c r="E5" s="308">
        <f t="shared" si="1"/>
        <v>1</v>
      </c>
      <c r="F5" s="308">
        <v>1</v>
      </c>
      <c r="G5" s="308">
        <f t="shared" si="2"/>
        <v>1</v>
      </c>
      <c r="H5" s="308">
        <f t="shared" si="2"/>
        <v>1</v>
      </c>
      <c r="I5" s="308">
        <f t="shared" si="2"/>
        <v>1</v>
      </c>
      <c r="J5" s="308">
        <f t="shared" si="2"/>
        <v>1</v>
      </c>
      <c r="K5" s="308">
        <f>J5*1</f>
        <v>1</v>
      </c>
      <c r="L5" s="66">
        <f t="shared" si="3"/>
        <v>1</v>
      </c>
      <c r="M5" s="67">
        <f t="shared" si="3"/>
        <v>1</v>
      </c>
      <c r="N5" s="67">
        <f t="shared" si="3"/>
        <v>1</v>
      </c>
      <c r="O5" s="58">
        <f>N5*1</f>
        <v>1</v>
      </c>
      <c r="P5" s="67">
        <f t="shared" si="4"/>
        <v>1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1.25</v>
      </c>
      <c r="E6" s="307">
        <f t="shared" si="1"/>
        <v>1.25</v>
      </c>
      <c r="F6" s="307">
        <v>1.25</v>
      </c>
      <c r="G6" s="307">
        <f t="shared" si="2"/>
        <v>1.25</v>
      </c>
      <c r="H6" s="307">
        <f t="shared" si="2"/>
        <v>1.25</v>
      </c>
      <c r="I6" s="307">
        <f t="shared" si="2"/>
        <v>1.25</v>
      </c>
      <c r="J6" s="307">
        <f t="shared" si="2"/>
        <v>1.25</v>
      </c>
      <c r="K6" s="307">
        <f>J6*1.1</f>
        <v>1.375</v>
      </c>
      <c r="L6" s="68">
        <f t="shared" si="3"/>
        <v>1.375</v>
      </c>
      <c r="M6" s="69">
        <f t="shared" si="3"/>
        <v>1.375</v>
      </c>
      <c r="N6" s="69">
        <f t="shared" si="3"/>
        <v>1.375</v>
      </c>
      <c r="O6" s="59">
        <f>N6*1.15</f>
        <v>1.5812499999999998</v>
      </c>
      <c r="P6" s="69">
        <f t="shared" si="4"/>
        <v>1.5812499999999998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</v>
      </c>
      <c r="E7" s="308">
        <f t="shared" si="1"/>
        <v>1</v>
      </c>
      <c r="F7" s="308">
        <v>1</v>
      </c>
      <c r="G7" s="308">
        <f t="shared" si="2"/>
        <v>1</v>
      </c>
      <c r="H7" s="308">
        <f t="shared" si="2"/>
        <v>1</v>
      </c>
      <c r="I7" s="308">
        <f t="shared" si="2"/>
        <v>1</v>
      </c>
      <c r="J7" s="308">
        <f t="shared" si="2"/>
        <v>1</v>
      </c>
      <c r="K7" s="308">
        <f>J7*1</f>
        <v>1</v>
      </c>
      <c r="L7" s="98">
        <f t="shared" si="3"/>
        <v>1</v>
      </c>
      <c r="M7" s="99">
        <f t="shared" si="3"/>
        <v>1</v>
      </c>
      <c r="N7" s="99">
        <f t="shared" si="3"/>
        <v>1</v>
      </c>
      <c r="O7" s="157">
        <f>N7*1</f>
        <v>1</v>
      </c>
      <c r="P7" s="99">
        <f t="shared" si="4"/>
        <v>1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6"/>
      <c r="J8" s="6"/>
      <c r="K8" s="6"/>
      <c r="L8" s="136"/>
      <c r="M8" s="10"/>
      <c r="N8" s="10"/>
      <c r="O8" s="9"/>
      <c r="P8" s="137"/>
    </row>
    <row r="9" spans="1:16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0.15</v>
      </c>
      <c r="E9" s="309">
        <f>F9*1</f>
        <v>0.15</v>
      </c>
      <c r="F9" s="309">
        <v>0.15</v>
      </c>
      <c r="G9" s="309">
        <f>F9</f>
        <v>0.15</v>
      </c>
      <c r="H9" s="309">
        <f>G9</f>
        <v>0.15</v>
      </c>
      <c r="I9" s="309">
        <f>H9</f>
        <v>0.15</v>
      </c>
      <c r="J9" s="309">
        <f>I9</f>
        <v>0.15</v>
      </c>
      <c r="K9" s="309">
        <f>J9*1.1</f>
        <v>0.16500000000000001</v>
      </c>
      <c r="L9" s="251">
        <f>K9</f>
        <v>0.16500000000000001</v>
      </c>
      <c r="M9" s="252">
        <f>L9</f>
        <v>0.16500000000000001</v>
      </c>
      <c r="N9" s="252">
        <f>M9</f>
        <v>0.16500000000000001</v>
      </c>
      <c r="O9" s="253">
        <f>N9*1.1</f>
        <v>0.18150000000000002</v>
      </c>
      <c r="P9" s="252">
        <f>O9</f>
        <v>0.18150000000000002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6"/>
      <c r="J10" s="6"/>
      <c r="K10" s="6"/>
      <c r="L10" s="136"/>
      <c r="M10" s="10"/>
      <c r="N10" s="10"/>
      <c r="O10" s="9"/>
      <c r="P10" s="137"/>
    </row>
    <row r="11" spans="1:16" x14ac:dyDescent="0.3">
      <c r="A11" s="121"/>
      <c r="B11" s="122"/>
      <c r="C11" s="103" t="s">
        <v>14</v>
      </c>
      <c r="D11" s="327">
        <f>E11</f>
        <v>180</v>
      </c>
      <c r="E11" s="310">
        <f>F11*1</f>
        <v>180</v>
      </c>
      <c r="F11" s="310">
        <v>180</v>
      </c>
      <c r="G11" s="310">
        <f t="shared" ref="G11:J12" si="5">F11</f>
        <v>180</v>
      </c>
      <c r="H11" s="310">
        <f t="shared" si="5"/>
        <v>180</v>
      </c>
      <c r="I11" s="310">
        <f t="shared" si="5"/>
        <v>180</v>
      </c>
      <c r="J11" s="314">
        <f t="shared" si="5"/>
        <v>180</v>
      </c>
      <c r="K11" s="314">
        <f>I11*1</f>
        <v>180</v>
      </c>
      <c r="L11" s="124">
        <f t="shared" ref="L11:N12" si="6">K11</f>
        <v>180</v>
      </c>
      <c r="M11" s="125">
        <f t="shared" si="6"/>
        <v>180</v>
      </c>
      <c r="N11" s="125">
        <f t="shared" si="6"/>
        <v>180</v>
      </c>
      <c r="O11" s="161">
        <f>N11*1</f>
        <v>180</v>
      </c>
      <c r="P11" s="125">
        <f>O11</f>
        <v>180</v>
      </c>
    </row>
    <row r="12" spans="1:16" ht="15" thickBot="1" x14ac:dyDescent="0.35">
      <c r="A12" s="128"/>
      <c r="B12" s="129"/>
      <c r="C12" s="97" t="s">
        <v>15</v>
      </c>
      <c r="D12" s="329">
        <f>E12</f>
        <v>1</v>
      </c>
      <c r="E12" s="311">
        <f>F12*1</f>
        <v>1</v>
      </c>
      <c r="F12" s="311">
        <v>1</v>
      </c>
      <c r="G12" s="311">
        <f t="shared" si="5"/>
        <v>1</v>
      </c>
      <c r="H12" s="311">
        <f t="shared" si="5"/>
        <v>1</v>
      </c>
      <c r="I12" s="311">
        <f t="shared" si="5"/>
        <v>1</v>
      </c>
      <c r="J12" s="316">
        <f t="shared" si="5"/>
        <v>1</v>
      </c>
      <c r="K12" s="316">
        <f>I12*1</f>
        <v>1</v>
      </c>
      <c r="L12" s="131">
        <f t="shared" si="6"/>
        <v>1</v>
      </c>
      <c r="M12" s="132">
        <f t="shared" si="6"/>
        <v>1</v>
      </c>
      <c r="N12" s="132">
        <f t="shared" si="6"/>
        <v>1</v>
      </c>
      <c r="O12" s="162">
        <f>N12*1</f>
        <v>1</v>
      </c>
      <c r="P12" s="132">
        <f>O12</f>
        <v>1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1"/>
      <c r="J13" s="1"/>
      <c r="K13" s="1"/>
      <c r="L13" s="145"/>
      <c r="M13" s="4"/>
      <c r="N13" s="4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-310.61538461538458</v>
      </c>
      <c r="E14" s="312">
        <f>F14/1.3</f>
        <v>-403.79999999999995</v>
      </c>
      <c r="F14" s="313">
        <f>-67.3*1.95*4</f>
        <v>-524.93999999999994</v>
      </c>
      <c r="G14" s="312">
        <f>F14*1.3</f>
        <v>-682.42199999999991</v>
      </c>
      <c r="H14" s="312">
        <f>G14*1.3</f>
        <v>-887.14859999999987</v>
      </c>
      <c r="I14" s="312">
        <f>H14*1.3</f>
        <v>-1153.2931799999999</v>
      </c>
      <c r="J14" s="312">
        <f>I14*1.3</f>
        <v>-1499.2811339999998</v>
      </c>
      <c r="K14" s="312">
        <f>J14*1.35</f>
        <v>-2024.0295308999998</v>
      </c>
      <c r="L14" s="286">
        <f>K14*1.4</f>
        <v>-2833.6413432599998</v>
      </c>
      <c r="M14" s="291">
        <f>L14*1.45</f>
        <v>-4108.7799477269991</v>
      </c>
      <c r="N14" s="291">
        <f>M14*1.45</f>
        <v>-5957.7309242041483</v>
      </c>
      <c r="O14" s="292">
        <f>N14*1.5</f>
        <v>-8936.5963863062225</v>
      </c>
      <c r="P14" s="287">
        <f>O14*1.55</f>
        <v>-13851.724398774646</v>
      </c>
    </row>
    <row r="15" spans="1:16" ht="15" thickBot="1" x14ac:dyDescent="0.35">
      <c r="A15" s="144"/>
      <c r="B15" s="144"/>
      <c r="C15" s="141"/>
      <c r="D15" s="331"/>
      <c r="E15" s="1"/>
      <c r="F15" s="2"/>
      <c r="G15" s="1"/>
      <c r="H15" s="1"/>
      <c r="I15" s="1"/>
      <c r="J15" s="22"/>
      <c r="K15" s="22"/>
      <c r="L15" s="142"/>
      <c r="M15" s="185"/>
      <c r="N15" s="185"/>
      <c r="O15" s="21"/>
      <c r="P15" s="143"/>
    </row>
    <row r="16" spans="1:16" ht="15" thickBot="1" x14ac:dyDescent="0.35">
      <c r="A16" s="121" t="s">
        <v>21</v>
      </c>
      <c r="B16" s="122" t="s">
        <v>21</v>
      </c>
      <c r="C16" s="123" t="s">
        <v>5</v>
      </c>
      <c r="D16" s="334">
        <f>E16</f>
        <v>17</v>
      </c>
      <c r="E16" s="314">
        <f>F16*1</f>
        <v>17</v>
      </c>
      <c r="F16" s="314">
        <v>17</v>
      </c>
      <c r="G16" s="314">
        <f>F16</f>
        <v>17</v>
      </c>
      <c r="H16" s="314">
        <f>G16</f>
        <v>17</v>
      </c>
      <c r="I16" s="314">
        <f>H16</f>
        <v>17</v>
      </c>
      <c r="J16" s="314">
        <f>I16</f>
        <v>17</v>
      </c>
      <c r="K16" s="314">
        <f>J16*1</f>
        <v>17</v>
      </c>
      <c r="L16" s="124">
        <f>K16</f>
        <v>17</v>
      </c>
      <c r="M16" s="125">
        <f>L16</f>
        <v>17</v>
      </c>
      <c r="N16" s="125">
        <f>M16</f>
        <v>17</v>
      </c>
      <c r="O16" s="161">
        <f>N16*1</f>
        <v>17</v>
      </c>
      <c r="P16" s="125">
        <f>O16</f>
        <v>17</v>
      </c>
    </row>
    <row r="17" spans="1:16" ht="15" thickBot="1" x14ac:dyDescent="0.35">
      <c r="A17" s="93" t="s">
        <v>24</v>
      </c>
      <c r="B17" s="40" t="s">
        <v>24</v>
      </c>
      <c r="C17" s="57" t="s">
        <v>6</v>
      </c>
      <c r="D17" s="329">
        <f t="shared" ref="D17:E17" si="7">E17/1.3</f>
        <v>0</v>
      </c>
      <c r="E17" s="311">
        <f t="shared" si="7"/>
        <v>0</v>
      </c>
      <c r="F17" s="412">
        <v>0</v>
      </c>
      <c r="G17" s="308">
        <f>F17+0.05</f>
        <v>0.05</v>
      </c>
      <c r="H17" s="308">
        <f>G17+0.05</f>
        <v>0.1</v>
      </c>
      <c r="I17" s="308">
        <f>H17+0.05</f>
        <v>0.15000000000000002</v>
      </c>
      <c r="J17" s="308">
        <f>I17+0.05</f>
        <v>0.2</v>
      </c>
      <c r="K17" s="308">
        <f>J17+0.1</f>
        <v>0.30000000000000004</v>
      </c>
      <c r="L17" s="627">
        <f>K17+0.05</f>
        <v>0.35000000000000003</v>
      </c>
      <c r="M17" s="628">
        <f>L17+0.05</f>
        <v>0.4</v>
      </c>
      <c r="N17" s="628">
        <f>M17+0.05</f>
        <v>0.45</v>
      </c>
      <c r="O17" s="624">
        <f>N17+0.1</f>
        <v>0.55000000000000004</v>
      </c>
      <c r="P17" s="628">
        <f>O17+0.05</f>
        <v>0.60000000000000009</v>
      </c>
    </row>
    <row r="18" spans="1:16" x14ac:dyDescent="0.3">
      <c r="A18" s="147" t="s">
        <v>27</v>
      </c>
      <c r="B18" s="42" t="s">
        <v>27</v>
      </c>
      <c r="C18" s="55" t="s">
        <v>25</v>
      </c>
      <c r="D18" s="325"/>
      <c r="E18" s="309"/>
      <c r="F18" s="409"/>
      <c r="G18" s="309"/>
      <c r="H18" s="309"/>
      <c r="I18" s="309"/>
      <c r="J18" s="309"/>
      <c r="K18" s="309"/>
      <c r="L18" s="70"/>
      <c r="M18" s="188"/>
      <c r="N18" s="188"/>
      <c r="O18" s="60"/>
      <c r="P18" s="71"/>
    </row>
    <row r="19" spans="1:16" x14ac:dyDescent="0.3">
      <c r="A19" s="93" t="s">
        <v>27</v>
      </c>
      <c r="B19" s="40" t="s">
        <v>27</v>
      </c>
      <c r="C19" s="57" t="s">
        <v>26</v>
      </c>
      <c r="D19" s="323"/>
      <c r="E19" s="308"/>
      <c r="F19" s="410"/>
      <c r="G19" s="308"/>
      <c r="H19" s="308"/>
      <c r="I19" s="308"/>
      <c r="J19" s="308"/>
      <c r="K19" s="308"/>
      <c r="L19" s="66"/>
      <c r="M19" s="181"/>
      <c r="N19" s="181"/>
      <c r="O19" s="58"/>
      <c r="P19" s="67"/>
    </row>
    <row r="20" spans="1:16" x14ac:dyDescent="0.3">
      <c r="A20" s="147" t="s">
        <v>24</v>
      </c>
      <c r="B20" s="42" t="s">
        <v>24</v>
      </c>
      <c r="C20" s="55" t="s">
        <v>7</v>
      </c>
      <c r="D20" s="334">
        <f t="shared" ref="D20:E20" si="8">E20/1.3</f>
        <v>14.911242603550297</v>
      </c>
      <c r="E20" s="314">
        <f t="shared" si="8"/>
        <v>19.384615384615387</v>
      </c>
      <c r="F20" s="315">
        <f>3.5*2.4*3</f>
        <v>25.200000000000003</v>
      </c>
      <c r="G20" s="314">
        <f t="shared" ref="G20:J20" si="9">F20*1.3</f>
        <v>32.760000000000005</v>
      </c>
      <c r="H20" s="314">
        <f t="shared" si="9"/>
        <v>42.588000000000008</v>
      </c>
      <c r="I20" s="314">
        <f t="shared" si="9"/>
        <v>55.36440000000001</v>
      </c>
      <c r="J20" s="314">
        <f t="shared" si="9"/>
        <v>71.973720000000014</v>
      </c>
      <c r="K20" s="314">
        <f>J20*1.35</f>
        <v>97.164522000000019</v>
      </c>
      <c r="L20" s="74">
        <f t="shared" ref="L20" si="10">K20*1.4</f>
        <v>136.03033080000003</v>
      </c>
      <c r="M20" s="189">
        <f t="shared" ref="M20:N20" si="11">L20*1.45</f>
        <v>197.24397966000004</v>
      </c>
      <c r="N20" s="189">
        <f t="shared" si="11"/>
        <v>286.00377050700007</v>
      </c>
      <c r="O20" s="79">
        <f>N20*1.5</f>
        <v>429.00565576050008</v>
      </c>
      <c r="P20" s="75">
        <f t="shared" ref="P20" si="12">O20*1.55</f>
        <v>664.95876642877511</v>
      </c>
    </row>
    <row r="21" spans="1:16" ht="15" thickBot="1" x14ac:dyDescent="0.35">
      <c r="A21" s="95" t="s">
        <v>21</v>
      </c>
      <c r="B21" s="96" t="s">
        <v>21</v>
      </c>
      <c r="C21" s="148" t="s">
        <v>8</v>
      </c>
      <c r="D21" s="336">
        <f>E21</f>
        <v>100</v>
      </c>
      <c r="E21" s="316">
        <f>F21*1</f>
        <v>100</v>
      </c>
      <c r="F21" s="316">
        <v>100</v>
      </c>
      <c r="G21" s="316">
        <f>F21</f>
        <v>100</v>
      </c>
      <c r="H21" s="316">
        <f>G21</f>
        <v>100</v>
      </c>
      <c r="I21" s="316">
        <f>H21</f>
        <v>100</v>
      </c>
      <c r="J21" s="316">
        <f>I21</f>
        <v>100</v>
      </c>
      <c r="K21" s="316">
        <f>J21*1</f>
        <v>100</v>
      </c>
      <c r="L21" s="131">
        <f>K21</f>
        <v>100</v>
      </c>
      <c r="M21" s="132">
        <f>L21</f>
        <v>100</v>
      </c>
      <c r="N21" s="132">
        <f>M21</f>
        <v>100</v>
      </c>
      <c r="O21" s="162">
        <f>N21*1</f>
        <v>100</v>
      </c>
      <c r="P21" s="132">
        <f>O21</f>
        <v>100</v>
      </c>
    </row>
    <row r="22" spans="1:16" ht="15" thickBot="1" x14ac:dyDescent="0.35">
      <c r="A22" s="144"/>
      <c r="B22" s="144"/>
      <c r="C22" s="141"/>
      <c r="D22" s="331"/>
      <c r="E22" s="1"/>
      <c r="F22" s="2"/>
      <c r="G22" s="1"/>
      <c r="H22" s="1"/>
      <c r="I22" s="1"/>
      <c r="J22" s="1"/>
      <c r="K22" s="1"/>
      <c r="L22" s="145"/>
      <c r="M22" s="4"/>
      <c r="N22" s="4"/>
      <c r="O22" s="20"/>
      <c r="P22" s="146"/>
    </row>
    <row r="23" spans="1:16" x14ac:dyDescent="0.3">
      <c r="A23" s="121" t="s">
        <v>23</v>
      </c>
      <c r="B23" s="122" t="s">
        <v>23</v>
      </c>
      <c r="C23" s="123" t="s">
        <v>66</v>
      </c>
      <c r="D23" s="334">
        <f>E23/1.3</f>
        <v>291.22315881656806</v>
      </c>
      <c r="E23" s="314">
        <f>F23/1.3</f>
        <v>378.59010646153848</v>
      </c>
      <c r="F23" s="315">
        <f>405.3*0.38*4*0.7989</f>
        <v>492.16713840000006</v>
      </c>
      <c r="G23" s="314">
        <f t="shared" ref="G23:J24" si="13">F23*1.3</f>
        <v>639.81727992000015</v>
      </c>
      <c r="H23" s="314">
        <f t="shared" si="13"/>
        <v>831.76246389600021</v>
      </c>
      <c r="I23" s="314">
        <f t="shared" si="13"/>
        <v>1081.2912030648004</v>
      </c>
      <c r="J23" s="314">
        <f t="shared" si="13"/>
        <v>1405.6785639842406</v>
      </c>
      <c r="K23" s="314">
        <f>J23*1.35</f>
        <v>1897.6660613787249</v>
      </c>
      <c r="L23" s="124">
        <f>K23*1.4</f>
        <v>2656.7324859302148</v>
      </c>
      <c r="M23" s="186">
        <f>L23*1.45</f>
        <v>3852.2621045988112</v>
      </c>
      <c r="N23" s="186">
        <f>M23*1.45</f>
        <v>5585.7800516682764</v>
      </c>
      <c r="O23" s="161">
        <f>N23*1.5</f>
        <v>8378.6700775024146</v>
      </c>
      <c r="P23" s="125">
        <f>O23*1.55</f>
        <v>12986.938620128743</v>
      </c>
    </row>
    <row r="24" spans="1:16" ht="15" thickBot="1" x14ac:dyDescent="0.35">
      <c r="A24" s="128" t="s">
        <v>23</v>
      </c>
      <c r="B24" s="129" t="s">
        <v>23</v>
      </c>
      <c r="C24" s="130" t="s">
        <v>67</v>
      </c>
      <c r="D24" s="336">
        <f>E24/1.3</f>
        <v>387.0760317159764</v>
      </c>
      <c r="E24" s="316">
        <f>F24/1.3</f>
        <v>503.19884123076935</v>
      </c>
      <c r="F24" s="317">
        <f>538.7*0.38*4*0.7989</f>
        <v>654.15849360000016</v>
      </c>
      <c r="G24" s="316">
        <f t="shared" si="13"/>
        <v>850.40604168000027</v>
      </c>
      <c r="H24" s="316">
        <f t="shared" si="13"/>
        <v>1105.5278541840005</v>
      </c>
      <c r="I24" s="316">
        <f t="shared" si="13"/>
        <v>1437.1862104392007</v>
      </c>
      <c r="J24" s="316">
        <f t="shared" si="13"/>
        <v>1868.342073570961</v>
      </c>
      <c r="K24" s="316">
        <f>J24*1.35</f>
        <v>2522.2617993207978</v>
      </c>
      <c r="L24" s="131">
        <f>K24*1.4</f>
        <v>3531.1665190491167</v>
      </c>
      <c r="M24" s="190">
        <f>L24*1.45</f>
        <v>5120.1914526212195</v>
      </c>
      <c r="N24" s="190">
        <f>M24*1.45</f>
        <v>7424.2776063007677</v>
      </c>
      <c r="O24" s="162">
        <f>N24*1.5</f>
        <v>11136.416409451151</v>
      </c>
      <c r="P24" s="132">
        <f>O24*1.55</f>
        <v>17261.445434649286</v>
      </c>
    </row>
    <row r="25" spans="1:16" ht="15" thickBot="1" x14ac:dyDescent="0.35">
      <c r="A25" s="134"/>
      <c r="B25" s="134"/>
      <c r="C25" s="135"/>
      <c r="D25" s="318"/>
      <c r="E25" s="6"/>
      <c r="F25" s="7"/>
      <c r="G25" s="6"/>
      <c r="H25" s="6"/>
      <c r="I25" s="6"/>
      <c r="J25" s="6"/>
      <c r="K25" s="6"/>
      <c r="L25" s="136"/>
      <c r="M25" s="10"/>
      <c r="N25" s="10"/>
      <c r="O25" s="9"/>
      <c r="P25" s="137"/>
    </row>
    <row r="26" spans="1:16" x14ac:dyDescent="0.3">
      <c r="A26" s="376" t="s">
        <v>21</v>
      </c>
      <c r="B26" s="377" t="s">
        <v>21</v>
      </c>
      <c r="C26" s="378" t="s">
        <v>3</v>
      </c>
      <c r="D26" s="334">
        <f>E26</f>
        <v>10</v>
      </c>
      <c r="E26" s="314">
        <f>F26*1</f>
        <v>10</v>
      </c>
      <c r="F26" s="314">
        <v>10</v>
      </c>
      <c r="G26" s="314">
        <f t="shared" ref="G26:J27" si="14">F26</f>
        <v>10</v>
      </c>
      <c r="H26" s="314">
        <f t="shared" si="14"/>
        <v>10</v>
      </c>
      <c r="I26" s="314">
        <f t="shared" si="14"/>
        <v>10</v>
      </c>
      <c r="J26" s="514">
        <f t="shared" si="14"/>
        <v>10</v>
      </c>
      <c r="K26" s="514">
        <f>J26*1</f>
        <v>10</v>
      </c>
      <c r="L26" s="386">
        <f t="shared" ref="L26:N27" si="15">K26</f>
        <v>10</v>
      </c>
      <c r="M26" s="387">
        <f t="shared" si="15"/>
        <v>10</v>
      </c>
      <c r="N26" s="387">
        <f t="shared" si="15"/>
        <v>10</v>
      </c>
      <c r="O26" s="388">
        <f>N26*1</f>
        <v>10</v>
      </c>
      <c r="P26" s="387">
        <f>O26</f>
        <v>10</v>
      </c>
    </row>
    <row r="27" spans="1:16" ht="15" thickBot="1" x14ac:dyDescent="0.35">
      <c r="A27" s="380" t="s">
        <v>21</v>
      </c>
      <c r="B27" s="381" t="s">
        <v>21</v>
      </c>
      <c r="C27" s="382" t="s">
        <v>4</v>
      </c>
      <c r="D27" s="336">
        <f>E27</f>
        <v>20</v>
      </c>
      <c r="E27" s="316">
        <f>F27*1</f>
        <v>20</v>
      </c>
      <c r="F27" s="316">
        <v>20</v>
      </c>
      <c r="G27" s="316">
        <f t="shared" si="14"/>
        <v>20</v>
      </c>
      <c r="H27" s="316">
        <f t="shared" si="14"/>
        <v>20</v>
      </c>
      <c r="I27" s="316">
        <f t="shared" si="14"/>
        <v>20</v>
      </c>
      <c r="J27" s="515">
        <f t="shared" si="14"/>
        <v>20</v>
      </c>
      <c r="K27" s="515">
        <f>J27*1</f>
        <v>20</v>
      </c>
      <c r="L27" s="395">
        <f t="shared" si="15"/>
        <v>20</v>
      </c>
      <c r="M27" s="396">
        <f t="shared" si="15"/>
        <v>20</v>
      </c>
      <c r="N27" s="396">
        <f t="shared" si="15"/>
        <v>20</v>
      </c>
      <c r="O27" s="397">
        <f>N27*1</f>
        <v>20</v>
      </c>
      <c r="P27" s="396">
        <f>O27</f>
        <v>20</v>
      </c>
    </row>
    <row r="28" spans="1:16" ht="15" thickBot="1" x14ac:dyDescent="0.35">
      <c r="A28" s="134"/>
      <c r="B28" s="134"/>
      <c r="C28" s="149"/>
      <c r="D28" s="318"/>
      <c r="E28" s="6"/>
      <c r="F28" s="7"/>
      <c r="G28" s="6"/>
      <c r="H28" s="6"/>
      <c r="I28" s="6"/>
      <c r="J28" s="6"/>
      <c r="K28" s="6"/>
      <c r="L28" s="136"/>
      <c r="M28" s="10"/>
      <c r="N28" s="10"/>
      <c r="O28" s="9"/>
      <c r="P28" s="137"/>
    </row>
    <row r="29" spans="1:16" ht="15" thickBot="1" x14ac:dyDescent="0.35">
      <c r="A29" s="150" t="s">
        <v>21</v>
      </c>
      <c r="B29" s="151" t="s">
        <v>21</v>
      </c>
      <c r="C29" s="152" t="s">
        <v>16</v>
      </c>
      <c r="D29" s="334">
        <f>E29</f>
        <v>20</v>
      </c>
      <c r="E29" s="314">
        <f>F29*1</f>
        <v>20</v>
      </c>
      <c r="F29" s="314">
        <v>20</v>
      </c>
      <c r="G29" s="314">
        <f>F29</f>
        <v>20</v>
      </c>
      <c r="H29" s="314">
        <f>G29</f>
        <v>20</v>
      </c>
      <c r="I29" s="314">
        <f>H29</f>
        <v>20</v>
      </c>
      <c r="J29" s="314">
        <f>I29</f>
        <v>20</v>
      </c>
      <c r="K29" s="314">
        <f>J29*1</f>
        <v>20</v>
      </c>
      <c r="L29" s="214">
        <f>K29</f>
        <v>20</v>
      </c>
      <c r="M29" s="215">
        <f>L29</f>
        <v>20</v>
      </c>
      <c r="N29" s="215">
        <f>M29</f>
        <v>20</v>
      </c>
      <c r="O29" s="216">
        <f>N29*1</f>
        <v>20</v>
      </c>
      <c r="P29" s="215">
        <f>O29</f>
        <v>20</v>
      </c>
    </row>
    <row r="30" spans="1:16" ht="15" thickBot="1" x14ac:dyDescent="0.35">
      <c r="A30" s="134"/>
      <c r="B30" s="134"/>
      <c r="C30" s="149"/>
      <c r="D30" s="318"/>
      <c r="E30" s="6"/>
      <c r="F30" s="7"/>
      <c r="G30" s="6"/>
      <c r="H30" s="6"/>
      <c r="I30" s="6"/>
      <c r="J30" s="6"/>
      <c r="K30" s="6"/>
      <c r="L30" s="136"/>
      <c r="M30" s="10"/>
      <c r="N30" s="10"/>
      <c r="O30" s="9"/>
      <c r="P30" s="137"/>
    </row>
    <row r="31" spans="1:16" ht="15" thickBot="1" x14ac:dyDescent="0.35">
      <c r="A31" s="298" t="s">
        <v>22</v>
      </c>
      <c r="B31" s="299" t="s">
        <v>30</v>
      </c>
      <c r="C31" s="156" t="s">
        <v>68</v>
      </c>
      <c r="D31" s="336">
        <f>E31</f>
        <v>250</v>
      </c>
      <c r="E31" s="316">
        <f>F31*1</f>
        <v>250</v>
      </c>
      <c r="F31" s="316">
        <v>250</v>
      </c>
      <c r="G31" s="316">
        <f>F31</f>
        <v>250</v>
      </c>
      <c r="H31" s="316">
        <f>G31</f>
        <v>250</v>
      </c>
      <c r="I31" s="316">
        <f>H31</f>
        <v>250</v>
      </c>
      <c r="J31" s="316">
        <f>I31</f>
        <v>250</v>
      </c>
      <c r="K31" s="316">
        <f>J31*1.1</f>
        <v>275</v>
      </c>
      <c r="L31" s="300">
        <f>K31</f>
        <v>275</v>
      </c>
      <c r="M31" s="301">
        <f>L31</f>
        <v>275</v>
      </c>
      <c r="N31" s="301">
        <f>M31</f>
        <v>275</v>
      </c>
      <c r="O31" s="302">
        <f>N31*1.2</f>
        <v>330</v>
      </c>
      <c r="P31" s="301">
        <f>O31</f>
        <v>330</v>
      </c>
    </row>
    <row r="32" spans="1:16" ht="15" thickBot="1" x14ac:dyDescent="0.35">
      <c r="A32" s="134"/>
      <c r="B32" s="134"/>
      <c r="C32" s="149"/>
      <c r="D32" s="318"/>
      <c r="E32" s="6"/>
      <c r="F32" s="7"/>
      <c r="G32" s="6"/>
      <c r="H32" s="6"/>
      <c r="I32" s="6"/>
      <c r="J32" s="6"/>
      <c r="K32" s="6"/>
      <c r="L32" s="136"/>
      <c r="M32" s="10"/>
      <c r="N32" s="10"/>
      <c r="O32" s="9"/>
      <c r="P32" s="137"/>
    </row>
    <row r="33" spans="1:16" ht="15" thickBot="1" x14ac:dyDescent="0.35">
      <c r="A33" s="150" t="s">
        <v>21</v>
      </c>
      <c r="B33" s="151" t="s">
        <v>21</v>
      </c>
      <c r="C33" s="152" t="s">
        <v>17</v>
      </c>
      <c r="D33" s="338">
        <f>E33</f>
        <v>1</v>
      </c>
      <c r="E33" s="339">
        <f>F33*1</f>
        <v>1</v>
      </c>
      <c r="F33" s="339">
        <v>1</v>
      </c>
      <c r="G33" s="339">
        <f>F33</f>
        <v>1</v>
      </c>
      <c r="H33" s="339">
        <f>G33</f>
        <v>1</v>
      </c>
      <c r="I33" s="339">
        <f>H33</f>
        <v>1</v>
      </c>
      <c r="J33" s="339">
        <f>I33</f>
        <v>1</v>
      </c>
      <c r="K33" s="339">
        <f>J33*1</f>
        <v>1</v>
      </c>
      <c r="L33" s="251">
        <f>K33</f>
        <v>1</v>
      </c>
      <c r="M33" s="252">
        <f>L33</f>
        <v>1</v>
      </c>
      <c r="N33" s="252">
        <f>M33</f>
        <v>1</v>
      </c>
      <c r="O33" s="253">
        <f>N33*1</f>
        <v>1</v>
      </c>
      <c r="P33" s="252">
        <f>O33</f>
        <v>1</v>
      </c>
    </row>
    <row r="34" spans="1:16" ht="15" thickBot="1" x14ac:dyDescent="0.35"/>
    <row r="35" spans="1:16" ht="15" thickBot="1" x14ac:dyDescent="0.35">
      <c r="A35" s="640" t="s">
        <v>74</v>
      </c>
      <c r="B35" s="641"/>
      <c r="C35" s="404" t="s">
        <v>73</v>
      </c>
      <c r="D35" s="506">
        <f>(0.5*(D23+D24))/(0.5*(D26/10+D27/10)+D29/10)*D33</f>
        <v>96.899884361792061</v>
      </c>
      <c r="E35" s="506">
        <f t="shared" ref="E35:J35" si="16">(0.5*(E23+E24))/(0.5*(E26/10+E27/10)+E29/10)*E33</f>
        <v>125.96984967032969</v>
      </c>
      <c r="F35" s="506">
        <f t="shared" si="16"/>
        <v>163.76080457142862</v>
      </c>
      <c r="G35" s="506">
        <f t="shared" si="16"/>
        <v>212.88904594285719</v>
      </c>
      <c r="H35" s="506">
        <f t="shared" si="16"/>
        <v>276.75575972571443</v>
      </c>
      <c r="I35" s="506">
        <f t="shared" si="16"/>
        <v>359.78248764342874</v>
      </c>
      <c r="J35" s="506">
        <f t="shared" si="16"/>
        <v>467.71723393645738</v>
      </c>
      <c r="K35" s="506">
        <f t="shared" ref="K35:P35" si="17">(0.5*(K23+K24))/(0.5*(K26/10+K27/10)+K29/10)*K33</f>
        <v>631.41826581421753</v>
      </c>
      <c r="L35" s="506">
        <f t="shared" si="17"/>
        <v>883.98557213990455</v>
      </c>
      <c r="M35" s="506">
        <f t="shared" si="17"/>
        <v>1281.7790796028617</v>
      </c>
      <c r="N35" s="506">
        <f t="shared" si="17"/>
        <v>1858.5796654241492</v>
      </c>
      <c r="O35" s="506">
        <f t="shared" si="17"/>
        <v>2787.8694981362237</v>
      </c>
      <c r="P35" s="622">
        <f t="shared" si="17"/>
        <v>4321.1977221111465</v>
      </c>
    </row>
  </sheetData>
  <mergeCells count="2">
    <mergeCell ref="A1:B1"/>
    <mergeCell ref="A35:B3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ADC8-023F-48A7-A461-C5CA7FAD6756}">
  <dimension ref="A1:P28"/>
  <sheetViews>
    <sheetView topLeftCell="C1" zoomScale="85" zoomScaleNormal="85" workbookViewId="0">
      <selection activeCell="P28" sqref="P28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</cols>
  <sheetData>
    <row r="1" spans="1:16" x14ac:dyDescent="0.3">
      <c r="A1" s="639" t="s">
        <v>100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>
        <v>6</v>
      </c>
      <c r="L1" s="81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6"/>
      <c r="J2" s="6"/>
      <c r="K2" s="6"/>
      <c r="L2" s="86"/>
      <c r="M2" s="87"/>
      <c r="N2" s="535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06">
        <f>F3*1</f>
        <v>1</v>
      </c>
      <c r="F3" s="306">
        <v>1</v>
      </c>
      <c r="G3" s="306">
        <f>F3</f>
        <v>1</v>
      </c>
      <c r="H3" s="306">
        <f>G3</f>
        <v>1</v>
      </c>
      <c r="I3" s="306">
        <f>H3</f>
        <v>1</v>
      </c>
      <c r="J3" s="306">
        <f>I3</f>
        <v>1</v>
      </c>
      <c r="K3" s="306">
        <f>J3*1.1</f>
        <v>1.1000000000000001</v>
      </c>
      <c r="L3" s="256">
        <f>K3</f>
        <v>1.1000000000000001</v>
      </c>
      <c r="M3" s="257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07">
        <f t="shared" si="2"/>
        <v>0</v>
      </c>
      <c r="J4" s="307">
        <f t="shared" si="2"/>
        <v>0</v>
      </c>
      <c r="K4" s="307">
        <f>J4*1</f>
        <v>0</v>
      </c>
      <c r="L4" s="68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308">
        <f t="shared" si="2"/>
        <v>0</v>
      </c>
      <c r="I5" s="308">
        <f t="shared" si="2"/>
        <v>0</v>
      </c>
      <c r="J5" s="308">
        <f t="shared" si="2"/>
        <v>0</v>
      </c>
      <c r="K5" s="308">
        <f>J5*1</f>
        <v>0</v>
      </c>
      <c r="L5" s="66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0.75</v>
      </c>
      <c r="E6" s="307">
        <f t="shared" si="1"/>
        <v>0.75</v>
      </c>
      <c r="F6" s="307">
        <v>0.75</v>
      </c>
      <c r="G6" s="307">
        <f t="shared" si="2"/>
        <v>0.75</v>
      </c>
      <c r="H6" s="307">
        <f t="shared" si="2"/>
        <v>0.75</v>
      </c>
      <c r="I6" s="307">
        <f t="shared" si="2"/>
        <v>0.75</v>
      </c>
      <c r="J6" s="307">
        <f t="shared" si="2"/>
        <v>0.75</v>
      </c>
      <c r="K6" s="307">
        <f>J6*1.1</f>
        <v>0.82500000000000007</v>
      </c>
      <c r="L6" s="68">
        <f t="shared" si="3"/>
        <v>0.82500000000000007</v>
      </c>
      <c r="M6" s="69">
        <f t="shared" si="3"/>
        <v>0.82500000000000007</v>
      </c>
      <c r="N6" s="537">
        <f t="shared" si="3"/>
        <v>0.82500000000000007</v>
      </c>
      <c r="O6" s="59">
        <f>N6*1.15</f>
        <v>0.94874999999999998</v>
      </c>
      <c r="P6" s="69">
        <f t="shared" si="4"/>
        <v>0.94874999999999998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1.5</v>
      </c>
      <c r="E7" s="308">
        <f t="shared" si="1"/>
        <v>1.5</v>
      </c>
      <c r="F7" s="308">
        <v>1.5</v>
      </c>
      <c r="G7" s="308">
        <f t="shared" si="2"/>
        <v>1.5</v>
      </c>
      <c r="H7" s="308">
        <f t="shared" si="2"/>
        <v>1.5</v>
      </c>
      <c r="I7" s="308">
        <f t="shared" si="2"/>
        <v>1.5</v>
      </c>
      <c r="J7" s="308">
        <f t="shared" si="2"/>
        <v>1.5</v>
      </c>
      <c r="K7" s="308">
        <f>J7*1.1</f>
        <v>1.6500000000000001</v>
      </c>
      <c r="L7" s="98">
        <f t="shared" si="3"/>
        <v>1.6500000000000001</v>
      </c>
      <c r="M7" s="99">
        <f t="shared" si="3"/>
        <v>1.6500000000000001</v>
      </c>
      <c r="N7" s="539">
        <f t="shared" si="3"/>
        <v>1.6500000000000001</v>
      </c>
      <c r="O7" s="157">
        <f>N7*1.15</f>
        <v>1.8975</v>
      </c>
      <c r="P7" s="99">
        <f t="shared" si="4"/>
        <v>1.8975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6"/>
      <c r="J8" s="6"/>
      <c r="K8" s="6"/>
      <c r="L8" s="136"/>
      <c r="M8" s="10"/>
      <c r="N8" s="374"/>
      <c r="O8" s="9"/>
      <c r="P8" s="137"/>
    </row>
    <row r="9" spans="1:16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0.3</v>
      </c>
      <c r="E9" s="309">
        <f>F9*1</f>
        <v>0.3</v>
      </c>
      <c r="F9" s="309">
        <v>0.3</v>
      </c>
      <c r="G9" s="309">
        <f>F9</f>
        <v>0.3</v>
      </c>
      <c r="H9" s="309">
        <f>G9</f>
        <v>0.3</v>
      </c>
      <c r="I9" s="309">
        <f>H9</f>
        <v>0.3</v>
      </c>
      <c r="J9" s="309">
        <f>I9</f>
        <v>0.3</v>
      </c>
      <c r="K9" s="309">
        <f>J9*1.1</f>
        <v>0.33</v>
      </c>
      <c r="L9" s="251">
        <f>K9</f>
        <v>0.33</v>
      </c>
      <c r="M9" s="252">
        <f>L9</f>
        <v>0.33</v>
      </c>
      <c r="N9" s="552">
        <f>M9</f>
        <v>0.33</v>
      </c>
      <c r="O9" s="253">
        <f>N9*1.1</f>
        <v>0.36300000000000004</v>
      </c>
      <c r="P9" s="252">
        <f>O9</f>
        <v>0.36300000000000004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6"/>
      <c r="J10" s="6"/>
      <c r="K10" s="6"/>
      <c r="L10" s="136"/>
      <c r="M10" s="10"/>
      <c r="N10" s="374"/>
      <c r="O10" s="9"/>
      <c r="P10" s="137"/>
    </row>
    <row r="11" spans="1:16" x14ac:dyDescent="0.3">
      <c r="A11" s="121"/>
      <c r="B11" s="122"/>
      <c r="C11" s="103" t="s">
        <v>14</v>
      </c>
      <c r="D11" s="327">
        <f>E11</f>
        <v>25</v>
      </c>
      <c r="E11" s="310">
        <f>F11*1</f>
        <v>25</v>
      </c>
      <c r="F11" s="310">
        <v>25</v>
      </c>
      <c r="G11" s="310">
        <f t="shared" ref="G11:J12" si="5">F11</f>
        <v>25</v>
      </c>
      <c r="H11" s="310">
        <f t="shared" si="5"/>
        <v>25</v>
      </c>
      <c r="I11" s="310">
        <f t="shared" si="5"/>
        <v>25</v>
      </c>
      <c r="J11" s="314">
        <f t="shared" si="5"/>
        <v>25</v>
      </c>
      <c r="K11" s="314">
        <f>J11*1</f>
        <v>25</v>
      </c>
      <c r="L11" s="124">
        <f t="shared" ref="L11:N12" si="6">K11</f>
        <v>25</v>
      </c>
      <c r="M11" s="125">
        <f t="shared" si="6"/>
        <v>25</v>
      </c>
      <c r="N11" s="542">
        <f t="shared" si="6"/>
        <v>25</v>
      </c>
      <c r="O11" s="161">
        <f>N11*1</f>
        <v>25</v>
      </c>
      <c r="P11" s="125">
        <f>O11</f>
        <v>25</v>
      </c>
    </row>
    <row r="12" spans="1:16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5"/>
        <v>10</v>
      </c>
      <c r="H12" s="311">
        <f t="shared" si="5"/>
        <v>10</v>
      </c>
      <c r="I12" s="311">
        <f t="shared" si="5"/>
        <v>10</v>
      </c>
      <c r="J12" s="316">
        <f t="shared" si="5"/>
        <v>10</v>
      </c>
      <c r="K12" s="316">
        <f>J12*1</f>
        <v>10</v>
      </c>
      <c r="L12" s="131">
        <f t="shared" si="6"/>
        <v>10</v>
      </c>
      <c r="M12" s="132">
        <f t="shared" si="6"/>
        <v>10</v>
      </c>
      <c r="N12" s="543">
        <f t="shared" si="6"/>
        <v>10</v>
      </c>
      <c r="O12" s="162">
        <f>N12*1</f>
        <v>10</v>
      </c>
      <c r="P12" s="132">
        <f>O12</f>
        <v>10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1"/>
      <c r="J13" s="1"/>
      <c r="K13" s="1"/>
      <c r="L13" s="145"/>
      <c r="M13" s="4"/>
      <c r="N13" s="375"/>
      <c r="O13" s="20"/>
      <c r="P13" s="146"/>
    </row>
    <row r="14" spans="1:16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-310.61538461538458</v>
      </c>
      <c r="E14" s="312">
        <f>F14/1.3</f>
        <v>-403.79999999999995</v>
      </c>
      <c r="F14" s="313">
        <f>-67.3*1.95*4</f>
        <v>-524.93999999999994</v>
      </c>
      <c r="G14" s="312">
        <f>F14*1.3</f>
        <v>-682.42199999999991</v>
      </c>
      <c r="H14" s="312">
        <f>G14*1.3</f>
        <v>-887.14859999999987</v>
      </c>
      <c r="I14" s="312">
        <f>H14*1.3</f>
        <v>-1153.2931799999999</v>
      </c>
      <c r="J14" s="312">
        <f>I14*1.3</f>
        <v>-1499.2811339999998</v>
      </c>
      <c r="K14" s="312">
        <f>J14*1.35</f>
        <v>-2024.0295308999998</v>
      </c>
      <c r="L14" s="286">
        <f>K14*1.4</f>
        <v>-2833.6413432599998</v>
      </c>
      <c r="M14" s="291">
        <f>L14*1.45</f>
        <v>-4108.7799477269991</v>
      </c>
      <c r="N14" s="568">
        <f>M14*1.45</f>
        <v>-5957.7309242041483</v>
      </c>
      <c r="O14" s="292">
        <f>N14*1.5</f>
        <v>-8936.5963863062225</v>
      </c>
      <c r="P14" s="287">
        <f>O14*1.55</f>
        <v>-13851.724398774646</v>
      </c>
    </row>
    <row r="15" spans="1:16" ht="15" thickBot="1" x14ac:dyDescent="0.35">
      <c r="A15" s="144"/>
      <c r="B15" s="144"/>
      <c r="C15" s="141"/>
      <c r="D15" s="331"/>
      <c r="E15" s="1"/>
      <c r="F15" s="2"/>
      <c r="G15" s="1"/>
      <c r="H15" s="1"/>
      <c r="I15" s="1"/>
      <c r="J15" s="1"/>
      <c r="K15" s="1"/>
      <c r="L15" s="145"/>
      <c r="M15" s="4"/>
      <c r="N15" s="375"/>
      <c r="O15" s="20"/>
      <c r="P15" s="146"/>
    </row>
    <row r="16" spans="1:16" x14ac:dyDescent="0.3">
      <c r="A16" s="121" t="s">
        <v>23</v>
      </c>
      <c r="B16" s="122" t="s">
        <v>23</v>
      </c>
      <c r="C16" s="123" t="s">
        <v>66</v>
      </c>
      <c r="D16" s="334">
        <f>E16/1.3</f>
        <v>1355.6378223423019</v>
      </c>
      <c r="E16" s="314">
        <f>F16/1.3</f>
        <v>1762.3291690449926</v>
      </c>
      <c r="F16" s="315">
        <f>215.5*3.24*4*1.72*0.46/1.06*1.099</f>
        <v>2291.0279197584905</v>
      </c>
      <c r="G16" s="314">
        <f t="shared" ref="G16:J17" si="7">F16*1.3</f>
        <v>2978.3362956860378</v>
      </c>
      <c r="H16" s="314">
        <f t="shared" si="7"/>
        <v>3871.8371843918494</v>
      </c>
      <c r="I16" s="314">
        <f t="shared" si="7"/>
        <v>5033.3883397094041</v>
      </c>
      <c r="J16" s="314">
        <f t="shared" si="7"/>
        <v>6543.4048416222258</v>
      </c>
      <c r="K16" s="314">
        <f>J16*1.35</f>
        <v>8833.5965361900053</v>
      </c>
      <c r="L16" s="124">
        <f>K16*1.4</f>
        <v>12367.035150666006</v>
      </c>
      <c r="M16" s="186">
        <f>L16*1.45</f>
        <v>17932.20096846571</v>
      </c>
      <c r="N16" s="542">
        <f>M16*1.45</f>
        <v>26001.69140427528</v>
      </c>
      <c r="O16" s="161">
        <f>N16*1.5</f>
        <v>39002.537106412921</v>
      </c>
      <c r="P16" s="125">
        <f>O16*1.55</f>
        <v>60453.932514940032</v>
      </c>
    </row>
    <row r="17" spans="1:16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3388.7800227183211</v>
      </c>
      <c r="E17" s="316">
        <f>F17/1.3</f>
        <v>4405.4140295338175</v>
      </c>
      <c r="F17" s="317">
        <f>538.7*3.24*4*1.72*0.46/1.06*1.099</f>
        <v>5727.0382383939632</v>
      </c>
      <c r="G17" s="316">
        <f t="shared" si="7"/>
        <v>7445.1497099121525</v>
      </c>
      <c r="H17" s="316">
        <f t="shared" si="7"/>
        <v>9678.6946228857978</v>
      </c>
      <c r="I17" s="316">
        <f t="shared" si="7"/>
        <v>12582.303009751538</v>
      </c>
      <c r="J17" s="316">
        <f t="shared" si="7"/>
        <v>16356.993912677</v>
      </c>
      <c r="K17" s="316">
        <f>J17*1.35</f>
        <v>22081.94178211395</v>
      </c>
      <c r="L17" s="131">
        <f>K17*1.4</f>
        <v>30914.718494959528</v>
      </c>
      <c r="M17" s="190">
        <f>L17*1.45</f>
        <v>44826.341817691318</v>
      </c>
      <c r="N17" s="543">
        <f>M17*1.45</f>
        <v>64998.19563565241</v>
      </c>
      <c r="O17" s="162">
        <f>N17*1.5</f>
        <v>97497.293453478618</v>
      </c>
      <c r="P17" s="132">
        <f>O17*1.55</f>
        <v>151120.80485289186</v>
      </c>
    </row>
    <row r="18" spans="1:16" ht="15" thickBot="1" x14ac:dyDescent="0.35">
      <c r="A18" s="134"/>
      <c r="B18" s="134"/>
      <c r="C18" s="135"/>
      <c r="D18" s="318"/>
      <c r="E18" s="6"/>
      <c r="F18" s="7"/>
      <c r="G18" s="6"/>
      <c r="H18" s="6"/>
      <c r="I18" s="6"/>
      <c r="J18" s="6"/>
      <c r="K18" s="6"/>
      <c r="L18" s="136"/>
      <c r="M18" s="10"/>
      <c r="N18" s="374"/>
      <c r="O18" s="9"/>
      <c r="P18" s="137"/>
    </row>
    <row r="19" spans="1:16" x14ac:dyDescent="0.3">
      <c r="A19" s="376" t="s">
        <v>21</v>
      </c>
      <c r="B19" s="377" t="s">
        <v>21</v>
      </c>
      <c r="C19" s="378" t="s">
        <v>3</v>
      </c>
      <c r="D19" s="334">
        <f>E19</f>
        <v>10</v>
      </c>
      <c r="E19" s="314">
        <f>F19*1</f>
        <v>10</v>
      </c>
      <c r="F19" s="314">
        <v>10</v>
      </c>
      <c r="G19" s="314">
        <f t="shared" ref="G19:J20" si="8">F19</f>
        <v>10</v>
      </c>
      <c r="H19" s="314">
        <f t="shared" si="8"/>
        <v>10</v>
      </c>
      <c r="I19" s="314">
        <f t="shared" si="8"/>
        <v>10</v>
      </c>
      <c r="J19" s="310">
        <f t="shared" si="8"/>
        <v>10</v>
      </c>
      <c r="K19" s="310">
        <f>J19*1</f>
        <v>10</v>
      </c>
      <c r="L19" s="219">
        <f t="shared" ref="L19:N20" si="9">K19</f>
        <v>10</v>
      </c>
      <c r="M19" s="220">
        <f t="shared" si="9"/>
        <v>10</v>
      </c>
      <c r="N19" s="548">
        <f t="shared" si="9"/>
        <v>10</v>
      </c>
      <c r="O19" s="221">
        <f>N19*1</f>
        <v>10</v>
      </c>
      <c r="P19" s="220">
        <f>O19</f>
        <v>10</v>
      </c>
    </row>
    <row r="20" spans="1:16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30</v>
      </c>
      <c r="E20" s="316">
        <f>F20*1</f>
        <v>30</v>
      </c>
      <c r="F20" s="316">
        <v>30</v>
      </c>
      <c r="G20" s="316">
        <f t="shared" si="8"/>
        <v>30</v>
      </c>
      <c r="H20" s="316">
        <f t="shared" si="8"/>
        <v>30</v>
      </c>
      <c r="I20" s="316">
        <f t="shared" si="8"/>
        <v>30</v>
      </c>
      <c r="J20" s="311">
        <f t="shared" si="8"/>
        <v>30</v>
      </c>
      <c r="K20" s="311">
        <f>J20*1</f>
        <v>30</v>
      </c>
      <c r="L20" s="209">
        <f t="shared" si="9"/>
        <v>30</v>
      </c>
      <c r="M20" s="210">
        <f t="shared" si="9"/>
        <v>30</v>
      </c>
      <c r="N20" s="549">
        <f t="shared" si="9"/>
        <v>30</v>
      </c>
      <c r="O20" s="212">
        <f>N20*1</f>
        <v>30</v>
      </c>
      <c r="P20" s="210">
        <f>O20</f>
        <v>30</v>
      </c>
    </row>
    <row r="21" spans="1:16" ht="15" thickBot="1" x14ac:dyDescent="0.35">
      <c r="A21" s="134"/>
      <c r="B21" s="134"/>
      <c r="C21" s="149"/>
      <c r="D21" s="318"/>
      <c r="E21" s="6"/>
      <c r="F21" s="7"/>
      <c r="G21" s="6"/>
      <c r="H21" s="6"/>
      <c r="I21" s="6"/>
      <c r="J21" s="6"/>
      <c r="K21" s="6"/>
      <c r="L21" s="136"/>
      <c r="M21" s="10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65</v>
      </c>
      <c r="E22" s="314">
        <f>F22*1</f>
        <v>65</v>
      </c>
      <c r="F22" s="314">
        <v>65</v>
      </c>
      <c r="G22" s="314">
        <f>F22</f>
        <v>65</v>
      </c>
      <c r="H22" s="314">
        <f>G22</f>
        <v>65</v>
      </c>
      <c r="I22" s="314">
        <f>H22</f>
        <v>65</v>
      </c>
      <c r="J22" s="314">
        <f>I22</f>
        <v>65</v>
      </c>
      <c r="K22" s="314">
        <f>J22*1</f>
        <v>65</v>
      </c>
      <c r="L22" s="214">
        <f>K22</f>
        <v>65</v>
      </c>
      <c r="M22" s="215">
        <f>L22</f>
        <v>65</v>
      </c>
      <c r="N22" s="550">
        <f>M22</f>
        <v>65</v>
      </c>
      <c r="O22" s="216">
        <f>N22*1</f>
        <v>65</v>
      </c>
      <c r="P22" s="215">
        <f>O22</f>
        <v>65</v>
      </c>
    </row>
    <row r="23" spans="1:16" ht="15" thickBot="1" x14ac:dyDescent="0.35">
      <c r="A23" s="134"/>
      <c r="B23" s="134"/>
      <c r="C23" s="149"/>
      <c r="D23" s="318"/>
      <c r="E23" s="6"/>
      <c r="F23" s="7"/>
      <c r="G23" s="6"/>
      <c r="H23" s="6"/>
      <c r="I23" s="6"/>
      <c r="J23" s="6"/>
      <c r="K23" s="6"/>
      <c r="L23" s="136"/>
      <c r="M23" s="10"/>
      <c r="N23" s="374"/>
      <c r="O23" s="9"/>
      <c r="P23" s="137"/>
    </row>
    <row r="24" spans="1:16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72</v>
      </c>
      <c r="E24" s="316">
        <f>F24*1</f>
        <v>72</v>
      </c>
      <c r="F24" s="316">
        <v>72</v>
      </c>
      <c r="G24" s="316">
        <f>F24</f>
        <v>72</v>
      </c>
      <c r="H24" s="316">
        <f>G24</f>
        <v>72</v>
      </c>
      <c r="I24" s="316">
        <f>H24</f>
        <v>72</v>
      </c>
      <c r="J24" s="316">
        <f>I24</f>
        <v>72</v>
      </c>
      <c r="K24" s="316">
        <f>J24*1.1</f>
        <v>79.2</v>
      </c>
      <c r="L24" s="131">
        <f>K24</f>
        <v>79.2</v>
      </c>
      <c r="M24" s="132">
        <f>L24</f>
        <v>79.2</v>
      </c>
      <c r="N24" s="543">
        <f>M24</f>
        <v>79.2</v>
      </c>
      <c r="O24" s="162">
        <f>N24*1.2</f>
        <v>95.04</v>
      </c>
      <c r="P24" s="132">
        <f>O24</f>
        <v>95.04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6"/>
      <c r="J25" s="6"/>
      <c r="K25" s="6"/>
      <c r="L25" s="136"/>
      <c r="M25" s="10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0.85</v>
      </c>
      <c r="E26" s="339">
        <f>F26*1</f>
        <v>0.85</v>
      </c>
      <c r="F26" s="339">
        <v>0.85</v>
      </c>
      <c r="G26" s="339">
        <f>F26</f>
        <v>0.85</v>
      </c>
      <c r="H26" s="339">
        <f>G26</f>
        <v>0.85</v>
      </c>
      <c r="I26" s="339">
        <f>H26</f>
        <v>0.85</v>
      </c>
      <c r="J26" s="339">
        <f>I26</f>
        <v>0.85</v>
      </c>
      <c r="K26" s="339">
        <f>J26*1</f>
        <v>0.85</v>
      </c>
      <c r="L26" s="251">
        <f>K26</f>
        <v>0.85</v>
      </c>
      <c r="M26" s="252">
        <f>L26</f>
        <v>0.85</v>
      </c>
      <c r="N26" s="552">
        <f>M26</f>
        <v>0.85</v>
      </c>
      <c r="O26" s="253">
        <f>N26*1</f>
        <v>0.85</v>
      </c>
      <c r="P26" s="252">
        <f>O26</f>
        <v>0.85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506">
        <f>(0.5*(D16+D17))/(0.5*(D19/10+D20/10)+D22/10)*D26</f>
        <v>237.22089225303117</v>
      </c>
      <c r="E28" s="506">
        <f t="shared" ref="E28:J28" si="10">(0.5*(E16+E17))/(0.5*(E19/10+E20/10)+E22/10)*E26</f>
        <v>308.38715992894049</v>
      </c>
      <c r="F28" s="506">
        <f t="shared" si="10"/>
        <v>400.90330790762266</v>
      </c>
      <c r="G28" s="506">
        <f t="shared" si="10"/>
        <v>521.17430027990952</v>
      </c>
      <c r="H28" s="506">
        <f t="shared" si="10"/>
        <v>677.52659036388229</v>
      </c>
      <c r="I28" s="506">
        <f t="shared" si="10"/>
        <v>880.7845674730471</v>
      </c>
      <c r="J28" s="506">
        <f t="shared" si="10"/>
        <v>1145.0199377149613</v>
      </c>
      <c r="K28" s="506">
        <f t="shared" ref="K28:P28" si="11">(0.5*(K16+K17))/(0.5*(K19/10+K20/10)+K22/10)*K26</f>
        <v>1545.7769159151976</v>
      </c>
      <c r="L28" s="506">
        <f t="shared" si="11"/>
        <v>2164.0876822812766</v>
      </c>
      <c r="M28" s="506">
        <f t="shared" si="11"/>
        <v>3137.9271393078516</v>
      </c>
      <c r="N28" s="620">
        <f t="shared" si="11"/>
        <v>4549.9943519963845</v>
      </c>
      <c r="O28" s="621">
        <f t="shared" si="11"/>
        <v>6824.9915279945762</v>
      </c>
      <c r="P28" s="622">
        <f t="shared" si="11"/>
        <v>10578.736868391594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DF7C-23ED-4FC9-8007-2757C0A5F3CA}">
  <dimension ref="A1:AZ93"/>
  <sheetViews>
    <sheetView topLeftCell="AG25" zoomScale="85" zoomScaleNormal="85" workbookViewId="0">
      <selection activeCell="AP46" sqref="AP46:AY46"/>
    </sheetView>
  </sheetViews>
  <sheetFormatPr defaultRowHeight="14.4" x14ac:dyDescent="0.3"/>
  <cols>
    <col min="1" max="1" width="11" bestFit="1" customWidth="1"/>
    <col min="2" max="2" width="23.77734375" customWidth="1"/>
    <col min="3" max="3" width="16.6640625" bestFit="1" customWidth="1"/>
    <col min="4" max="13" width="9.77734375" bestFit="1" customWidth="1"/>
    <col min="14" max="14" width="12.6640625" bestFit="1" customWidth="1"/>
    <col min="15" max="15" width="11.88671875" style="507" bestFit="1" customWidth="1"/>
    <col min="16" max="16" width="11.88671875" bestFit="1" customWidth="1"/>
    <col min="17" max="17" width="11" bestFit="1" customWidth="1"/>
    <col min="19" max="19" width="14.6640625" bestFit="1" customWidth="1"/>
    <col min="20" max="20" width="24.44140625" customWidth="1"/>
    <col min="21" max="21" width="21.6640625" bestFit="1" customWidth="1"/>
    <col min="22" max="23" width="7.6640625" bestFit="1" customWidth="1"/>
    <col min="24" max="31" width="8.77734375" bestFit="1" customWidth="1"/>
    <col min="32" max="32" width="12.5546875" style="598" bestFit="1" customWidth="1"/>
    <col min="33" max="34" width="11.88671875" bestFit="1" customWidth="1"/>
    <col min="35" max="35" width="6.109375" bestFit="1" customWidth="1"/>
    <col min="36" max="36" width="16.44140625" bestFit="1" customWidth="1"/>
    <col min="37" max="38" width="21.6640625" bestFit="1" customWidth="1"/>
    <col min="39" max="40" width="8.77734375" bestFit="1" customWidth="1"/>
    <col min="41" max="46" width="9.77734375" bestFit="1" customWidth="1"/>
    <col min="47" max="47" width="9.77734375" style="598" bestFit="1" customWidth="1"/>
    <col min="48" max="48" width="9.77734375" bestFit="1" customWidth="1"/>
    <col min="49" max="49" width="10.77734375" customWidth="1"/>
    <col min="50" max="51" width="12.44140625" bestFit="1" customWidth="1"/>
  </cols>
  <sheetData>
    <row r="1" spans="1:52" x14ac:dyDescent="0.3">
      <c r="A1" s="639" t="s">
        <v>101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  <c r="Q1" s="507"/>
      <c r="S1" s="512" t="s">
        <v>104</v>
      </c>
      <c r="T1" s="513"/>
      <c r="U1" s="52" t="s">
        <v>0</v>
      </c>
      <c r="V1" s="81" t="s">
        <v>2</v>
      </c>
      <c r="W1" s="82" t="s">
        <v>1</v>
      </c>
      <c r="X1" s="82">
        <v>1</v>
      </c>
      <c r="Y1" s="82">
        <v>2</v>
      </c>
      <c r="Z1" s="82">
        <v>3</v>
      </c>
      <c r="AA1" s="82">
        <v>4</v>
      </c>
      <c r="AB1" s="82">
        <v>5</v>
      </c>
      <c r="AC1" s="81">
        <v>6</v>
      </c>
      <c r="AD1" s="82">
        <v>7</v>
      </c>
      <c r="AE1" s="83">
        <v>8</v>
      </c>
      <c r="AF1" s="373" t="s">
        <v>108</v>
      </c>
      <c r="AG1" s="82">
        <v>9</v>
      </c>
      <c r="AH1" s="83">
        <v>10</v>
      </c>
      <c r="AI1" s="598"/>
      <c r="AJ1" s="642" t="s">
        <v>107</v>
      </c>
      <c r="AK1" s="650"/>
      <c r="AL1" s="52" t="s">
        <v>0</v>
      </c>
      <c r="AM1" s="81" t="s">
        <v>2</v>
      </c>
      <c r="AN1" s="82" t="s">
        <v>1</v>
      </c>
      <c r="AO1" s="82">
        <v>1</v>
      </c>
      <c r="AP1" s="82">
        <v>2</v>
      </c>
      <c r="AQ1" s="82">
        <v>3</v>
      </c>
      <c r="AR1" s="82">
        <v>4</v>
      </c>
      <c r="AS1" s="82">
        <v>5</v>
      </c>
      <c r="AT1" s="81">
        <v>6</v>
      </c>
      <c r="AU1" s="82">
        <v>7</v>
      </c>
      <c r="AV1" s="83">
        <v>8</v>
      </c>
      <c r="AW1" s="373" t="s">
        <v>108</v>
      </c>
      <c r="AX1" s="82">
        <v>9</v>
      </c>
      <c r="AY1" s="83">
        <v>10</v>
      </c>
      <c r="AZ1" s="598"/>
    </row>
    <row r="2" spans="1:52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6"/>
      <c r="J2" s="6"/>
      <c r="K2" s="86"/>
      <c r="L2" s="30"/>
      <c r="M2" s="87"/>
      <c r="N2" s="535"/>
      <c r="O2" s="11"/>
      <c r="P2" s="87"/>
      <c r="Q2" s="507"/>
      <c r="S2" s="84" t="s">
        <v>28</v>
      </c>
      <c r="T2" s="84" t="s">
        <v>29</v>
      </c>
      <c r="U2" s="85" t="s">
        <v>18</v>
      </c>
      <c r="V2" s="318"/>
      <c r="W2" s="6"/>
      <c r="X2" s="7"/>
      <c r="Y2" s="6"/>
      <c r="Z2" s="6"/>
      <c r="AA2" s="6"/>
      <c r="AB2" s="6"/>
      <c r="AC2" s="86"/>
      <c r="AD2" s="30"/>
      <c r="AE2" s="87"/>
      <c r="AF2" s="535"/>
      <c r="AG2" s="11"/>
      <c r="AH2" s="87"/>
      <c r="AI2" s="598"/>
      <c r="AJ2" s="84" t="s">
        <v>28</v>
      </c>
      <c r="AK2" s="84" t="s">
        <v>29</v>
      </c>
      <c r="AL2" s="85" t="s">
        <v>18</v>
      </c>
      <c r="AM2" s="318"/>
      <c r="AN2" s="6"/>
      <c r="AO2" s="7"/>
      <c r="AP2" s="6"/>
      <c r="AQ2" s="6"/>
      <c r="AR2" s="6"/>
      <c r="AS2" s="6"/>
      <c r="AT2" s="86"/>
      <c r="AU2" s="30"/>
      <c r="AV2" s="87"/>
      <c r="AW2" s="535"/>
      <c r="AX2" s="11"/>
      <c r="AY2" s="87"/>
      <c r="AZ2" s="598"/>
    </row>
    <row r="3" spans="1:52" x14ac:dyDescent="0.3">
      <c r="A3" s="89" t="s">
        <v>21</v>
      </c>
      <c r="B3" s="90" t="s">
        <v>21</v>
      </c>
      <c r="C3" s="91" t="s">
        <v>9</v>
      </c>
      <c r="D3" s="319">
        <f>E3</f>
        <v>1.25</v>
      </c>
      <c r="E3" s="306">
        <f>F3*1</f>
        <v>1.25</v>
      </c>
      <c r="F3" s="306">
        <v>1.25</v>
      </c>
      <c r="G3" s="306">
        <f>F3</f>
        <v>1.25</v>
      </c>
      <c r="H3" s="306">
        <f>G3</f>
        <v>1.25</v>
      </c>
      <c r="I3" s="306">
        <f>H3</f>
        <v>1.25</v>
      </c>
      <c r="J3" s="306">
        <f>I3</f>
        <v>1.25</v>
      </c>
      <c r="K3" s="256">
        <f>J3*1.1</f>
        <v>1.375</v>
      </c>
      <c r="L3" s="258">
        <f>K3</f>
        <v>1.375</v>
      </c>
      <c r="M3" s="257">
        <f>L3</f>
        <v>1.375</v>
      </c>
      <c r="N3" s="536">
        <f>M3</f>
        <v>1.375</v>
      </c>
      <c r="O3" s="263">
        <f>N3*1.15</f>
        <v>1.5812499999999998</v>
      </c>
      <c r="P3" s="257">
        <f>O3</f>
        <v>1.5812499999999998</v>
      </c>
      <c r="Q3" s="507"/>
      <c r="S3" s="89" t="s">
        <v>21</v>
      </c>
      <c r="T3" s="90" t="s">
        <v>21</v>
      </c>
      <c r="U3" s="91" t="s">
        <v>9</v>
      </c>
      <c r="V3" s="319">
        <f>W3</f>
        <v>1.25</v>
      </c>
      <c r="W3" s="306">
        <f>X3*1</f>
        <v>1.25</v>
      </c>
      <c r="X3" s="306">
        <v>1.25</v>
      </c>
      <c r="Y3" s="306">
        <f>X3</f>
        <v>1.25</v>
      </c>
      <c r="Z3" s="306">
        <f>Y3</f>
        <v>1.25</v>
      </c>
      <c r="AA3" s="306">
        <f>Z3</f>
        <v>1.25</v>
      </c>
      <c r="AB3" s="306">
        <f>AA3</f>
        <v>1.25</v>
      </c>
      <c r="AC3" s="256">
        <f>AB3*1.1</f>
        <v>1.375</v>
      </c>
      <c r="AD3" s="258">
        <f>AC3</f>
        <v>1.375</v>
      </c>
      <c r="AE3" s="257">
        <f>AD3</f>
        <v>1.375</v>
      </c>
      <c r="AF3" s="536">
        <f>AE3</f>
        <v>1.375</v>
      </c>
      <c r="AG3" s="263">
        <f>AF3*1.15</f>
        <v>1.5812499999999998</v>
      </c>
      <c r="AH3" s="257">
        <f>AG3</f>
        <v>1.5812499999999998</v>
      </c>
      <c r="AI3" s="598"/>
      <c r="AJ3" s="89" t="s">
        <v>21</v>
      </c>
      <c r="AK3" s="90" t="s">
        <v>21</v>
      </c>
      <c r="AL3" s="91" t="s">
        <v>9</v>
      </c>
      <c r="AM3" s="319">
        <f>AN3</f>
        <v>1.25</v>
      </c>
      <c r="AN3" s="306">
        <f>AO3*1</f>
        <v>1.25</v>
      </c>
      <c r="AO3" s="306">
        <v>1.25</v>
      </c>
      <c r="AP3" s="306">
        <f>AO3</f>
        <v>1.25</v>
      </c>
      <c r="AQ3" s="306">
        <f>AP3</f>
        <v>1.25</v>
      </c>
      <c r="AR3" s="306">
        <f>AQ3</f>
        <v>1.25</v>
      </c>
      <c r="AS3" s="306">
        <f>AR3</f>
        <v>1.25</v>
      </c>
      <c r="AT3" s="256">
        <f>AS3*1.1</f>
        <v>1.375</v>
      </c>
      <c r="AU3" s="258">
        <f>AT3</f>
        <v>1.375</v>
      </c>
      <c r="AV3" s="257">
        <f>AU3</f>
        <v>1.375</v>
      </c>
      <c r="AW3" s="536">
        <f>AV3</f>
        <v>1.375</v>
      </c>
      <c r="AX3" s="263">
        <f>AW3*1.15</f>
        <v>1.5812499999999998</v>
      </c>
      <c r="AY3" s="257">
        <f>AX3</f>
        <v>1.5812499999999998</v>
      </c>
      <c r="AZ3" s="598"/>
    </row>
    <row r="4" spans="1:52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307">
        <f t="shared" si="2"/>
        <v>0</v>
      </c>
      <c r="I4" s="307">
        <f t="shared" si="2"/>
        <v>0</v>
      </c>
      <c r="J4" s="307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507"/>
      <c r="S4" s="92" t="s">
        <v>21</v>
      </c>
      <c r="T4" s="39" t="s">
        <v>21</v>
      </c>
      <c r="U4" s="53" t="s">
        <v>10</v>
      </c>
      <c r="V4" s="321">
        <f t="shared" ref="V4:V7" si="5">W4</f>
        <v>0</v>
      </c>
      <c r="W4" s="307">
        <f t="shared" ref="W4:W7" si="6">X4*1</f>
        <v>0</v>
      </c>
      <c r="X4" s="307">
        <v>0</v>
      </c>
      <c r="Y4" s="307">
        <f t="shared" ref="Y4:Y7" si="7">X4</f>
        <v>0</v>
      </c>
      <c r="Z4" s="307">
        <f t="shared" ref="Z4:Z7" si="8">Y4</f>
        <v>0</v>
      </c>
      <c r="AA4" s="307">
        <f t="shared" ref="AA4:AB7" si="9">Z4</f>
        <v>0</v>
      </c>
      <c r="AB4" s="307">
        <f t="shared" si="9"/>
        <v>0</v>
      </c>
      <c r="AC4" s="68">
        <f>AB4*1</f>
        <v>0</v>
      </c>
      <c r="AD4" s="33">
        <f t="shared" ref="AD4:AF7" si="10">AC4</f>
        <v>0</v>
      </c>
      <c r="AE4" s="69">
        <f t="shared" si="10"/>
        <v>0</v>
      </c>
      <c r="AF4" s="537">
        <f t="shared" si="10"/>
        <v>0</v>
      </c>
      <c r="AG4" s="59">
        <f>AF4*1</f>
        <v>0</v>
      </c>
      <c r="AH4" s="69">
        <f t="shared" ref="AH4:AH7" si="11">AG4</f>
        <v>0</v>
      </c>
      <c r="AI4" s="598"/>
      <c r="AJ4" s="92" t="s">
        <v>21</v>
      </c>
      <c r="AK4" s="39" t="s">
        <v>21</v>
      </c>
      <c r="AL4" s="53" t="s">
        <v>10</v>
      </c>
      <c r="AM4" s="321">
        <f t="shared" ref="AM4:AM7" si="12">AN4</f>
        <v>0</v>
      </c>
      <c r="AN4" s="307">
        <f t="shared" ref="AN4:AN7" si="13">AO4*1</f>
        <v>0</v>
      </c>
      <c r="AO4" s="307">
        <v>0</v>
      </c>
      <c r="AP4" s="307">
        <f t="shared" ref="AP4:AP7" si="14">AO4</f>
        <v>0</v>
      </c>
      <c r="AQ4" s="307">
        <f t="shared" ref="AQ4:AQ7" si="15">AP4</f>
        <v>0</v>
      </c>
      <c r="AR4" s="307">
        <f t="shared" ref="AR4:AS7" si="16">AQ4</f>
        <v>0</v>
      </c>
      <c r="AS4" s="307">
        <f t="shared" si="16"/>
        <v>0</v>
      </c>
      <c r="AT4" s="68">
        <f>AS4*1</f>
        <v>0</v>
      </c>
      <c r="AU4" s="33">
        <f t="shared" ref="AU4:AW7" si="17">AT4</f>
        <v>0</v>
      </c>
      <c r="AV4" s="69">
        <f t="shared" si="17"/>
        <v>0</v>
      </c>
      <c r="AW4" s="537">
        <f t="shared" si="17"/>
        <v>0</v>
      </c>
      <c r="AX4" s="59">
        <f>AW4*1</f>
        <v>0</v>
      </c>
      <c r="AY4" s="69">
        <f t="shared" ref="AY4:AY7" si="18">AX4</f>
        <v>0</v>
      </c>
      <c r="AZ4" s="598"/>
    </row>
    <row r="5" spans="1:52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308">
        <f t="shared" si="2"/>
        <v>0</v>
      </c>
      <c r="I5" s="308">
        <f t="shared" si="2"/>
        <v>0</v>
      </c>
      <c r="J5" s="308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507"/>
      <c r="S5" s="93" t="s">
        <v>21</v>
      </c>
      <c r="T5" s="40" t="s">
        <v>21</v>
      </c>
      <c r="U5" s="54" t="s">
        <v>11</v>
      </c>
      <c r="V5" s="323">
        <f t="shared" si="5"/>
        <v>0</v>
      </c>
      <c r="W5" s="308">
        <f t="shared" si="6"/>
        <v>0</v>
      </c>
      <c r="X5" s="308">
        <v>0</v>
      </c>
      <c r="Y5" s="308">
        <f t="shared" si="7"/>
        <v>0</v>
      </c>
      <c r="Z5" s="308">
        <f t="shared" si="8"/>
        <v>0</v>
      </c>
      <c r="AA5" s="308">
        <f t="shared" si="9"/>
        <v>0</v>
      </c>
      <c r="AB5" s="308">
        <f t="shared" si="9"/>
        <v>0</v>
      </c>
      <c r="AC5" s="66">
        <f>AB5*1</f>
        <v>0</v>
      </c>
      <c r="AD5" s="32">
        <f t="shared" si="10"/>
        <v>0</v>
      </c>
      <c r="AE5" s="67">
        <f t="shared" si="10"/>
        <v>0</v>
      </c>
      <c r="AF5" s="538">
        <f t="shared" si="10"/>
        <v>0</v>
      </c>
      <c r="AG5" s="58">
        <f>AF5*1</f>
        <v>0</v>
      </c>
      <c r="AH5" s="67">
        <f t="shared" si="11"/>
        <v>0</v>
      </c>
      <c r="AI5" s="598"/>
      <c r="AJ5" s="93" t="s">
        <v>21</v>
      </c>
      <c r="AK5" s="40" t="s">
        <v>21</v>
      </c>
      <c r="AL5" s="54" t="s">
        <v>11</v>
      </c>
      <c r="AM5" s="323">
        <f t="shared" si="12"/>
        <v>0</v>
      </c>
      <c r="AN5" s="308">
        <f t="shared" si="13"/>
        <v>0</v>
      </c>
      <c r="AO5" s="308">
        <v>0</v>
      </c>
      <c r="AP5" s="308">
        <f t="shared" si="14"/>
        <v>0</v>
      </c>
      <c r="AQ5" s="308">
        <f t="shared" si="15"/>
        <v>0</v>
      </c>
      <c r="AR5" s="308">
        <f t="shared" si="16"/>
        <v>0</v>
      </c>
      <c r="AS5" s="308">
        <f t="shared" si="16"/>
        <v>0</v>
      </c>
      <c r="AT5" s="66">
        <f>AS5*1</f>
        <v>0</v>
      </c>
      <c r="AU5" s="32">
        <f t="shared" si="17"/>
        <v>0</v>
      </c>
      <c r="AV5" s="67">
        <f t="shared" si="17"/>
        <v>0</v>
      </c>
      <c r="AW5" s="538">
        <f t="shared" si="17"/>
        <v>0</v>
      </c>
      <c r="AX5" s="58">
        <f>AW5*1</f>
        <v>0</v>
      </c>
      <c r="AY5" s="67">
        <f t="shared" si="18"/>
        <v>0</v>
      </c>
      <c r="AZ5" s="598"/>
    </row>
    <row r="6" spans="1:52" x14ac:dyDescent="0.3">
      <c r="A6" s="94" t="s">
        <v>21</v>
      </c>
      <c r="B6" s="41" t="s">
        <v>21</v>
      </c>
      <c r="C6" s="53" t="s">
        <v>12</v>
      </c>
      <c r="D6" s="321">
        <f t="shared" si="0"/>
        <v>1.5</v>
      </c>
      <c r="E6" s="307">
        <f t="shared" si="1"/>
        <v>1.5</v>
      </c>
      <c r="F6" s="307">
        <v>1.5</v>
      </c>
      <c r="G6" s="307">
        <f t="shared" si="2"/>
        <v>1.5</v>
      </c>
      <c r="H6" s="307">
        <f t="shared" si="2"/>
        <v>1.5</v>
      </c>
      <c r="I6" s="307">
        <f t="shared" si="2"/>
        <v>1.5</v>
      </c>
      <c r="J6" s="307">
        <f t="shared" si="2"/>
        <v>1.5</v>
      </c>
      <c r="K6" s="68">
        <f>J6*1.1</f>
        <v>1.6500000000000001</v>
      </c>
      <c r="L6" s="33">
        <f t="shared" si="3"/>
        <v>1.6500000000000001</v>
      </c>
      <c r="M6" s="69">
        <f t="shared" si="3"/>
        <v>1.6500000000000001</v>
      </c>
      <c r="N6" s="537">
        <f t="shared" si="3"/>
        <v>1.6500000000000001</v>
      </c>
      <c r="O6" s="59">
        <f>N6*1.15</f>
        <v>1.8975</v>
      </c>
      <c r="P6" s="69">
        <f t="shared" si="4"/>
        <v>1.8975</v>
      </c>
      <c r="Q6" s="507"/>
      <c r="S6" s="94" t="s">
        <v>21</v>
      </c>
      <c r="T6" s="41" t="s">
        <v>21</v>
      </c>
      <c r="U6" s="53" t="s">
        <v>12</v>
      </c>
      <c r="V6" s="321">
        <f t="shared" si="5"/>
        <v>1.5</v>
      </c>
      <c r="W6" s="307">
        <f t="shared" si="6"/>
        <v>1.5</v>
      </c>
      <c r="X6" s="307">
        <v>1.5</v>
      </c>
      <c r="Y6" s="307">
        <f t="shared" si="7"/>
        <v>1.5</v>
      </c>
      <c r="Z6" s="307">
        <f t="shared" si="8"/>
        <v>1.5</v>
      </c>
      <c r="AA6" s="307">
        <f t="shared" si="9"/>
        <v>1.5</v>
      </c>
      <c r="AB6" s="307">
        <f t="shared" si="9"/>
        <v>1.5</v>
      </c>
      <c r="AC6" s="68">
        <f>AB6*1.1</f>
        <v>1.6500000000000001</v>
      </c>
      <c r="AD6" s="33">
        <f t="shared" si="10"/>
        <v>1.6500000000000001</v>
      </c>
      <c r="AE6" s="69">
        <f t="shared" si="10"/>
        <v>1.6500000000000001</v>
      </c>
      <c r="AF6" s="537">
        <f t="shared" si="10"/>
        <v>1.6500000000000001</v>
      </c>
      <c r="AG6" s="59">
        <f>AF6*1.15</f>
        <v>1.8975</v>
      </c>
      <c r="AH6" s="69">
        <f t="shared" si="11"/>
        <v>1.8975</v>
      </c>
      <c r="AI6" s="598"/>
      <c r="AJ6" s="94" t="s">
        <v>21</v>
      </c>
      <c r="AK6" s="41" t="s">
        <v>21</v>
      </c>
      <c r="AL6" s="53" t="s">
        <v>12</v>
      </c>
      <c r="AM6" s="321">
        <f t="shared" si="12"/>
        <v>1.5</v>
      </c>
      <c r="AN6" s="307">
        <f t="shared" si="13"/>
        <v>1.5</v>
      </c>
      <c r="AO6" s="307">
        <v>1.5</v>
      </c>
      <c r="AP6" s="307">
        <f t="shared" si="14"/>
        <v>1.5</v>
      </c>
      <c r="AQ6" s="307">
        <f t="shared" si="15"/>
        <v>1.5</v>
      </c>
      <c r="AR6" s="307">
        <f t="shared" si="16"/>
        <v>1.5</v>
      </c>
      <c r="AS6" s="307">
        <f t="shared" si="16"/>
        <v>1.5</v>
      </c>
      <c r="AT6" s="68">
        <f>AS6*1.1</f>
        <v>1.6500000000000001</v>
      </c>
      <c r="AU6" s="33">
        <f t="shared" si="17"/>
        <v>1.6500000000000001</v>
      </c>
      <c r="AV6" s="69">
        <f t="shared" si="17"/>
        <v>1.6500000000000001</v>
      </c>
      <c r="AW6" s="537">
        <f t="shared" si="17"/>
        <v>1.6500000000000001</v>
      </c>
      <c r="AX6" s="59">
        <f>AW6*1.15</f>
        <v>1.8975</v>
      </c>
      <c r="AY6" s="69">
        <f t="shared" si="18"/>
        <v>1.8975</v>
      </c>
      <c r="AZ6" s="598"/>
    </row>
    <row r="7" spans="1:52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0.75</v>
      </c>
      <c r="E7" s="308">
        <f t="shared" si="1"/>
        <v>0.75</v>
      </c>
      <c r="F7" s="308">
        <v>0.75</v>
      </c>
      <c r="G7" s="308">
        <f t="shared" si="2"/>
        <v>0.75</v>
      </c>
      <c r="H7" s="308">
        <f t="shared" si="2"/>
        <v>0.75</v>
      </c>
      <c r="I7" s="308">
        <f t="shared" si="2"/>
        <v>0.75</v>
      </c>
      <c r="J7" s="308">
        <f t="shared" si="2"/>
        <v>0.75</v>
      </c>
      <c r="K7" s="98">
        <f>J7*1.1</f>
        <v>0.82500000000000007</v>
      </c>
      <c r="L7" s="100">
        <f t="shared" si="3"/>
        <v>0.82500000000000007</v>
      </c>
      <c r="M7" s="99">
        <f t="shared" si="3"/>
        <v>0.82500000000000007</v>
      </c>
      <c r="N7" s="539">
        <f t="shared" si="3"/>
        <v>0.82500000000000007</v>
      </c>
      <c r="O7" s="157">
        <f>N7*1.15</f>
        <v>0.94874999999999998</v>
      </c>
      <c r="P7" s="99">
        <f t="shared" si="4"/>
        <v>0.94874999999999998</v>
      </c>
      <c r="Q7" s="507"/>
      <c r="S7" s="95" t="s">
        <v>21</v>
      </c>
      <c r="T7" s="96" t="s">
        <v>21</v>
      </c>
      <c r="U7" s="97" t="s">
        <v>13</v>
      </c>
      <c r="V7" s="323">
        <f t="shared" si="5"/>
        <v>0.75</v>
      </c>
      <c r="W7" s="308">
        <f t="shared" si="6"/>
        <v>0.75</v>
      </c>
      <c r="X7" s="308">
        <v>0.75</v>
      </c>
      <c r="Y7" s="308">
        <f t="shared" si="7"/>
        <v>0.75</v>
      </c>
      <c r="Z7" s="308">
        <f t="shared" si="8"/>
        <v>0.75</v>
      </c>
      <c r="AA7" s="308">
        <f t="shared" si="9"/>
        <v>0.75</v>
      </c>
      <c r="AB7" s="308">
        <f t="shared" si="9"/>
        <v>0.75</v>
      </c>
      <c r="AC7" s="98">
        <f>AB7*1.1</f>
        <v>0.82500000000000007</v>
      </c>
      <c r="AD7" s="100">
        <f t="shared" si="10"/>
        <v>0.82500000000000007</v>
      </c>
      <c r="AE7" s="99">
        <f t="shared" si="10"/>
        <v>0.82500000000000007</v>
      </c>
      <c r="AF7" s="539">
        <f t="shared" si="10"/>
        <v>0.82500000000000007</v>
      </c>
      <c r="AG7" s="157">
        <f>AF7*1.15</f>
        <v>0.94874999999999998</v>
      </c>
      <c r="AH7" s="99">
        <f t="shared" si="11"/>
        <v>0.94874999999999998</v>
      </c>
      <c r="AI7" s="598"/>
      <c r="AJ7" s="95" t="s">
        <v>21</v>
      </c>
      <c r="AK7" s="96" t="s">
        <v>21</v>
      </c>
      <c r="AL7" s="97" t="s">
        <v>13</v>
      </c>
      <c r="AM7" s="323">
        <f t="shared" si="12"/>
        <v>0.75</v>
      </c>
      <c r="AN7" s="308">
        <f t="shared" si="13"/>
        <v>0.75</v>
      </c>
      <c r="AO7" s="308">
        <v>0.75</v>
      </c>
      <c r="AP7" s="308">
        <f t="shared" si="14"/>
        <v>0.75</v>
      </c>
      <c r="AQ7" s="308">
        <f t="shared" si="15"/>
        <v>0.75</v>
      </c>
      <c r="AR7" s="308">
        <f t="shared" si="16"/>
        <v>0.75</v>
      </c>
      <c r="AS7" s="308">
        <f t="shared" si="16"/>
        <v>0.75</v>
      </c>
      <c r="AT7" s="98">
        <f>AS7*1.1</f>
        <v>0.82500000000000007</v>
      </c>
      <c r="AU7" s="100">
        <f t="shared" si="17"/>
        <v>0.82500000000000007</v>
      </c>
      <c r="AV7" s="99">
        <f t="shared" si="17"/>
        <v>0.82500000000000007</v>
      </c>
      <c r="AW7" s="539">
        <f t="shared" si="17"/>
        <v>0.82500000000000007</v>
      </c>
      <c r="AX7" s="157">
        <f>AW7*1.15</f>
        <v>0.94874999999999998</v>
      </c>
      <c r="AY7" s="99">
        <f t="shared" si="18"/>
        <v>0.94874999999999998</v>
      </c>
      <c r="AZ7" s="598"/>
    </row>
    <row r="8" spans="1:52" ht="15" thickBot="1" x14ac:dyDescent="0.35">
      <c r="A8" s="134"/>
      <c r="B8" s="134"/>
      <c r="C8" s="141"/>
      <c r="D8" s="318"/>
      <c r="E8" s="6"/>
      <c r="F8" s="7"/>
      <c r="G8" s="6"/>
      <c r="H8" s="6"/>
      <c r="I8" s="6"/>
      <c r="J8" s="6"/>
      <c r="K8" s="136"/>
      <c r="L8" s="13"/>
      <c r="M8" s="10"/>
      <c r="N8" s="374"/>
      <c r="O8" s="9"/>
      <c r="P8" s="137"/>
      <c r="Q8" s="507"/>
      <c r="S8" s="134"/>
      <c r="T8" s="134"/>
      <c r="U8" s="141"/>
      <c r="V8" s="318"/>
      <c r="W8" s="6"/>
      <c r="X8" s="7"/>
      <c r="Y8" s="6"/>
      <c r="Z8" s="6"/>
      <c r="AA8" s="6"/>
      <c r="AB8" s="6"/>
      <c r="AC8" s="136"/>
      <c r="AD8" s="13"/>
      <c r="AE8" s="10"/>
      <c r="AF8" s="374"/>
      <c r="AG8" s="9"/>
      <c r="AH8" s="137"/>
      <c r="AI8" s="598"/>
      <c r="AJ8" s="134"/>
      <c r="AK8" s="134"/>
      <c r="AL8" s="141"/>
      <c r="AM8" s="318"/>
      <c r="AN8" s="6"/>
      <c r="AO8" s="7"/>
      <c r="AP8" s="6"/>
      <c r="AQ8" s="6"/>
      <c r="AR8" s="6"/>
      <c r="AS8" s="6"/>
      <c r="AT8" s="136"/>
      <c r="AU8" s="13"/>
      <c r="AV8" s="10"/>
      <c r="AW8" s="374"/>
      <c r="AX8" s="9"/>
      <c r="AY8" s="137"/>
      <c r="AZ8" s="598"/>
    </row>
    <row r="9" spans="1:52" ht="15" thickBot="1" x14ac:dyDescent="0.35">
      <c r="A9" s="163" t="s">
        <v>22</v>
      </c>
      <c r="B9" s="164" t="s">
        <v>30</v>
      </c>
      <c r="C9" s="152" t="s">
        <v>64</v>
      </c>
      <c r="D9" s="325">
        <f>E9</f>
        <v>0</v>
      </c>
      <c r="E9" s="309">
        <f>F9*1</f>
        <v>0</v>
      </c>
      <c r="F9" s="309">
        <v>0</v>
      </c>
      <c r="G9" s="309">
        <f>F9</f>
        <v>0</v>
      </c>
      <c r="H9" s="309">
        <f>G9</f>
        <v>0</v>
      </c>
      <c r="I9" s="309">
        <f>H9</f>
        <v>0</v>
      </c>
      <c r="J9" s="309">
        <f>I9</f>
        <v>0</v>
      </c>
      <c r="K9" s="251">
        <f>J9*1.1</f>
        <v>0</v>
      </c>
      <c r="L9" s="254">
        <f>K9</f>
        <v>0</v>
      </c>
      <c r="M9" s="252">
        <f>L9</f>
        <v>0</v>
      </c>
      <c r="N9" s="552">
        <f>M9</f>
        <v>0</v>
      </c>
      <c r="O9" s="253">
        <f>N9*1.1</f>
        <v>0</v>
      </c>
      <c r="P9" s="252">
        <f>O9</f>
        <v>0</v>
      </c>
      <c r="Q9" s="507"/>
      <c r="S9" s="163" t="s">
        <v>22</v>
      </c>
      <c r="T9" s="164" t="s">
        <v>30</v>
      </c>
      <c r="U9" s="152" t="s">
        <v>64</v>
      </c>
      <c r="V9" s="325">
        <f>W9</f>
        <v>0</v>
      </c>
      <c r="W9" s="309">
        <f>X9*1</f>
        <v>0</v>
      </c>
      <c r="X9" s="309">
        <v>0</v>
      </c>
      <c r="Y9" s="309">
        <f>X9</f>
        <v>0</v>
      </c>
      <c r="Z9" s="309">
        <f>Y9</f>
        <v>0</v>
      </c>
      <c r="AA9" s="309">
        <f>Z9</f>
        <v>0</v>
      </c>
      <c r="AB9" s="309">
        <f>AA9</f>
        <v>0</v>
      </c>
      <c r="AC9" s="251">
        <f>AB9*1.1</f>
        <v>0</v>
      </c>
      <c r="AD9" s="254">
        <f>AC9</f>
        <v>0</v>
      </c>
      <c r="AE9" s="252">
        <f>AD9</f>
        <v>0</v>
      </c>
      <c r="AF9" s="552">
        <f>AE9</f>
        <v>0</v>
      </c>
      <c r="AG9" s="253">
        <f>AF9*1.1</f>
        <v>0</v>
      </c>
      <c r="AH9" s="252">
        <f>AG9</f>
        <v>0</v>
      </c>
      <c r="AI9" s="598"/>
      <c r="AJ9" s="163" t="s">
        <v>22</v>
      </c>
      <c r="AK9" s="164" t="s">
        <v>30</v>
      </c>
      <c r="AL9" s="152" t="s">
        <v>64</v>
      </c>
      <c r="AM9" s="325">
        <f>AN9</f>
        <v>0</v>
      </c>
      <c r="AN9" s="309">
        <f>AO9*1</f>
        <v>0</v>
      </c>
      <c r="AO9" s="309">
        <v>0</v>
      </c>
      <c r="AP9" s="309">
        <f>AO9</f>
        <v>0</v>
      </c>
      <c r="AQ9" s="309">
        <f>AP9</f>
        <v>0</v>
      </c>
      <c r="AR9" s="309">
        <f>AQ9</f>
        <v>0</v>
      </c>
      <c r="AS9" s="309">
        <f>AR9</f>
        <v>0</v>
      </c>
      <c r="AT9" s="251">
        <f>AS9*1.1</f>
        <v>0</v>
      </c>
      <c r="AU9" s="254">
        <f>AT9</f>
        <v>0</v>
      </c>
      <c r="AV9" s="252">
        <f>AU9</f>
        <v>0</v>
      </c>
      <c r="AW9" s="552">
        <f>AV9</f>
        <v>0</v>
      </c>
      <c r="AX9" s="253">
        <f>AW9*1.1</f>
        <v>0</v>
      </c>
      <c r="AY9" s="252">
        <f>AX9</f>
        <v>0</v>
      </c>
      <c r="AZ9" s="598"/>
    </row>
    <row r="10" spans="1:52" ht="15" thickBot="1" x14ac:dyDescent="0.35">
      <c r="A10" s="134"/>
      <c r="B10" s="134"/>
      <c r="C10" s="141"/>
      <c r="D10" s="318"/>
      <c r="E10" s="6"/>
      <c r="F10" s="7"/>
      <c r="G10" s="6"/>
      <c r="H10" s="6"/>
      <c r="I10" s="6"/>
      <c r="J10" s="6"/>
      <c r="K10" s="136"/>
      <c r="L10" s="13"/>
      <c r="M10" s="10"/>
      <c r="N10" s="374"/>
      <c r="O10" s="9"/>
      <c r="P10" s="137"/>
      <c r="Q10" s="507"/>
      <c r="S10" s="134"/>
      <c r="T10" s="134"/>
      <c r="U10" s="141"/>
      <c r="V10" s="318"/>
      <c r="W10" s="6"/>
      <c r="X10" s="7"/>
      <c r="Y10" s="6"/>
      <c r="Z10" s="6"/>
      <c r="AA10" s="6"/>
      <c r="AB10" s="6"/>
      <c r="AC10" s="136"/>
      <c r="AD10" s="13"/>
      <c r="AE10" s="10"/>
      <c r="AF10" s="374"/>
      <c r="AG10" s="9"/>
      <c r="AH10" s="137"/>
      <c r="AI10" s="598"/>
      <c r="AJ10" s="134"/>
      <c r="AK10" s="134"/>
      <c r="AL10" s="141"/>
      <c r="AM10" s="318"/>
      <c r="AN10" s="6"/>
      <c r="AO10" s="7"/>
      <c r="AP10" s="6"/>
      <c r="AQ10" s="6"/>
      <c r="AR10" s="6"/>
      <c r="AS10" s="6"/>
      <c r="AT10" s="136"/>
      <c r="AU10" s="13"/>
      <c r="AV10" s="10"/>
      <c r="AW10" s="374"/>
      <c r="AX10" s="9"/>
      <c r="AY10" s="137"/>
      <c r="AZ10" s="598"/>
    </row>
    <row r="11" spans="1:52" x14ac:dyDescent="0.3">
      <c r="A11" s="121"/>
      <c r="B11" s="122"/>
      <c r="C11" s="103" t="s">
        <v>14</v>
      </c>
      <c r="D11" s="327">
        <f>E11</f>
        <v>25</v>
      </c>
      <c r="E11" s="310">
        <f>F11*1</f>
        <v>25</v>
      </c>
      <c r="F11" s="310">
        <v>25</v>
      </c>
      <c r="G11" s="310">
        <f t="shared" ref="G11:J12" si="19">F11</f>
        <v>25</v>
      </c>
      <c r="H11" s="310">
        <f t="shared" si="19"/>
        <v>25</v>
      </c>
      <c r="I11" s="310">
        <f t="shared" si="19"/>
        <v>25</v>
      </c>
      <c r="J11" s="314">
        <f t="shared" si="19"/>
        <v>25</v>
      </c>
      <c r="K11" s="124">
        <f>J11*1</f>
        <v>25</v>
      </c>
      <c r="L11" s="126">
        <f t="shared" ref="L11:N12" si="20">K11</f>
        <v>25</v>
      </c>
      <c r="M11" s="125">
        <f t="shared" si="20"/>
        <v>25</v>
      </c>
      <c r="N11" s="542">
        <f t="shared" si="20"/>
        <v>25</v>
      </c>
      <c r="O11" s="161">
        <f>N11*1</f>
        <v>25</v>
      </c>
      <c r="P11" s="125">
        <f>O11</f>
        <v>25</v>
      </c>
      <c r="Q11" s="507"/>
      <c r="S11" s="121"/>
      <c r="T11" s="122"/>
      <c r="U11" s="103" t="s">
        <v>14</v>
      </c>
      <c r="V11" s="327">
        <f>W11</f>
        <v>25</v>
      </c>
      <c r="W11" s="310">
        <f>X11*1</f>
        <v>25</v>
      </c>
      <c r="X11" s="310">
        <v>25</v>
      </c>
      <c r="Y11" s="310">
        <f t="shared" ref="Y11:Y12" si="21">X11</f>
        <v>25</v>
      </c>
      <c r="Z11" s="310">
        <f t="shared" ref="Z11:Z12" si="22">Y11</f>
        <v>25</v>
      </c>
      <c r="AA11" s="310">
        <f t="shared" ref="AA11:AB12" si="23">Z11</f>
        <v>25</v>
      </c>
      <c r="AB11" s="314">
        <f t="shared" si="23"/>
        <v>25</v>
      </c>
      <c r="AC11" s="124">
        <f>AB11*1</f>
        <v>25</v>
      </c>
      <c r="AD11" s="126">
        <f t="shared" ref="AD11:AF12" si="24">AC11</f>
        <v>25</v>
      </c>
      <c r="AE11" s="125">
        <f t="shared" si="24"/>
        <v>25</v>
      </c>
      <c r="AF11" s="542">
        <f t="shared" si="24"/>
        <v>25</v>
      </c>
      <c r="AG11" s="161">
        <f>AF11*1</f>
        <v>25</v>
      </c>
      <c r="AH11" s="125">
        <f>AG11</f>
        <v>25</v>
      </c>
      <c r="AI11" s="598"/>
      <c r="AJ11" s="121"/>
      <c r="AK11" s="122"/>
      <c r="AL11" s="103" t="s">
        <v>14</v>
      </c>
      <c r="AM11" s="327">
        <f>AN11</f>
        <v>25</v>
      </c>
      <c r="AN11" s="310">
        <f>AO11*1</f>
        <v>25</v>
      </c>
      <c r="AO11" s="310">
        <v>25</v>
      </c>
      <c r="AP11" s="310">
        <f t="shared" ref="AP11:AP12" si="25">AO11</f>
        <v>25</v>
      </c>
      <c r="AQ11" s="310">
        <f t="shared" ref="AQ11:AQ12" si="26">AP11</f>
        <v>25</v>
      </c>
      <c r="AR11" s="310">
        <f t="shared" ref="AR11:AS12" si="27">AQ11</f>
        <v>25</v>
      </c>
      <c r="AS11" s="314">
        <f t="shared" si="27"/>
        <v>25</v>
      </c>
      <c r="AT11" s="124">
        <f>AS11*1</f>
        <v>25</v>
      </c>
      <c r="AU11" s="126">
        <f t="shared" ref="AU11:AW12" si="28">AT11</f>
        <v>25</v>
      </c>
      <c r="AV11" s="125">
        <f t="shared" si="28"/>
        <v>25</v>
      </c>
      <c r="AW11" s="542">
        <f t="shared" si="28"/>
        <v>25</v>
      </c>
      <c r="AX11" s="161">
        <f>AW11*1</f>
        <v>25</v>
      </c>
      <c r="AY11" s="125">
        <f>AX11</f>
        <v>25</v>
      </c>
      <c r="AZ11" s="598"/>
    </row>
    <row r="12" spans="1:52" ht="15" thickBot="1" x14ac:dyDescent="0.35">
      <c r="A12" s="128"/>
      <c r="B12" s="129"/>
      <c r="C12" s="97" t="s">
        <v>15</v>
      </c>
      <c r="D12" s="329">
        <f>E12</f>
        <v>10</v>
      </c>
      <c r="E12" s="311">
        <f>F12*1</f>
        <v>10</v>
      </c>
      <c r="F12" s="311">
        <v>10</v>
      </c>
      <c r="G12" s="311">
        <f t="shared" si="19"/>
        <v>10</v>
      </c>
      <c r="H12" s="311">
        <f t="shared" si="19"/>
        <v>10</v>
      </c>
      <c r="I12" s="311">
        <f t="shared" si="19"/>
        <v>10</v>
      </c>
      <c r="J12" s="316">
        <f t="shared" si="19"/>
        <v>10</v>
      </c>
      <c r="K12" s="131">
        <f>J12*1</f>
        <v>10</v>
      </c>
      <c r="L12" s="133">
        <f t="shared" si="20"/>
        <v>10</v>
      </c>
      <c r="M12" s="132">
        <f t="shared" si="20"/>
        <v>10</v>
      </c>
      <c r="N12" s="543">
        <f t="shared" si="20"/>
        <v>10</v>
      </c>
      <c r="O12" s="162">
        <f>N12*1</f>
        <v>10</v>
      </c>
      <c r="P12" s="132">
        <f>O12</f>
        <v>10</v>
      </c>
      <c r="Q12" s="507"/>
      <c r="S12" s="128"/>
      <c r="T12" s="129"/>
      <c r="U12" s="97" t="s">
        <v>15</v>
      </c>
      <c r="V12" s="329">
        <f>W12</f>
        <v>10</v>
      </c>
      <c r="W12" s="311">
        <f>X12*1</f>
        <v>10</v>
      </c>
      <c r="X12" s="311">
        <v>10</v>
      </c>
      <c r="Y12" s="311">
        <f t="shared" si="21"/>
        <v>10</v>
      </c>
      <c r="Z12" s="311">
        <f t="shared" si="22"/>
        <v>10</v>
      </c>
      <c r="AA12" s="311">
        <f t="shared" si="23"/>
        <v>10</v>
      </c>
      <c r="AB12" s="316">
        <f t="shared" si="23"/>
        <v>10</v>
      </c>
      <c r="AC12" s="131">
        <f>AB12*1</f>
        <v>10</v>
      </c>
      <c r="AD12" s="133">
        <f t="shared" si="24"/>
        <v>10</v>
      </c>
      <c r="AE12" s="132">
        <f t="shared" si="24"/>
        <v>10</v>
      </c>
      <c r="AF12" s="543">
        <f t="shared" si="24"/>
        <v>10</v>
      </c>
      <c r="AG12" s="162">
        <f>AF12*1</f>
        <v>10</v>
      </c>
      <c r="AH12" s="132">
        <f>AG12</f>
        <v>10</v>
      </c>
      <c r="AI12" s="598"/>
      <c r="AJ12" s="128"/>
      <c r="AK12" s="129"/>
      <c r="AL12" s="97" t="s">
        <v>15</v>
      </c>
      <c r="AM12" s="329">
        <f>AN12</f>
        <v>45</v>
      </c>
      <c r="AN12" s="311">
        <f>AO12*1</f>
        <v>45</v>
      </c>
      <c r="AO12" s="311">
        <v>45</v>
      </c>
      <c r="AP12" s="311">
        <f t="shared" si="25"/>
        <v>45</v>
      </c>
      <c r="AQ12" s="311">
        <f t="shared" si="26"/>
        <v>45</v>
      </c>
      <c r="AR12" s="311">
        <f t="shared" si="27"/>
        <v>45</v>
      </c>
      <c r="AS12" s="316">
        <f t="shared" si="27"/>
        <v>45</v>
      </c>
      <c r="AT12" s="131">
        <f>AS12*1</f>
        <v>45</v>
      </c>
      <c r="AU12" s="133">
        <f t="shared" si="28"/>
        <v>45</v>
      </c>
      <c r="AV12" s="132">
        <f t="shared" si="28"/>
        <v>45</v>
      </c>
      <c r="AW12" s="543">
        <f t="shared" si="28"/>
        <v>45</v>
      </c>
      <c r="AX12" s="162">
        <f>AW12*1</f>
        <v>45</v>
      </c>
      <c r="AY12" s="132">
        <f>AX12</f>
        <v>45</v>
      </c>
      <c r="AZ12" s="598"/>
    </row>
    <row r="13" spans="1:52" ht="15" thickBot="1" x14ac:dyDescent="0.35">
      <c r="A13" s="144"/>
      <c r="B13" s="144"/>
      <c r="C13" s="149"/>
      <c r="D13" s="331"/>
      <c r="E13" s="1"/>
      <c r="F13" s="1"/>
      <c r="G13" s="1"/>
      <c r="H13" s="1"/>
      <c r="I13" s="1"/>
      <c r="J13" s="1"/>
      <c r="K13" s="145"/>
      <c r="L13" s="28"/>
      <c r="M13" s="4"/>
      <c r="N13" s="375"/>
      <c r="O13" s="20"/>
      <c r="P13" s="146"/>
      <c r="Q13" s="507"/>
      <c r="S13" s="144"/>
      <c r="T13" s="144"/>
      <c r="U13" s="149"/>
      <c r="V13" s="331"/>
      <c r="W13" s="1"/>
      <c r="X13" s="1"/>
      <c r="Y13" s="1"/>
      <c r="Z13" s="1"/>
      <c r="AA13" s="1"/>
      <c r="AB13" s="1"/>
      <c r="AC13" s="145"/>
      <c r="AD13" s="28"/>
      <c r="AE13" s="4"/>
      <c r="AF13" s="375"/>
      <c r="AG13" s="20"/>
      <c r="AH13" s="146"/>
      <c r="AI13" s="598"/>
      <c r="AJ13" s="144"/>
      <c r="AK13" s="144"/>
      <c r="AL13" s="149"/>
      <c r="AM13" s="331"/>
      <c r="AN13" s="1"/>
      <c r="AO13" s="1"/>
      <c r="AP13" s="1"/>
      <c r="AQ13" s="1"/>
      <c r="AR13" s="1"/>
      <c r="AS13" s="1"/>
      <c r="AT13" s="145"/>
      <c r="AU13" s="28"/>
      <c r="AV13" s="4"/>
      <c r="AW13" s="375"/>
      <c r="AX13" s="20"/>
      <c r="AY13" s="146"/>
      <c r="AZ13" s="598"/>
    </row>
    <row r="14" spans="1:52" ht="15" thickBot="1" x14ac:dyDescent="0.35">
      <c r="A14" s="166" t="s">
        <v>23</v>
      </c>
      <c r="B14" s="167" t="s">
        <v>23</v>
      </c>
      <c r="C14" s="285" t="s">
        <v>65</v>
      </c>
      <c r="D14" s="332">
        <f>E14/1.3</f>
        <v>-621.23076923076917</v>
      </c>
      <c r="E14" s="312">
        <f>F14/1.3</f>
        <v>-807.59999999999991</v>
      </c>
      <c r="F14" s="313">
        <f>-67.3*1.95*4*2</f>
        <v>-1049.8799999999999</v>
      </c>
      <c r="G14" s="312">
        <f>F14*1.3</f>
        <v>-1364.8439999999998</v>
      </c>
      <c r="H14" s="312">
        <f>G14*1.3</f>
        <v>-1774.2971999999997</v>
      </c>
      <c r="I14" s="312">
        <f>H14*1.3</f>
        <v>-2306.5863599999998</v>
      </c>
      <c r="J14" s="312">
        <f>I14*1.3</f>
        <v>-2998.5622679999997</v>
      </c>
      <c r="K14" s="286">
        <f>J14*1.35</f>
        <v>-4048.0590617999997</v>
      </c>
      <c r="L14" s="289">
        <f>K14*1.4</f>
        <v>-5667.2826865199995</v>
      </c>
      <c r="M14" s="291">
        <f>L14*1.45</f>
        <v>-8217.5598954539983</v>
      </c>
      <c r="N14" s="568">
        <f>M14*1.45</f>
        <v>-11915.461848408297</v>
      </c>
      <c r="O14" s="292">
        <f>N14*1.5</f>
        <v>-17873.192772612445</v>
      </c>
      <c r="P14" s="287">
        <f>O14*1.55</f>
        <v>-27703.448797549292</v>
      </c>
      <c r="Q14" s="507"/>
      <c r="S14" s="166" t="s">
        <v>23</v>
      </c>
      <c r="T14" s="167" t="s">
        <v>23</v>
      </c>
      <c r="U14" s="285" t="s">
        <v>65</v>
      </c>
      <c r="V14" s="332">
        <f>W14/1.3</f>
        <v>-8386.6153846153829</v>
      </c>
      <c r="W14" s="312">
        <f>X14/1.3</f>
        <v>-10902.599999999999</v>
      </c>
      <c r="X14" s="313">
        <f>-67.3*1.95*4*27</f>
        <v>-14173.38</v>
      </c>
      <c r="Y14" s="312">
        <f>X14*1.3</f>
        <v>-18425.394</v>
      </c>
      <c r="Z14" s="312">
        <f>Y14*1.3</f>
        <v>-23953.012200000001</v>
      </c>
      <c r="AA14" s="312">
        <f>Z14*1.3</f>
        <v>-31138.915860000001</v>
      </c>
      <c r="AB14" s="312">
        <f>AA14*1.3</f>
        <v>-40480.590618000002</v>
      </c>
      <c r="AC14" s="286">
        <f>AB14*1.35</f>
        <v>-54648.797334300005</v>
      </c>
      <c r="AD14" s="289">
        <f>AC14*1.4</f>
        <v>-76508.316268020004</v>
      </c>
      <c r="AE14" s="291">
        <f>AD14*1.45</f>
        <v>-110937.05858862901</v>
      </c>
      <c r="AF14" s="568">
        <f>AE14*1.45</f>
        <v>-160858.73495351206</v>
      </c>
      <c r="AG14" s="292">
        <f>AF14*1.5</f>
        <v>-241288.10243026807</v>
      </c>
      <c r="AH14" s="287">
        <f>AG14*1.55</f>
        <v>-373996.55876691552</v>
      </c>
      <c r="AI14" s="598"/>
      <c r="AJ14" s="166" t="s">
        <v>23</v>
      </c>
      <c r="AK14" s="167" t="s">
        <v>23</v>
      </c>
      <c r="AL14" s="285" t="s">
        <v>65</v>
      </c>
      <c r="AM14" s="332">
        <f>AN14/1.3</f>
        <v>-62123.076923076907</v>
      </c>
      <c r="AN14" s="312">
        <f>AO14/1.3</f>
        <v>-80759.999999999985</v>
      </c>
      <c r="AO14" s="313">
        <f>-67.3*1.95*4*200</f>
        <v>-104987.99999999999</v>
      </c>
      <c r="AP14" s="312">
        <f>AO14*1.3</f>
        <v>-136484.4</v>
      </c>
      <c r="AQ14" s="312">
        <f>AP14*1.3</f>
        <v>-177429.72</v>
      </c>
      <c r="AR14" s="312">
        <f>AQ14*1.3</f>
        <v>-230658.636</v>
      </c>
      <c r="AS14" s="312">
        <f>AR14*1.3</f>
        <v>-299856.2268</v>
      </c>
      <c r="AT14" s="286">
        <f>AS14*1.35</f>
        <v>-404805.90618000005</v>
      </c>
      <c r="AU14" s="289">
        <f>AT14*1.4</f>
        <v>-566728.268652</v>
      </c>
      <c r="AV14" s="291">
        <f>AU14*1.45</f>
        <v>-821755.98954540002</v>
      </c>
      <c r="AW14" s="568">
        <f>AV14*1.45</f>
        <v>-1191546.18484083</v>
      </c>
      <c r="AX14" s="292">
        <f>AW14*1.5</f>
        <v>-1787319.2772612451</v>
      </c>
      <c r="AY14" s="287">
        <f>AX14*1.55</f>
        <v>-2770344.8797549298</v>
      </c>
      <c r="AZ14" s="598"/>
    </row>
    <row r="15" spans="1:52" ht="15" thickBot="1" x14ac:dyDescent="0.35">
      <c r="A15" s="144"/>
      <c r="B15" s="144"/>
      <c r="C15" s="141"/>
      <c r="D15" s="331"/>
      <c r="E15" s="1"/>
      <c r="F15" s="2"/>
      <c r="G15" s="1"/>
      <c r="H15" s="1"/>
      <c r="I15" s="1"/>
      <c r="J15" s="1"/>
      <c r="K15" s="145"/>
      <c r="L15" s="28"/>
      <c r="M15" s="4"/>
      <c r="N15" s="375"/>
      <c r="O15" s="20"/>
      <c r="P15" s="146"/>
      <c r="Q15" s="507"/>
      <c r="S15" s="144"/>
      <c r="T15" s="144"/>
      <c r="U15" s="141"/>
      <c r="V15" s="331"/>
      <c r="W15" s="1"/>
      <c r="X15" s="2"/>
      <c r="Y15" s="1"/>
      <c r="Z15" s="1"/>
      <c r="AA15" s="1"/>
      <c r="AB15" s="1"/>
      <c r="AC15" s="145"/>
      <c r="AD15" s="28"/>
      <c r="AE15" s="4"/>
      <c r="AF15" s="375"/>
      <c r="AG15" s="20"/>
      <c r="AH15" s="146"/>
      <c r="AI15" s="598"/>
      <c r="AJ15" s="144"/>
      <c r="AK15" s="144"/>
      <c r="AL15" s="141"/>
      <c r="AM15" s="331"/>
      <c r="AN15" s="1"/>
      <c r="AO15" s="2"/>
      <c r="AP15" s="1"/>
      <c r="AQ15" s="1"/>
      <c r="AR15" s="1"/>
      <c r="AS15" s="1"/>
      <c r="AT15" s="145"/>
      <c r="AU15" s="28"/>
      <c r="AV15" s="4"/>
      <c r="AW15" s="375"/>
      <c r="AX15" s="20"/>
      <c r="AY15" s="146"/>
      <c r="AZ15" s="598"/>
    </row>
    <row r="16" spans="1:52" x14ac:dyDescent="0.3">
      <c r="A16" s="121" t="s">
        <v>23</v>
      </c>
      <c r="B16" s="122" t="s">
        <v>23</v>
      </c>
      <c r="C16" s="123" t="s">
        <v>66</v>
      </c>
      <c r="D16" s="334">
        <f>E16/1.3</f>
        <v>5684.9155029585791</v>
      </c>
      <c r="E16" s="314">
        <f>F16/1.3</f>
        <v>7390.3901538461532</v>
      </c>
      <c r="F16" s="315">
        <f>215.5*3.24*4*1.72*2</f>
        <v>9607.5072</v>
      </c>
      <c r="G16" s="314">
        <f t="shared" ref="G16:J17" si="29">F16*1.3</f>
        <v>12489.75936</v>
      </c>
      <c r="H16" s="314">
        <f t="shared" si="29"/>
        <v>16236.687168</v>
      </c>
      <c r="I16" s="314">
        <f t="shared" si="29"/>
        <v>21107.693318400001</v>
      </c>
      <c r="J16" s="314">
        <f t="shared" si="29"/>
        <v>27440.001313920002</v>
      </c>
      <c r="K16" s="124">
        <f>J16*1.35</f>
        <v>37044.001773792006</v>
      </c>
      <c r="L16" s="126">
        <f>K16*1.4</f>
        <v>51861.602483308809</v>
      </c>
      <c r="M16" s="186">
        <f>L16*1.45</f>
        <v>75199.323600797768</v>
      </c>
      <c r="N16" s="542">
        <f>M16*1.45</f>
        <v>109039.01922115676</v>
      </c>
      <c r="O16" s="161">
        <f>N16*1.5</f>
        <v>163558.52883173514</v>
      </c>
      <c r="P16" s="125">
        <f>O16*1.55</f>
        <v>253515.71968918946</v>
      </c>
      <c r="Q16" s="507"/>
      <c r="S16" s="121" t="s">
        <v>23</v>
      </c>
      <c r="T16" s="122" t="s">
        <v>23</v>
      </c>
      <c r="U16" s="494" t="s">
        <v>66</v>
      </c>
      <c r="V16" s="334">
        <f>W16/1.3</f>
        <v>76746.359289940825</v>
      </c>
      <c r="W16" s="314">
        <f>X16/1.3</f>
        <v>99770.267076923075</v>
      </c>
      <c r="X16" s="315">
        <f>215.5*3.24*4*1.72*27</f>
        <v>129701.3472</v>
      </c>
      <c r="Y16" s="314">
        <f t="shared" ref="Y16:Y17" si="30">X16*1.3</f>
        <v>168611.75136000002</v>
      </c>
      <c r="Z16" s="314">
        <f t="shared" ref="Z16:Z17" si="31">Y16*1.3</f>
        <v>219195.27676800004</v>
      </c>
      <c r="AA16" s="314">
        <f t="shared" ref="AA16:AB17" si="32">Z16*1.3</f>
        <v>284953.85979840008</v>
      </c>
      <c r="AB16" s="314">
        <f t="shared" si="32"/>
        <v>370440.0177379201</v>
      </c>
      <c r="AC16" s="124">
        <f>AB16*1.35</f>
        <v>500094.02394619217</v>
      </c>
      <c r="AD16" s="126">
        <f>AC16*1.4</f>
        <v>700131.63352466899</v>
      </c>
      <c r="AE16" s="186">
        <f>AD16*1.45</f>
        <v>1015190.86861077</v>
      </c>
      <c r="AF16" s="542">
        <f>AE16*1.45</f>
        <v>1472026.7594856163</v>
      </c>
      <c r="AG16" s="161">
        <f>AF16*1.5</f>
        <v>2208040.1392284245</v>
      </c>
      <c r="AH16" s="125">
        <f>AG16*1.55</f>
        <v>3422462.2158040581</v>
      </c>
      <c r="AI16" s="598"/>
      <c r="AJ16" s="121" t="s">
        <v>23</v>
      </c>
      <c r="AK16" s="122" t="s">
        <v>23</v>
      </c>
      <c r="AL16" s="494" t="s">
        <v>66</v>
      </c>
      <c r="AM16" s="334">
        <f>AN16/1.3</f>
        <v>767463.59289940831</v>
      </c>
      <c r="AN16" s="314">
        <f>AO16/1.3</f>
        <v>997702.67076923081</v>
      </c>
      <c r="AO16" s="315">
        <f>215.5*3.24*4*1.72*200*1.35</f>
        <v>1297013.4720000001</v>
      </c>
      <c r="AP16" s="314">
        <f t="shared" ref="AP16:AP17" si="33">AO16*1.3</f>
        <v>1686117.5136000002</v>
      </c>
      <c r="AQ16" s="314">
        <f t="shared" ref="AQ16:AQ17" si="34">AP16*1.3</f>
        <v>2191952.7676800005</v>
      </c>
      <c r="AR16" s="314">
        <f t="shared" ref="AR16:AS17" si="35">AQ16*1.3</f>
        <v>2849538.5979840006</v>
      </c>
      <c r="AS16" s="314">
        <f t="shared" si="35"/>
        <v>3704400.1773792007</v>
      </c>
      <c r="AT16" s="124">
        <f>AS16*1.35</f>
        <v>5000940.2394619212</v>
      </c>
      <c r="AU16" s="126">
        <f>AT16*1.4</f>
        <v>7001316.3352466896</v>
      </c>
      <c r="AV16" s="186">
        <f>AU16*1.45</f>
        <v>10151908.686107699</v>
      </c>
      <c r="AW16" s="542">
        <f>AV16*1.45</f>
        <v>14720267.594856163</v>
      </c>
      <c r="AX16" s="161">
        <f>AW16*1.5</f>
        <v>22080401.392284244</v>
      </c>
      <c r="AY16" s="125">
        <f>AX16*1.55</f>
        <v>34224622.158040583</v>
      </c>
      <c r="AZ16" s="598"/>
    </row>
    <row r="17" spans="1:52" ht="15" thickBot="1" x14ac:dyDescent="0.35">
      <c r="A17" s="128" t="s">
        <v>23</v>
      </c>
      <c r="B17" s="129" t="s">
        <v>23</v>
      </c>
      <c r="C17" s="130" t="s">
        <v>67</v>
      </c>
      <c r="D17" s="336">
        <f>E17/1.3</f>
        <v>14210.969751479292</v>
      </c>
      <c r="E17" s="316">
        <f>F17/1.3</f>
        <v>18474.260676923081</v>
      </c>
      <c r="F17" s="317">
        <f>538.7*3.24*4*1.72*2</f>
        <v>24016.538880000004</v>
      </c>
      <c r="G17" s="316">
        <f t="shared" si="29"/>
        <v>31221.500544000006</v>
      </c>
      <c r="H17" s="316">
        <f t="shared" si="29"/>
        <v>40587.950707200012</v>
      </c>
      <c r="I17" s="316">
        <f t="shared" si="29"/>
        <v>52764.335919360019</v>
      </c>
      <c r="J17" s="316">
        <f t="shared" si="29"/>
        <v>68593.636695168025</v>
      </c>
      <c r="K17" s="131">
        <f>J17*1.35</f>
        <v>92601.409538476844</v>
      </c>
      <c r="L17" s="133">
        <f>K17*1.4</f>
        <v>129641.97335386758</v>
      </c>
      <c r="M17" s="190">
        <f>L17*1.45</f>
        <v>187980.86136310798</v>
      </c>
      <c r="N17" s="543">
        <f>M17*1.45</f>
        <v>272572.24897650658</v>
      </c>
      <c r="O17" s="162">
        <f>N17*1.5</f>
        <v>408858.3734647599</v>
      </c>
      <c r="P17" s="132">
        <f>O17*1.55</f>
        <v>633730.47887037788</v>
      </c>
      <c r="Q17" s="507"/>
      <c r="S17" s="128" t="s">
        <v>23</v>
      </c>
      <c r="T17" s="129" t="s">
        <v>23</v>
      </c>
      <c r="U17" s="495" t="s">
        <v>67</v>
      </c>
      <c r="V17" s="336">
        <f>W17/1.3</f>
        <v>191848.09164497044</v>
      </c>
      <c r="W17" s="316">
        <f>X17/1.3</f>
        <v>249402.51913846156</v>
      </c>
      <c r="X17" s="317">
        <f>538.7*3.24*4*1.72*27</f>
        <v>324223.27488000004</v>
      </c>
      <c r="Y17" s="316">
        <f t="shared" si="30"/>
        <v>421490.25734400004</v>
      </c>
      <c r="Z17" s="316">
        <f t="shared" si="31"/>
        <v>547937.33454720012</v>
      </c>
      <c r="AA17" s="316">
        <f t="shared" si="32"/>
        <v>712318.53491136024</v>
      </c>
      <c r="AB17" s="316">
        <f t="shared" si="32"/>
        <v>926014.09538476833</v>
      </c>
      <c r="AC17" s="131">
        <f>AB17*1.35</f>
        <v>1250119.0287694372</v>
      </c>
      <c r="AD17" s="133">
        <f>AC17*1.4</f>
        <v>1750166.640277212</v>
      </c>
      <c r="AE17" s="190">
        <f>AD17*1.45</f>
        <v>2537741.6284019575</v>
      </c>
      <c r="AF17" s="543">
        <f>AE17*1.45</f>
        <v>3679725.3611828382</v>
      </c>
      <c r="AG17" s="162">
        <f>AF17*1.5</f>
        <v>5519588.0417742571</v>
      </c>
      <c r="AH17" s="132">
        <f>AG17*1.55</f>
        <v>8555361.4647500981</v>
      </c>
      <c r="AI17" s="598"/>
      <c r="AJ17" s="128" t="s">
        <v>23</v>
      </c>
      <c r="AK17" s="129" t="s">
        <v>23</v>
      </c>
      <c r="AL17" s="495" t="s">
        <v>67</v>
      </c>
      <c r="AM17" s="336">
        <f>AN17/1.3</f>
        <v>1918480.9164497044</v>
      </c>
      <c r="AN17" s="316">
        <f>AO17/1.3</f>
        <v>2494025.1913846158</v>
      </c>
      <c r="AO17" s="317">
        <f>538.7*3.24*4*1.72*200*1.35</f>
        <v>3242232.7488000006</v>
      </c>
      <c r="AP17" s="316">
        <f t="shared" si="33"/>
        <v>4214902.5734400013</v>
      </c>
      <c r="AQ17" s="316">
        <f t="shared" si="34"/>
        <v>5479373.3454720024</v>
      </c>
      <c r="AR17" s="316">
        <f t="shared" si="35"/>
        <v>7123185.3491136031</v>
      </c>
      <c r="AS17" s="316">
        <f t="shared" si="35"/>
        <v>9260140.953847684</v>
      </c>
      <c r="AT17" s="131">
        <f>AS17*1.35</f>
        <v>12501190.287694374</v>
      </c>
      <c r="AU17" s="133">
        <f>AT17*1.4</f>
        <v>17501666.402772121</v>
      </c>
      <c r="AV17" s="190">
        <f>AU17*1.45</f>
        <v>25377416.284019575</v>
      </c>
      <c r="AW17" s="543">
        <f>AV17*1.45</f>
        <v>36797253.611828379</v>
      </c>
      <c r="AX17" s="162">
        <f>AW17*1.5</f>
        <v>55195880.417742565</v>
      </c>
      <c r="AY17" s="132">
        <f>AX17*1.55</f>
        <v>85553614.647500977</v>
      </c>
      <c r="AZ17" s="598"/>
    </row>
    <row r="18" spans="1:52" ht="15" thickBot="1" x14ac:dyDescent="0.35">
      <c r="A18" s="134"/>
      <c r="B18" s="134"/>
      <c r="C18" s="135"/>
      <c r="D18" s="318"/>
      <c r="E18" s="6"/>
      <c r="F18" s="7"/>
      <c r="G18" s="6"/>
      <c r="H18" s="6"/>
      <c r="I18" s="6"/>
      <c r="J18" s="6"/>
      <c r="K18" s="136"/>
      <c r="L18" s="13"/>
      <c r="M18" s="10"/>
      <c r="N18" s="374"/>
      <c r="O18" s="9"/>
      <c r="P18" s="137"/>
      <c r="Q18" s="507"/>
      <c r="S18" s="134"/>
      <c r="T18" s="134"/>
      <c r="U18" s="135"/>
      <c r="V18" s="318"/>
      <c r="W18" s="6"/>
      <c r="X18" s="7"/>
      <c r="Y18" s="6"/>
      <c r="Z18" s="6"/>
      <c r="AA18" s="6"/>
      <c r="AB18" s="6"/>
      <c r="AC18" s="136"/>
      <c r="AD18" s="13"/>
      <c r="AE18" s="10"/>
      <c r="AF18" s="374"/>
      <c r="AG18" s="9"/>
      <c r="AH18" s="137"/>
      <c r="AI18" s="598"/>
      <c r="AJ18" s="134"/>
      <c r="AK18" s="134"/>
      <c r="AL18" s="135"/>
      <c r="AM18" s="318"/>
      <c r="AN18" s="6"/>
      <c r="AO18" s="7"/>
      <c r="AP18" s="6"/>
      <c r="AQ18" s="6"/>
      <c r="AR18" s="6"/>
      <c r="AS18" s="6"/>
      <c r="AT18" s="136"/>
      <c r="AU18" s="13"/>
      <c r="AV18" s="10"/>
      <c r="AW18" s="374"/>
      <c r="AX18" s="9"/>
      <c r="AY18" s="137"/>
      <c r="AZ18" s="598"/>
    </row>
    <row r="19" spans="1:52" x14ac:dyDescent="0.3">
      <c r="A19" s="376" t="s">
        <v>21</v>
      </c>
      <c r="B19" s="377" t="s">
        <v>21</v>
      </c>
      <c r="C19" s="378" t="s">
        <v>3</v>
      </c>
      <c r="D19" s="334">
        <f>E19</f>
        <v>55</v>
      </c>
      <c r="E19" s="314">
        <f>F19*1</f>
        <v>55</v>
      </c>
      <c r="F19" s="314">
        <v>55</v>
      </c>
      <c r="G19" s="314">
        <f t="shared" ref="G19:J20" si="36">F19</f>
        <v>55</v>
      </c>
      <c r="H19" s="314">
        <f t="shared" si="36"/>
        <v>55</v>
      </c>
      <c r="I19" s="314">
        <f t="shared" si="36"/>
        <v>55</v>
      </c>
      <c r="J19" s="310">
        <f t="shared" si="36"/>
        <v>55</v>
      </c>
      <c r="K19" s="219">
        <f>J19*1</f>
        <v>55</v>
      </c>
      <c r="L19" s="222">
        <f t="shared" ref="L19:N20" si="37">K19</f>
        <v>55</v>
      </c>
      <c r="M19" s="220">
        <f t="shared" si="37"/>
        <v>55</v>
      </c>
      <c r="N19" s="548">
        <f t="shared" si="37"/>
        <v>55</v>
      </c>
      <c r="O19" s="221">
        <f>N19*1</f>
        <v>55</v>
      </c>
      <c r="P19" s="220">
        <f>O19</f>
        <v>55</v>
      </c>
      <c r="Q19" s="507">
        <f>(F19+F20)/2+F22</f>
        <v>247.5</v>
      </c>
      <c r="S19" s="376" t="s">
        <v>21</v>
      </c>
      <c r="T19" s="377" t="s">
        <v>21</v>
      </c>
      <c r="U19" s="378" t="s">
        <v>3</v>
      </c>
      <c r="V19" s="334">
        <f>W19</f>
        <v>55</v>
      </c>
      <c r="W19" s="314">
        <f>X19*1</f>
        <v>55</v>
      </c>
      <c r="X19" s="314">
        <v>55</v>
      </c>
      <c r="Y19" s="314">
        <f t="shared" ref="Y19:Y20" si="38">X19</f>
        <v>55</v>
      </c>
      <c r="Z19" s="314">
        <f t="shared" ref="Z19:Z20" si="39">Y19</f>
        <v>55</v>
      </c>
      <c r="AA19" s="314">
        <f t="shared" ref="AA19:AB20" si="40">Z19</f>
        <v>55</v>
      </c>
      <c r="AB19" s="310">
        <f t="shared" si="40"/>
        <v>55</v>
      </c>
      <c r="AC19" s="219">
        <f>AB19*1</f>
        <v>55</v>
      </c>
      <c r="AD19" s="222">
        <f t="shared" ref="AD19:AF20" si="41">AC19</f>
        <v>55</v>
      </c>
      <c r="AE19" s="220">
        <f t="shared" si="41"/>
        <v>55</v>
      </c>
      <c r="AF19" s="548">
        <f t="shared" si="41"/>
        <v>55</v>
      </c>
      <c r="AG19" s="221">
        <f>AF19*1</f>
        <v>55</v>
      </c>
      <c r="AH19" s="220">
        <f>AG19</f>
        <v>55</v>
      </c>
      <c r="AI19" s="598">
        <f>(X19+X20)/2+X22</f>
        <v>222.5</v>
      </c>
      <c r="AJ19" s="376" t="s">
        <v>21</v>
      </c>
      <c r="AK19" s="377" t="s">
        <v>21</v>
      </c>
      <c r="AL19" s="378" t="s">
        <v>3</v>
      </c>
      <c r="AM19" s="334">
        <f>AN19</f>
        <v>50</v>
      </c>
      <c r="AN19" s="314">
        <f>AO19*1</f>
        <v>50</v>
      </c>
      <c r="AO19" s="314">
        <v>50</v>
      </c>
      <c r="AP19" s="314">
        <f t="shared" ref="AP19:AP20" si="42">AO19</f>
        <v>50</v>
      </c>
      <c r="AQ19" s="314">
        <f t="shared" ref="AQ19:AQ20" si="43">AP19</f>
        <v>50</v>
      </c>
      <c r="AR19" s="314">
        <f t="shared" ref="AR19:AS20" si="44">AQ19</f>
        <v>50</v>
      </c>
      <c r="AS19" s="310">
        <f t="shared" si="44"/>
        <v>50</v>
      </c>
      <c r="AT19" s="219">
        <f>AS19*1</f>
        <v>50</v>
      </c>
      <c r="AU19" s="222">
        <f t="shared" ref="AU19:AW20" si="45">AT19</f>
        <v>50</v>
      </c>
      <c r="AV19" s="220">
        <f t="shared" si="45"/>
        <v>50</v>
      </c>
      <c r="AW19" s="548">
        <f t="shared" si="45"/>
        <v>50</v>
      </c>
      <c r="AX19" s="221">
        <f>AW19*1</f>
        <v>50</v>
      </c>
      <c r="AY19" s="220">
        <f>AX19</f>
        <v>50</v>
      </c>
      <c r="AZ19" s="598">
        <f>(AO19+AO20)/2+AO22</f>
        <v>250</v>
      </c>
    </row>
    <row r="20" spans="1:52" ht="15" thickBot="1" x14ac:dyDescent="0.35">
      <c r="A20" s="380" t="s">
        <v>21</v>
      </c>
      <c r="B20" s="381" t="s">
        <v>21</v>
      </c>
      <c r="C20" s="382" t="s">
        <v>4</v>
      </c>
      <c r="D20" s="336">
        <f>E20</f>
        <v>60</v>
      </c>
      <c r="E20" s="316">
        <f>F20*1</f>
        <v>60</v>
      </c>
      <c r="F20" s="316">
        <v>60</v>
      </c>
      <c r="G20" s="316">
        <f t="shared" si="36"/>
        <v>60</v>
      </c>
      <c r="H20" s="316">
        <f t="shared" si="36"/>
        <v>60</v>
      </c>
      <c r="I20" s="316">
        <f t="shared" si="36"/>
        <v>60</v>
      </c>
      <c r="J20" s="311">
        <f t="shared" si="36"/>
        <v>60</v>
      </c>
      <c r="K20" s="209">
        <f>J20*1</f>
        <v>60</v>
      </c>
      <c r="L20" s="211">
        <f t="shared" si="37"/>
        <v>60</v>
      </c>
      <c r="M20" s="210">
        <f t="shared" si="37"/>
        <v>60</v>
      </c>
      <c r="N20" s="549">
        <f t="shared" si="37"/>
        <v>60</v>
      </c>
      <c r="O20" s="212">
        <f>N20*1</f>
        <v>60</v>
      </c>
      <c r="P20" s="210">
        <f>O20</f>
        <v>60</v>
      </c>
      <c r="Q20" s="507"/>
      <c r="S20" s="380" t="s">
        <v>21</v>
      </c>
      <c r="T20" s="381" t="s">
        <v>21</v>
      </c>
      <c r="U20" s="382" t="s">
        <v>4</v>
      </c>
      <c r="V20" s="336">
        <f>W20</f>
        <v>60</v>
      </c>
      <c r="W20" s="316">
        <f>X20*1</f>
        <v>60</v>
      </c>
      <c r="X20" s="316">
        <v>60</v>
      </c>
      <c r="Y20" s="316">
        <f t="shared" si="38"/>
        <v>60</v>
      </c>
      <c r="Z20" s="316">
        <f t="shared" si="39"/>
        <v>60</v>
      </c>
      <c r="AA20" s="316">
        <f t="shared" si="40"/>
        <v>60</v>
      </c>
      <c r="AB20" s="311">
        <f t="shared" si="40"/>
        <v>60</v>
      </c>
      <c r="AC20" s="209">
        <f>AB20*1</f>
        <v>60</v>
      </c>
      <c r="AD20" s="211">
        <f t="shared" si="41"/>
        <v>60</v>
      </c>
      <c r="AE20" s="210">
        <f t="shared" si="41"/>
        <v>60</v>
      </c>
      <c r="AF20" s="549">
        <f t="shared" si="41"/>
        <v>60</v>
      </c>
      <c r="AG20" s="212">
        <f>AF20*1</f>
        <v>60</v>
      </c>
      <c r="AH20" s="210">
        <f>AG20</f>
        <v>60</v>
      </c>
      <c r="AI20" s="598"/>
      <c r="AJ20" s="380" t="s">
        <v>21</v>
      </c>
      <c r="AK20" s="381" t="s">
        <v>21</v>
      </c>
      <c r="AL20" s="382" t="s">
        <v>4</v>
      </c>
      <c r="AM20" s="336">
        <f>AN20</f>
        <v>60</v>
      </c>
      <c r="AN20" s="316">
        <f>AO20*1</f>
        <v>60</v>
      </c>
      <c r="AO20" s="316">
        <v>60</v>
      </c>
      <c r="AP20" s="316">
        <f t="shared" si="42"/>
        <v>60</v>
      </c>
      <c r="AQ20" s="316">
        <f t="shared" si="43"/>
        <v>60</v>
      </c>
      <c r="AR20" s="316">
        <f t="shared" si="44"/>
        <v>60</v>
      </c>
      <c r="AS20" s="311">
        <f t="shared" si="44"/>
        <v>60</v>
      </c>
      <c r="AT20" s="209">
        <f>AS20*1</f>
        <v>60</v>
      </c>
      <c r="AU20" s="211">
        <f t="shared" si="45"/>
        <v>60</v>
      </c>
      <c r="AV20" s="210">
        <f t="shared" si="45"/>
        <v>60</v>
      </c>
      <c r="AW20" s="549">
        <f t="shared" si="45"/>
        <v>60</v>
      </c>
      <c r="AX20" s="212">
        <f>AW20*1</f>
        <v>60</v>
      </c>
      <c r="AY20" s="210">
        <f>AX20</f>
        <v>60</v>
      </c>
      <c r="AZ20" s="598"/>
    </row>
    <row r="21" spans="1:52" ht="15" thickBot="1" x14ac:dyDescent="0.35">
      <c r="A21" s="134"/>
      <c r="B21" s="134"/>
      <c r="C21" s="149"/>
      <c r="D21" s="318"/>
      <c r="E21" s="6"/>
      <c r="F21" s="7"/>
      <c r="G21" s="6"/>
      <c r="H21" s="6"/>
      <c r="I21" s="6"/>
      <c r="J21" s="6"/>
      <c r="K21" s="136"/>
      <c r="L21" s="13"/>
      <c r="M21" s="10"/>
      <c r="N21" s="374"/>
      <c r="O21" s="9"/>
      <c r="P21" s="137"/>
      <c r="Q21" s="507"/>
      <c r="S21" s="134"/>
      <c r="T21" s="134"/>
      <c r="U21" s="149"/>
      <c r="V21" s="318"/>
      <c r="W21" s="6"/>
      <c r="X21" s="7"/>
      <c r="Y21" s="6"/>
      <c r="Z21" s="6"/>
      <c r="AA21" s="6"/>
      <c r="AB21" s="6"/>
      <c r="AC21" s="136"/>
      <c r="AD21" s="13"/>
      <c r="AE21" s="10"/>
      <c r="AF21" s="374"/>
      <c r="AG21" s="9"/>
      <c r="AH21" s="137"/>
      <c r="AI21" s="598"/>
      <c r="AJ21" s="134"/>
      <c r="AK21" s="134"/>
      <c r="AL21" s="149"/>
      <c r="AM21" s="318"/>
      <c r="AN21" s="6"/>
      <c r="AO21" s="7"/>
      <c r="AP21" s="6"/>
      <c r="AQ21" s="6"/>
      <c r="AR21" s="6"/>
      <c r="AS21" s="6"/>
      <c r="AT21" s="136"/>
      <c r="AU21" s="13"/>
      <c r="AV21" s="10"/>
      <c r="AW21" s="374"/>
      <c r="AX21" s="9"/>
      <c r="AY21" s="137"/>
      <c r="AZ21" s="598"/>
    </row>
    <row r="22" spans="1:52" s="379" customFormat="1" ht="15" thickBot="1" x14ac:dyDescent="0.35">
      <c r="A22" s="508" t="s">
        <v>21</v>
      </c>
      <c r="B22" s="509" t="s">
        <v>21</v>
      </c>
      <c r="C22" s="510" t="s">
        <v>16</v>
      </c>
      <c r="D22" s="334">
        <f>E22</f>
        <v>190</v>
      </c>
      <c r="E22" s="314">
        <f>F22*1</f>
        <v>190</v>
      </c>
      <c r="F22" s="314">
        <v>190</v>
      </c>
      <c r="G22" s="314">
        <f>F22</f>
        <v>190</v>
      </c>
      <c r="H22" s="314">
        <f>G22</f>
        <v>190</v>
      </c>
      <c r="I22" s="314">
        <f>H22</f>
        <v>190</v>
      </c>
      <c r="J22" s="314">
        <f>I22</f>
        <v>190</v>
      </c>
      <c r="K22" s="214">
        <f>J22*1</f>
        <v>190</v>
      </c>
      <c r="L22" s="217">
        <f>K22</f>
        <v>190</v>
      </c>
      <c r="M22" s="215">
        <f>L22</f>
        <v>190</v>
      </c>
      <c r="N22" s="550">
        <f>M22</f>
        <v>190</v>
      </c>
      <c r="O22" s="216">
        <f>N22*1</f>
        <v>190</v>
      </c>
      <c r="P22" s="215">
        <f>O22</f>
        <v>190</v>
      </c>
      <c r="Q22" s="511"/>
      <c r="S22" s="508" t="s">
        <v>21</v>
      </c>
      <c r="T22" s="509" t="s">
        <v>21</v>
      </c>
      <c r="U22" s="510" t="s">
        <v>16</v>
      </c>
      <c r="V22" s="334">
        <f>W22</f>
        <v>165</v>
      </c>
      <c r="W22" s="314">
        <f>X22*1</f>
        <v>165</v>
      </c>
      <c r="X22" s="314">
        <v>165</v>
      </c>
      <c r="Y22" s="314">
        <f>X22</f>
        <v>165</v>
      </c>
      <c r="Z22" s="314">
        <f>Y22</f>
        <v>165</v>
      </c>
      <c r="AA22" s="314">
        <f>Z22</f>
        <v>165</v>
      </c>
      <c r="AB22" s="314">
        <f>AA22</f>
        <v>165</v>
      </c>
      <c r="AC22" s="214">
        <f>AB22*1</f>
        <v>165</v>
      </c>
      <c r="AD22" s="217">
        <f>AC22</f>
        <v>165</v>
      </c>
      <c r="AE22" s="215">
        <f>AD22</f>
        <v>165</v>
      </c>
      <c r="AF22" s="550">
        <f>AE22</f>
        <v>165</v>
      </c>
      <c r="AG22" s="216">
        <f>AF22*1</f>
        <v>165</v>
      </c>
      <c r="AH22" s="215">
        <f>AG22</f>
        <v>165</v>
      </c>
      <c r="AI22" s="511"/>
      <c r="AJ22" s="508" t="s">
        <v>21</v>
      </c>
      <c r="AK22" s="509" t="s">
        <v>21</v>
      </c>
      <c r="AL22" s="510" t="s">
        <v>16</v>
      </c>
      <c r="AM22" s="334">
        <f>AN22</f>
        <v>195</v>
      </c>
      <c r="AN22" s="314">
        <f>AO22*1</f>
        <v>195</v>
      </c>
      <c r="AO22" s="314">
        <v>195</v>
      </c>
      <c r="AP22" s="314">
        <f>AO22</f>
        <v>195</v>
      </c>
      <c r="AQ22" s="314">
        <f>AP22</f>
        <v>195</v>
      </c>
      <c r="AR22" s="314">
        <f>AQ22</f>
        <v>195</v>
      </c>
      <c r="AS22" s="314">
        <f>AR22</f>
        <v>195</v>
      </c>
      <c r="AT22" s="214">
        <f>AS22*1</f>
        <v>195</v>
      </c>
      <c r="AU22" s="217">
        <f>AT22</f>
        <v>195</v>
      </c>
      <c r="AV22" s="215">
        <f>AU22</f>
        <v>195</v>
      </c>
      <c r="AW22" s="550">
        <f>AV22</f>
        <v>195</v>
      </c>
      <c r="AX22" s="216">
        <f>AW22*1</f>
        <v>195</v>
      </c>
      <c r="AY22" s="215">
        <f>AX22</f>
        <v>195</v>
      </c>
      <c r="AZ22" s="511"/>
    </row>
    <row r="23" spans="1:52" ht="15" thickBot="1" x14ac:dyDescent="0.35">
      <c r="A23" s="134"/>
      <c r="B23" s="134"/>
      <c r="C23" s="149"/>
      <c r="D23" s="318"/>
      <c r="E23" s="6"/>
      <c r="F23" s="7"/>
      <c r="G23" s="6"/>
      <c r="H23" s="6"/>
      <c r="I23" s="6"/>
      <c r="J23" s="6"/>
      <c r="K23" s="136"/>
      <c r="L23" s="13"/>
      <c r="M23" s="10"/>
      <c r="N23" s="374"/>
      <c r="O23" s="9"/>
      <c r="P23" s="137"/>
      <c r="Q23" s="507"/>
      <c r="S23" s="134"/>
      <c r="T23" s="134"/>
      <c r="U23" s="149"/>
      <c r="V23" s="318"/>
      <c r="W23" s="6"/>
      <c r="X23" s="7"/>
      <c r="Y23" s="6"/>
      <c r="Z23" s="6"/>
      <c r="AA23" s="6"/>
      <c r="AB23" s="6"/>
      <c r="AC23" s="136"/>
      <c r="AD23" s="13"/>
      <c r="AE23" s="10"/>
      <c r="AF23" s="374"/>
      <c r="AG23" s="9"/>
      <c r="AH23" s="137"/>
      <c r="AI23" s="598"/>
      <c r="AJ23" s="134"/>
      <c r="AK23" s="134"/>
      <c r="AL23" s="149"/>
      <c r="AM23" s="318"/>
      <c r="AN23" s="6"/>
      <c r="AO23" s="7"/>
      <c r="AP23" s="6"/>
      <c r="AQ23" s="6"/>
      <c r="AR23" s="6"/>
      <c r="AS23" s="6"/>
      <c r="AT23" s="136"/>
      <c r="AU23" s="13"/>
      <c r="AV23" s="10"/>
      <c r="AW23" s="374"/>
      <c r="AX23" s="9"/>
      <c r="AY23" s="137"/>
      <c r="AZ23" s="598"/>
    </row>
    <row r="24" spans="1:52" ht="15" thickBot="1" x14ac:dyDescent="0.35">
      <c r="A24" s="298" t="s">
        <v>22</v>
      </c>
      <c r="B24" s="299" t="s">
        <v>30</v>
      </c>
      <c r="C24" s="156" t="s">
        <v>68</v>
      </c>
      <c r="D24" s="336">
        <f>E24</f>
        <v>240</v>
      </c>
      <c r="E24" s="316">
        <f>F24*1</f>
        <v>240</v>
      </c>
      <c r="F24" s="316">
        <v>240</v>
      </c>
      <c r="G24" s="316">
        <f>F24</f>
        <v>240</v>
      </c>
      <c r="H24" s="316">
        <f>G24</f>
        <v>240</v>
      </c>
      <c r="I24" s="316">
        <f>H24</f>
        <v>240</v>
      </c>
      <c r="J24" s="316">
        <f>I24</f>
        <v>240</v>
      </c>
      <c r="K24" s="131">
        <f>J24*1.1</f>
        <v>264</v>
      </c>
      <c r="L24" s="133">
        <f>K24</f>
        <v>264</v>
      </c>
      <c r="M24" s="132">
        <f>L24</f>
        <v>264</v>
      </c>
      <c r="N24" s="543">
        <f>M24</f>
        <v>264</v>
      </c>
      <c r="O24" s="162">
        <f>N24*1.2</f>
        <v>316.8</v>
      </c>
      <c r="P24" s="132">
        <f>O24</f>
        <v>316.8</v>
      </c>
      <c r="Q24" s="507"/>
      <c r="S24" s="298" t="s">
        <v>22</v>
      </c>
      <c r="T24" s="299" t="s">
        <v>30</v>
      </c>
      <c r="U24" s="156" t="s">
        <v>68</v>
      </c>
      <c r="V24" s="336">
        <f>W24</f>
        <v>240</v>
      </c>
      <c r="W24" s="316">
        <f>X24*1</f>
        <v>240</v>
      </c>
      <c r="X24" s="316">
        <v>240</v>
      </c>
      <c r="Y24" s="316">
        <f>X24</f>
        <v>240</v>
      </c>
      <c r="Z24" s="316">
        <f>Y24</f>
        <v>240</v>
      </c>
      <c r="AA24" s="316">
        <f>Z24</f>
        <v>240</v>
      </c>
      <c r="AB24" s="316">
        <f>AA24</f>
        <v>240</v>
      </c>
      <c r="AC24" s="131">
        <f>AB24*1.1</f>
        <v>264</v>
      </c>
      <c r="AD24" s="133">
        <f>AC24</f>
        <v>264</v>
      </c>
      <c r="AE24" s="132">
        <f>AD24</f>
        <v>264</v>
      </c>
      <c r="AF24" s="543">
        <f>AE24</f>
        <v>264</v>
      </c>
      <c r="AG24" s="162">
        <f>AF24*1.2</f>
        <v>316.8</v>
      </c>
      <c r="AH24" s="132">
        <f>AG24</f>
        <v>316.8</v>
      </c>
      <c r="AI24" s="598"/>
      <c r="AJ24" s="298" t="s">
        <v>22</v>
      </c>
      <c r="AK24" s="299" t="s">
        <v>30</v>
      </c>
      <c r="AL24" s="156" t="s">
        <v>68</v>
      </c>
      <c r="AM24" s="336">
        <f>AN24</f>
        <v>240</v>
      </c>
      <c r="AN24" s="316">
        <f>AO24*1</f>
        <v>240</v>
      </c>
      <c r="AO24" s="316">
        <v>240</v>
      </c>
      <c r="AP24" s="316">
        <f>AO24</f>
        <v>240</v>
      </c>
      <c r="AQ24" s="316">
        <f>AP24</f>
        <v>240</v>
      </c>
      <c r="AR24" s="316">
        <f>AQ24</f>
        <v>240</v>
      </c>
      <c r="AS24" s="316">
        <f>AR24</f>
        <v>240</v>
      </c>
      <c r="AT24" s="131">
        <f>AS24*1.1</f>
        <v>264</v>
      </c>
      <c r="AU24" s="133">
        <f>AT24</f>
        <v>264</v>
      </c>
      <c r="AV24" s="132">
        <f>AU24</f>
        <v>264</v>
      </c>
      <c r="AW24" s="543">
        <f>AV24</f>
        <v>264</v>
      </c>
      <c r="AX24" s="162">
        <f>AW24*1.2</f>
        <v>316.8</v>
      </c>
      <c r="AY24" s="132">
        <f>AX24</f>
        <v>316.8</v>
      </c>
      <c r="AZ24" s="598"/>
    </row>
    <row r="25" spans="1:52" ht="15" thickBot="1" x14ac:dyDescent="0.35">
      <c r="A25" s="134"/>
      <c r="B25" s="134"/>
      <c r="C25" s="149"/>
      <c r="D25" s="318"/>
      <c r="E25" s="6"/>
      <c r="F25" s="7"/>
      <c r="G25" s="6"/>
      <c r="H25" s="6"/>
      <c r="I25" s="6"/>
      <c r="J25" s="6"/>
      <c r="K25" s="136"/>
      <c r="L25" s="13"/>
      <c r="M25" s="10"/>
      <c r="N25" s="374"/>
      <c r="O25" s="9"/>
      <c r="P25" s="137"/>
      <c r="Q25" s="507"/>
      <c r="S25" s="134"/>
      <c r="T25" s="134"/>
      <c r="U25" s="149"/>
      <c r="V25" s="318"/>
      <c r="W25" s="6"/>
      <c r="X25" s="7"/>
      <c r="Y25" s="6"/>
      <c r="Z25" s="6"/>
      <c r="AA25" s="6"/>
      <c r="AB25" s="6"/>
      <c r="AC25" s="136"/>
      <c r="AD25" s="13"/>
      <c r="AE25" s="10"/>
      <c r="AF25" s="374"/>
      <c r="AG25" s="9"/>
      <c r="AH25" s="137"/>
      <c r="AI25" s="598"/>
      <c r="AJ25" s="134"/>
      <c r="AK25" s="134"/>
      <c r="AL25" s="149"/>
      <c r="AM25" s="318"/>
      <c r="AN25" s="6"/>
      <c r="AO25" s="7"/>
      <c r="AP25" s="6"/>
      <c r="AQ25" s="6"/>
      <c r="AR25" s="6"/>
      <c r="AS25" s="6"/>
      <c r="AT25" s="136"/>
      <c r="AU25" s="13"/>
      <c r="AV25" s="10"/>
      <c r="AW25" s="374"/>
      <c r="AX25" s="9"/>
      <c r="AY25" s="137"/>
      <c r="AZ25" s="598"/>
    </row>
    <row r="26" spans="1:52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0.8</v>
      </c>
      <c r="E26" s="339">
        <f>F26*1</f>
        <v>0.8</v>
      </c>
      <c r="F26" s="339">
        <v>0.8</v>
      </c>
      <c r="G26" s="339">
        <f>F26</f>
        <v>0.8</v>
      </c>
      <c r="H26" s="339">
        <f>G26</f>
        <v>0.8</v>
      </c>
      <c r="I26" s="339">
        <f>H26</f>
        <v>0.8</v>
      </c>
      <c r="J26" s="339">
        <f>I26</f>
        <v>0.8</v>
      </c>
      <c r="K26" s="251">
        <f>J26*1</f>
        <v>0.8</v>
      </c>
      <c r="L26" s="254">
        <f>K26</f>
        <v>0.8</v>
      </c>
      <c r="M26" s="252">
        <f>L26</f>
        <v>0.8</v>
      </c>
      <c r="N26" s="552">
        <f>M26</f>
        <v>0.8</v>
      </c>
      <c r="O26" s="253">
        <f>N26*1</f>
        <v>0.8</v>
      </c>
      <c r="P26" s="252">
        <f>O26</f>
        <v>0.8</v>
      </c>
      <c r="Q26" s="507"/>
      <c r="S26" s="150" t="s">
        <v>21</v>
      </c>
      <c r="T26" s="151" t="s">
        <v>21</v>
      </c>
      <c r="U26" s="152" t="s">
        <v>17</v>
      </c>
      <c r="V26" s="338">
        <f>W26</f>
        <v>0.8</v>
      </c>
      <c r="W26" s="339">
        <f>X26*1</f>
        <v>0.8</v>
      </c>
      <c r="X26" s="339">
        <v>0.8</v>
      </c>
      <c r="Y26" s="339">
        <f>X26</f>
        <v>0.8</v>
      </c>
      <c r="Z26" s="339">
        <f>Y26</f>
        <v>0.8</v>
      </c>
      <c r="AA26" s="339">
        <f>Z26</f>
        <v>0.8</v>
      </c>
      <c r="AB26" s="339">
        <f>AA26</f>
        <v>0.8</v>
      </c>
      <c r="AC26" s="251">
        <f>AB26*1</f>
        <v>0.8</v>
      </c>
      <c r="AD26" s="254">
        <f>AC26</f>
        <v>0.8</v>
      </c>
      <c r="AE26" s="252">
        <f>AD26</f>
        <v>0.8</v>
      </c>
      <c r="AF26" s="552">
        <f>AE26</f>
        <v>0.8</v>
      </c>
      <c r="AG26" s="253">
        <f>AF26*1</f>
        <v>0.8</v>
      </c>
      <c r="AH26" s="252">
        <f>AG26</f>
        <v>0.8</v>
      </c>
      <c r="AI26" s="598"/>
      <c r="AJ26" s="150" t="s">
        <v>21</v>
      </c>
      <c r="AK26" s="151" t="s">
        <v>21</v>
      </c>
      <c r="AL26" s="152" t="s">
        <v>17</v>
      </c>
      <c r="AM26" s="338">
        <f>AN26</f>
        <v>0.8</v>
      </c>
      <c r="AN26" s="339">
        <f>AO26*1</f>
        <v>0.8</v>
      </c>
      <c r="AO26" s="339">
        <v>0.8</v>
      </c>
      <c r="AP26" s="339">
        <f>AO26</f>
        <v>0.8</v>
      </c>
      <c r="AQ26" s="339">
        <f>AP26</f>
        <v>0.8</v>
      </c>
      <c r="AR26" s="339">
        <f>AQ26</f>
        <v>0.8</v>
      </c>
      <c r="AS26" s="339">
        <f>AR26</f>
        <v>0.8</v>
      </c>
      <c r="AT26" s="251">
        <f>AS26*1</f>
        <v>0.8</v>
      </c>
      <c r="AU26" s="254">
        <f>AT26</f>
        <v>0.8</v>
      </c>
      <c r="AV26" s="252">
        <f>AU26</f>
        <v>0.8</v>
      </c>
      <c r="AW26" s="552">
        <f>AV26</f>
        <v>0.8</v>
      </c>
      <c r="AX26" s="253">
        <f>AW26*1</f>
        <v>0.8</v>
      </c>
      <c r="AY26" s="252">
        <f>AX26</f>
        <v>0.8</v>
      </c>
      <c r="AZ26" s="598"/>
    </row>
    <row r="27" spans="1:52" ht="15" thickBot="1" x14ac:dyDescent="0.35">
      <c r="N27" s="610"/>
      <c r="O27"/>
      <c r="Q27" s="507"/>
      <c r="AF27" s="610"/>
      <c r="AI27" s="598"/>
      <c r="AU27"/>
      <c r="AW27" s="610"/>
      <c r="AZ27" s="598"/>
    </row>
    <row r="28" spans="1:52" ht="15" thickBot="1" x14ac:dyDescent="0.35">
      <c r="A28" s="640" t="s">
        <v>74</v>
      </c>
      <c r="B28" s="644"/>
      <c r="C28" s="404" t="s">
        <v>73</v>
      </c>
      <c r="D28" s="506">
        <f>(0.5*(D16+D17))/(0.5*(D19/10+D20/10)+D22/10)*D26</f>
        <v>321.54966067778378</v>
      </c>
      <c r="E28" s="506">
        <f t="shared" ref="E28:J28" si="46">(0.5*(E16+E17))/(0.5*(E19/10+E20/10)+E22/10)*E26</f>
        <v>418.014558881119</v>
      </c>
      <c r="F28" s="506">
        <f t="shared" si="46"/>
        <v>543.41892654545461</v>
      </c>
      <c r="G28" s="506">
        <f t="shared" si="46"/>
        <v>706.44460450909105</v>
      </c>
      <c r="H28" s="506">
        <f t="shared" si="46"/>
        <v>918.37798586181862</v>
      </c>
      <c r="I28" s="506">
        <f t="shared" si="46"/>
        <v>1193.8913816203642</v>
      </c>
      <c r="J28" s="506">
        <f t="shared" si="46"/>
        <v>1552.0587961064732</v>
      </c>
      <c r="K28" s="506">
        <f t="shared" ref="K28:P28" si="47">(0.5*(K16+K17))/(0.5*(K19/10+K20/10)+K22/10)*K26</f>
        <v>2095.279374743739</v>
      </c>
      <c r="L28" s="506">
        <f t="shared" si="47"/>
        <v>2933.3911246412345</v>
      </c>
      <c r="M28" s="506">
        <f t="shared" si="47"/>
        <v>4253.4171307297902</v>
      </c>
      <c r="N28" s="620">
        <f t="shared" si="47"/>
        <v>6167.454839558196</v>
      </c>
      <c r="O28" s="621">
        <f t="shared" si="47"/>
        <v>9251.1822593372945</v>
      </c>
      <c r="P28" s="622">
        <f t="shared" si="47"/>
        <v>14339.332501972805</v>
      </c>
      <c r="Q28" s="507"/>
      <c r="S28" s="640" t="s">
        <v>74</v>
      </c>
      <c r="T28" s="641"/>
      <c r="U28" s="404" t="s">
        <v>73</v>
      </c>
      <c r="V28" s="506">
        <f>(0.5*(V16+V17))/(0.5*(V19/10+V20/10)+V22/10)*V26</f>
        <v>4828.6642864703153</v>
      </c>
      <c r="W28" s="506">
        <f t="shared" ref="W28:AB28" si="48">(0.5*(W16+W17))/(0.5*(W19/10+W20/10)+W22/10)*W26</f>
        <v>6277.2635724114089</v>
      </c>
      <c r="X28" s="506">
        <f t="shared" si="48"/>
        <v>8160.4426441348332</v>
      </c>
      <c r="Y28" s="506">
        <f t="shared" si="48"/>
        <v>10608.575437375282</v>
      </c>
      <c r="Z28" s="506">
        <f t="shared" si="48"/>
        <v>13791.148068587867</v>
      </c>
      <c r="AA28" s="506">
        <f t="shared" si="48"/>
        <v>17928.492489164229</v>
      </c>
      <c r="AB28" s="506">
        <f t="shared" si="48"/>
        <v>23307.040235913501</v>
      </c>
      <c r="AC28" s="506">
        <f t="shared" ref="AC28:AH28" si="49">(0.5*(AC16+AC17))/(0.5*(AC19/10+AC20/10)+AC22/10)*AC26</f>
        <v>31464.504318483228</v>
      </c>
      <c r="AD28" s="506">
        <f t="shared" si="49"/>
        <v>44050.306045876518</v>
      </c>
      <c r="AE28" s="506">
        <f t="shared" si="49"/>
        <v>63872.943766520941</v>
      </c>
      <c r="AF28" s="620">
        <f t="shared" si="49"/>
        <v>92615.768461455358</v>
      </c>
      <c r="AG28" s="621">
        <f t="shared" si="49"/>
        <v>138923.65269218304</v>
      </c>
      <c r="AH28" s="622">
        <f t="shared" si="49"/>
        <v>215331.66167288367</v>
      </c>
      <c r="AI28" s="598"/>
      <c r="AJ28" s="596" t="s">
        <v>74</v>
      </c>
      <c r="AK28" s="597"/>
      <c r="AL28" s="404" t="s">
        <v>73</v>
      </c>
      <c r="AM28" s="506">
        <f>(0.5*(AM16+AM17))/(0.5*(AM19/10+AM20/10)+AM22/10)*AM26</f>
        <v>42975.11214958581</v>
      </c>
      <c r="AN28" s="506">
        <f t="shared" ref="AN28:AS28" si="50">(0.5*(AN16+AN17))/(0.5*(AN19/10+AN20/10)+AN22/10)*AN26</f>
        <v>55867.645794461554</v>
      </c>
      <c r="AO28" s="506">
        <f t="shared" si="50"/>
        <v>72627.939532800025</v>
      </c>
      <c r="AP28" s="506">
        <f t="shared" si="50"/>
        <v>94416.321392640035</v>
      </c>
      <c r="AQ28" s="506">
        <f t="shared" si="50"/>
        <v>122741.21781043206</v>
      </c>
      <c r="AR28" s="506">
        <f t="shared" si="50"/>
        <v>159563.58315356166</v>
      </c>
      <c r="AS28" s="506">
        <f t="shared" si="50"/>
        <v>207432.65809963015</v>
      </c>
      <c r="AT28" s="506">
        <f t="shared" ref="AT28:AY28" si="51">(0.5*(AT16+AT17))/(0.5*(AT19/10+AT20/10)+AT22/10)*AT26</f>
        <v>280034.08843450074</v>
      </c>
      <c r="AU28" s="506">
        <f t="shared" si="51"/>
        <v>392047.72380830097</v>
      </c>
      <c r="AV28" s="506">
        <f t="shared" si="51"/>
        <v>568469.19952203636</v>
      </c>
      <c r="AW28" s="620">
        <f t="shared" si="51"/>
        <v>824280.33930695278</v>
      </c>
      <c r="AX28" s="621">
        <f t="shared" si="51"/>
        <v>1236420.5089604291</v>
      </c>
      <c r="AY28" s="622">
        <f t="shared" si="51"/>
        <v>1916451.7888886649</v>
      </c>
      <c r="AZ28" s="598"/>
    </row>
    <row r="29" spans="1:52" ht="15" thickBot="1" x14ac:dyDescent="0.35">
      <c r="Q29" s="507"/>
      <c r="AF29"/>
      <c r="AI29" s="598"/>
      <c r="AU29"/>
      <c r="AZ29" s="598"/>
    </row>
    <row r="30" spans="1:52" x14ac:dyDescent="0.3">
      <c r="A30" s="639" t="s">
        <v>102</v>
      </c>
      <c r="B30" s="639"/>
      <c r="C30" s="52" t="s">
        <v>0</v>
      </c>
      <c r="D30" s="81" t="s">
        <v>2</v>
      </c>
      <c r="E30" s="82" t="s">
        <v>1</v>
      </c>
      <c r="F30" s="82">
        <v>1</v>
      </c>
      <c r="G30" s="82">
        <v>2</v>
      </c>
      <c r="H30" s="82">
        <v>3</v>
      </c>
      <c r="I30" s="82">
        <v>4</v>
      </c>
      <c r="J30" s="82">
        <v>5</v>
      </c>
      <c r="K30" s="83">
        <v>6</v>
      </c>
      <c r="L30" s="81">
        <v>7</v>
      </c>
      <c r="M30" s="83">
        <v>8</v>
      </c>
      <c r="N30" s="83" t="s">
        <v>108</v>
      </c>
      <c r="O30" s="82">
        <v>9</v>
      </c>
      <c r="P30" s="83">
        <v>10</v>
      </c>
      <c r="Q30" s="507"/>
      <c r="S30" s="642" t="s">
        <v>105</v>
      </c>
      <c r="T30" s="650"/>
      <c r="U30" s="52" t="s">
        <v>0</v>
      </c>
      <c r="V30" s="81" t="s">
        <v>2</v>
      </c>
      <c r="W30" s="82" t="s">
        <v>1</v>
      </c>
      <c r="X30" s="82">
        <v>1</v>
      </c>
      <c r="Y30" s="82">
        <v>2</v>
      </c>
      <c r="Z30" s="82">
        <v>3</v>
      </c>
      <c r="AA30" s="82">
        <v>4</v>
      </c>
      <c r="AB30" s="82">
        <v>5</v>
      </c>
      <c r="AC30" s="83">
        <v>6</v>
      </c>
      <c r="AD30" s="82">
        <v>7</v>
      </c>
      <c r="AE30" s="83">
        <v>8</v>
      </c>
      <c r="AF30" s="83" t="s">
        <v>108</v>
      </c>
      <c r="AG30" s="82">
        <v>9</v>
      </c>
      <c r="AH30" s="83">
        <v>10</v>
      </c>
      <c r="AI30" s="598"/>
      <c r="AJ30" s="642" t="s">
        <v>105</v>
      </c>
      <c r="AK30" s="650"/>
      <c r="AL30" s="52" t="s">
        <v>0</v>
      </c>
      <c r="AM30" s="81" t="s">
        <v>2</v>
      </c>
      <c r="AN30" s="82" t="s">
        <v>1</v>
      </c>
      <c r="AO30" s="82">
        <v>1</v>
      </c>
      <c r="AP30" s="82">
        <v>2</v>
      </c>
      <c r="AQ30" s="82">
        <v>3</v>
      </c>
      <c r="AR30" s="82">
        <v>4</v>
      </c>
      <c r="AS30" s="82">
        <v>5</v>
      </c>
      <c r="AT30" s="83">
        <v>6</v>
      </c>
      <c r="AU30" s="82">
        <v>7</v>
      </c>
      <c r="AV30" s="83">
        <v>8</v>
      </c>
      <c r="AW30" s="83" t="s">
        <v>108</v>
      </c>
      <c r="AX30" s="82">
        <v>9</v>
      </c>
      <c r="AY30" s="83">
        <v>10</v>
      </c>
      <c r="AZ30" s="598"/>
    </row>
    <row r="31" spans="1:52" ht="15" thickBot="1" x14ac:dyDescent="0.35">
      <c r="A31" s="84" t="s">
        <v>28</v>
      </c>
      <c r="B31" s="84" t="s">
        <v>29</v>
      </c>
      <c r="C31" s="85" t="s">
        <v>18</v>
      </c>
      <c r="D31" s="318"/>
      <c r="E31" s="6"/>
      <c r="F31" s="7"/>
      <c r="G31" s="6"/>
      <c r="H31" s="6"/>
      <c r="I31" s="6"/>
      <c r="J31" s="6"/>
      <c r="K31" s="10"/>
      <c r="L31" s="86"/>
      <c r="M31" s="87"/>
      <c r="N31" s="87"/>
      <c r="O31" s="11"/>
      <c r="P31" s="87"/>
      <c r="Q31" s="507"/>
      <c r="S31" s="84" t="s">
        <v>28</v>
      </c>
      <c r="T31" s="84" t="s">
        <v>29</v>
      </c>
      <c r="U31" s="85" t="s">
        <v>18</v>
      </c>
      <c r="V31" s="318"/>
      <c r="W31" s="6"/>
      <c r="X31" s="7"/>
      <c r="Y31" s="6"/>
      <c r="Z31" s="6"/>
      <c r="AA31" s="6"/>
      <c r="AB31" s="6"/>
      <c r="AC31" s="10"/>
      <c r="AD31" s="11"/>
      <c r="AE31" s="87"/>
      <c r="AF31" s="87"/>
      <c r="AG31" s="11"/>
      <c r="AH31" s="87"/>
      <c r="AI31" s="598"/>
      <c r="AJ31" s="84" t="s">
        <v>28</v>
      </c>
      <c r="AK31" s="84" t="s">
        <v>29</v>
      </c>
      <c r="AL31" s="85" t="s">
        <v>18</v>
      </c>
      <c r="AM31" s="318"/>
      <c r="AN31" s="6"/>
      <c r="AO31" s="7"/>
      <c r="AP31" s="6"/>
      <c r="AQ31" s="6"/>
      <c r="AR31" s="6"/>
      <c r="AS31" s="6"/>
      <c r="AT31" s="10"/>
      <c r="AU31" s="11"/>
      <c r="AV31" s="87"/>
      <c r="AW31" s="87"/>
      <c r="AX31" s="11"/>
      <c r="AY31" s="87"/>
      <c r="AZ31" s="598"/>
    </row>
    <row r="32" spans="1:52" x14ac:dyDescent="0.3">
      <c r="A32" s="89" t="s">
        <v>21</v>
      </c>
      <c r="B32" s="90" t="s">
        <v>21</v>
      </c>
      <c r="C32" s="91" t="s">
        <v>9</v>
      </c>
      <c r="D32" s="319">
        <f>E32</f>
        <v>1.25</v>
      </c>
      <c r="E32" s="306">
        <f>F32*1</f>
        <v>1.25</v>
      </c>
      <c r="F32" s="306">
        <v>1.25</v>
      </c>
      <c r="G32" s="306">
        <f>F32</f>
        <v>1.25</v>
      </c>
      <c r="H32" s="306">
        <f>G32</f>
        <v>1.25</v>
      </c>
      <c r="I32" s="306">
        <f>H32</f>
        <v>1.25</v>
      </c>
      <c r="J32" s="306">
        <f>I32</f>
        <v>1.25</v>
      </c>
      <c r="K32" s="320">
        <f>J32*1.1</f>
        <v>1.375</v>
      </c>
      <c r="L32" s="256">
        <f>K32</f>
        <v>1.375</v>
      </c>
      <c r="M32" s="257">
        <f>L32</f>
        <v>1.375</v>
      </c>
      <c r="N32" s="257">
        <f ca="1">N32</f>
        <v>0</v>
      </c>
      <c r="O32" s="263">
        <f ca="1">N32*1.15</f>
        <v>0</v>
      </c>
      <c r="P32" s="257">
        <f ca="1">O32</f>
        <v>1.5812499999999998</v>
      </c>
      <c r="Q32" s="507"/>
      <c r="S32" s="89" t="s">
        <v>21</v>
      </c>
      <c r="T32" s="90" t="s">
        <v>21</v>
      </c>
      <c r="U32" s="91" t="s">
        <v>9</v>
      </c>
      <c r="V32" s="319">
        <f>W32</f>
        <v>1.25</v>
      </c>
      <c r="W32" s="306">
        <f>X32*1</f>
        <v>1.25</v>
      </c>
      <c r="X32" s="306">
        <v>1.25</v>
      </c>
      <c r="Y32" s="306">
        <f>X32</f>
        <v>1.25</v>
      </c>
      <c r="Z32" s="306">
        <f>Y32</f>
        <v>1.25</v>
      </c>
      <c r="AA32" s="306">
        <f>Z32</f>
        <v>1.25</v>
      </c>
      <c r="AB32" s="306">
        <f>AA32</f>
        <v>1.25</v>
      </c>
      <c r="AC32" s="320">
        <f>AB32*1.1</f>
        <v>1.375</v>
      </c>
      <c r="AD32" s="263">
        <f>AC32</f>
        <v>1.375</v>
      </c>
      <c r="AE32" s="257">
        <f>AD32</f>
        <v>1.375</v>
      </c>
      <c r="AF32" s="257">
        <f ca="1">AF32</f>
        <v>0</v>
      </c>
      <c r="AG32" s="263">
        <f ca="1">AF32*1.15</f>
        <v>0</v>
      </c>
      <c r="AH32" s="257">
        <f ca="1">AG32</f>
        <v>1.5812499999999998</v>
      </c>
      <c r="AI32" s="598"/>
      <c r="AJ32" s="89" t="s">
        <v>21</v>
      </c>
      <c r="AK32" s="90" t="s">
        <v>21</v>
      </c>
      <c r="AL32" s="91" t="s">
        <v>9</v>
      </c>
      <c r="AM32" s="319">
        <f>AN32</f>
        <v>1.25</v>
      </c>
      <c r="AN32" s="306">
        <f>AO32*1</f>
        <v>1.25</v>
      </c>
      <c r="AO32" s="306">
        <v>1.25</v>
      </c>
      <c r="AP32" s="306">
        <f>AO32</f>
        <v>1.25</v>
      </c>
      <c r="AQ32" s="306">
        <f>AP32</f>
        <v>1.25</v>
      </c>
      <c r="AR32" s="306">
        <f>AQ32</f>
        <v>1.25</v>
      </c>
      <c r="AS32" s="306">
        <f>AR32</f>
        <v>1.25</v>
      </c>
      <c r="AT32" s="320">
        <f>AS32*1.1</f>
        <v>1.375</v>
      </c>
      <c r="AU32" s="263">
        <f>AT32</f>
        <v>1.375</v>
      </c>
      <c r="AV32" s="257">
        <f>AU32</f>
        <v>1.375</v>
      </c>
      <c r="AW32" s="257">
        <f ca="1">AW32</f>
        <v>0</v>
      </c>
      <c r="AX32" s="263">
        <f ca="1">AW32*1.15</f>
        <v>0</v>
      </c>
      <c r="AY32" s="257">
        <f ca="1">AX32</f>
        <v>1.5812499999999998</v>
      </c>
      <c r="AZ32" s="598"/>
    </row>
    <row r="33" spans="1:52" x14ac:dyDescent="0.3">
      <c r="A33" s="92" t="s">
        <v>21</v>
      </c>
      <c r="B33" s="39" t="s">
        <v>21</v>
      </c>
      <c r="C33" s="53" t="s">
        <v>10</v>
      </c>
      <c r="D33" s="321">
        <f t="shared" ref="D33:D36" si="52">E33</f>
        <v>0</v>
      </c>
      <c r="E33" s="307">
        <f t="shared" ref="E33:E36" si="53">F33*1</f>
        <v>0</v>
      </c>
      <c r="F33" s="307">
        <v>0</v>
      </c>
      <c r="G33" s="307">
        <f t="shared" ref="G33:J36" si="54">F33</f>
        <v>0</v>
      </c>
      <c r="H33" s="307">
        <f t="shared" si="54"/>
        <v>0</v>
      </c>
      <c r="I33" s="307">
        <f t="shared" si="54"/>
        <v>0</v>
      </c>
      <c r="J33" s="307">
        <f t="shared" si="54"/>
        <v>0</v>
      </c>
      <c r="K33" s="322">
        <f>J33*1</f>
        <v>0</v>
      </c>
      <c r="L33" s="68">
        <f t="shared" ref="L33:N36" si="55">K33</f>
        <v>0</v>
      </c>
      <c r="M33" s="69">
        <f t="shared" si="55"/>
        <v>0</v>
      </c>
      <c r="N33" s="69">
        <f t="shared" si="55"/>
        <v>0</v>
      </c>
      <c r="O33" s="59">
        <f>N33*1</f>
        <v>0</v>
      </c>
      <c r="P33" s="69">
        <f t="shared" ref="P33:P36" si="56">O33</f>
        <v>0</v>
      </c>
      <c r="Q33" s="507"/>
      <c r="S33" s="92" t="s">
        <v>21</v>
      </c>
      <c r="T33" s="39" t="s">
        <v>21</v>
      </c>
      <c r="U33" s="53" t="s">
        <v>10</v>
      </c>
      <c r="V33" s="321">
        <f t="shared" ref="V33:V36" si="57">W33</f>
        <v>0</v>
      </c>
      <c r="W33" s="307">
        <f t="shared" ref="W33:W36" si="58">X33*1</f>
        <v>0</v>
      </c>
      <c r="X33" s="307">
        <v>0</v>
      </c>
      <c r="Y33" s="307">
        <f t="shared" ref="Y33:Y36" si="59">X33</f>
        <v>0</v>
      </c>
      <c r="Z33" s="307">
        <f t="shared" ref="Z33:Z36" si="60">Y33</f>
        <v>0</v>
      </c>
      <c r="AA33" s="307">
        <f t="shared" ref="AA33:AB36" si="61">Z33</f>
        <v>0</v>
      </c>
      <c r="AB33" s="307">
        <f t="shared" si="61"/>
        <v>0</v>
      </c>
      <c r="AC33" s="322">
        <f>AB33*1</f>
        <v>0</v>
      </c>
      <c r="AD33" s="59">
        <f t="shared" ref="AD33:AF36" si="62">AC33</f>
        <v>0</v>
      </c>
      <c r="AE33" s="69">
        <f t="shared" si="62"/>
        <v>0</v>
      </c>
      <c r="AF33" s="69">
        <f t="shared" si="62"/>
        <v>0</v>
      </c>
      <c r="AG33" s="59">
        <f>AF33*1</f>
        <v>0</v>
      </c>
      <c r="AH33" s="69">
        <f t="shared" ref="AH33:AH36" si="63">AG33</f>
        <v>0</v>
      </c>
      <c r="AI33" s="598"/>
      <c r="AJ33" s="92" t="s">
        <v>21</v>
      </c>
      <c r="AK33" s="39" t="s">
        <v>21</v>
      </c>
      <c r="AL33" s="53" t="s">
        <v>10</v>
      </c>
      <c r="AM33" s="321">
        <f t="shared" ref="AM33:AM36" si="64">AN33</f>
        <v>0</v>
      </c>
      <c r="AN33" s="307">
        <f t="shared" ref="AN33:AN36" si="65">AO33*1</f>
        <v>0</v>
      </c>
      <c r="AO33" s="307">
        <v>0</v>
      </c>
      <c r="AP33" s="307">
        <f t="shared" ref="AP33:AP36" si="66">AO33</f>
        <v>0</v>
      </c>
      <c r="AQ33" s="307">
        <f t="shared" ref="AQ33:AQ36" si="67">AP33</f>
        <v>0</v>
      </c>
      <c r="AR33" s="307">
        <f t="shared" ref="AR33:AS36" si="68">AQ33</f>
        <v>0</v>
      </c>
      <c r="AS33" s="307">
        <f t="shared" si="68"/>
        <v>0</v>
      </c>
      <c r="AT33" s="322">
        <f>AS33*1</f>
        <v>0</v>
      </c>
      <c r="AU33" s="59">
        <f t="shared" ref="AU33:AW36" si="69">AT33</f>
        <v>0</v>
      </c>
      <c r="AV33" s="69">
        <f t="shared" si="69"/>
        <v>0</v>
      </c>
      <c r="AW33" s="69">
        <f t="shared" si="69"/>
        <v>0</v>
      </c>
      <c r="AX33" s="59">
        <f>AW33*1</f>
        <v>0</v>
      </c>
      <c r="AY33" s="69">
        <f t="shared" ref="AY33:AY36" si="70">AX33</f>
        <v>0</v>
      </c>
      <c r="AZ33" s="598"/>
    </row>
    <row r="34" spans="1:52" x14ac:dyDescent="0.3">
      <c r="A34" s="93" t="s">
        <v>21</v>
      </c>
      <c r="B34" s="40" t="s">
        <v>21</v>
      </c>
      <c r="C34" s="54" t="s">
        <v>11</v>
      </c>
      <c r="D34" s="323">
        <f t="shared" si="52"/>
        <v>1</v>
      </c>
      <c r="E34" s="308">
        <f t="shared" si="53"/>
        <v>1</v>
      </c>
      <c r="F34" s="308">
        <v>1</v>
      </c>
      <c r="G34" s="308">
        <f t="shared" si="54"/>
        <v>1</v>
      </c>
      <c r="H34" s="308">
        <f t="shared" si="54"/>
        <v>1</v>
      </c>
      <c r="I34" s="308">
        <f t="shared" si="54"/>
        <v>1</v>
      </c>
      <c r="J34" s="308">
        <f t="shared" si="54"/>
        <v>1</v>
      </c>
      <c r="K34" s="324">
        <f>J34*1</f>
        <v>1</v>
      </c>
      <c r="L34" s="66">
        <f t="shared" si="55"/>
        <v>1</v>
      </c>
      <c r="M34" s="67">
        <f t="shared" si="55"/>
        <v>1</v>
      </c>
      <c r="N34" s="67">
        <f t="shared" si="55"/>
        <v>1</v>
      </c>
      <c r="O34" s="58">
        <f>N34*1</f>
        <v>1</v>
      </c>
      <c r="P34" s="67">
        <f t="shared" si="56"/>
        <v>1</v>
      </c>
      <c r="Q34" s="507"/>
      <c r="S34" s="93" t="s">
        <v>21</v>
      </c>
      <c r="T34" s="40" t="s">
        <v>21</v>
      </c>
      <c r="U34" s="54" t="s">
        <v>11</v>
      </c>
      <c r="V34" s="323">
        <f t="shared" si="57"/>
        <v>1</v>
      </c>
      <c r="W34" s="308">
        <f t="shared" si="58"/>
        <v>1</v>
      </c>
      <c r="X34" s="308">
        <v>1</v>
      </c>
      <c r="Y34" s="308">
        <f t="shared" si="59"/>
        <v>1</v>
      </c>
      <c r="Z34" s="308">
        <f t="shared" si="60"/>
        <v>1</v>
      </c>
      <c r="AA34" s="308">
        <f t="shared" si="61"/>
        <v>1</v>
      </c>
      <c r="AB34" s="308">
        <f t="shared" si="61"/>
        <v>1</v>
      </c>
      <c r="AC34" s="324">
        <f>AB34*1</f>
        <v>1</v>
      </c>
      <c r="AD34" s="58">
        <f t="shared" si="62"/>
        <v>1</v>
      </c>
      <c r="AE34" s="67">
        <f t="shared" si="62"/>
        <v>1</v>
      </c>
      <c r="AF34" s="67">
        <f t="shared" si="62"/>
        <v>1</v>
      </c>
      <c r="AG34" s="58">
        <f>AF34*1</f>
        <v>1</v>
      </c>
      <c r="AH34" s="67">
        <f t="shared" si="63"/>
        <v>1</v>
      </c>
      <c r="AI34" s="598"/>
      <c r="AJ34" s="93" t="s">
        <v>21</v>
      </c>
      <c r="AK34" s="40" t="s">
        <v>21</v>
      </c>
      <c r="AL34" s="54" t="s">
        <v>11</v>
      </c>
      <c r="AM34" s="323">
        <f t="shared" si="64"/>
        <v>1</v>
      </c>
      <c r="AN34" s="308">
        <f t="shared" si="65"/>
        <v>1</v>
      </c>
      <c r="AO34" s="308">
        <v>1</v>
      </c>
      <c r="AP34" s="308">
        <f t="shared" si="66"/>
        <v>1</v>
      </c>
      <c r="AQ34" s="308">
        <f t="shared" si="67"/>
        <v>1</v>
      </c>
      <c r="AR34" s="308">
        <f t="shared" si="68"/>
        <v>1</v>
      </c>
      <c r="AS34" s="308">
        <f t="shared" si="68"/>
        <v>1</v>
      </c>
      <c r="AT34" s="324">
        <f>AS34*1</f>
        <v>1</v>
      </c>
      <c r="AU34" s="58">
        <f t="shared" si="69"/>
        <v>1</v>
      </c>
      <c r="AV34" s="67">
        <f t="shared" si="69"/>
        <v>1</v>
      </c>
      <c r="AW34" s="67">
        <f t="shared" si="69"/>
        <v>1</v>
      </c>
      <c r="AX34" s="58">
        <f>AW34*1</f>
        <v>1</v>
      </c>
      <c r="AY34" s="67">
        <f t="shared" si="70"/>
        <v>1</v>
      </c>
      <c r="AZ34" s="598"/>
    </row>
    <row r="35" spans="1:52" x14ac:dyDescent="0.3">
      <c r="A35" s="94" t="s">
        <v>21</v>
      </c>
      <c r="B35" s="41" t="s">
        <v>21</v>
      </c>
      <c r="C35" s="53" t="s">
        <v>12</v>
      </c>
      <c r="D35" s="321">
        <f t="shared" si="52"/>
        <v>1.25</v>
      </c>
      <c r="E35" s="307">
        <f t="shared" si="53"/>
        <v>1.25</v>
      </c>
      <c r="F35" s="307">
        <v>1.25</v>
      </c>
      <c r="G35" s="307">
        <f t="shared" si="54"/>
        <v>1.25</v>
      </c>
      <c r="H35" s="307">
        <f t="shared" si="54"/>
        <v>1.25</v>
      </c>
      <c r="I35" s="307">
        <f t="shared" si="54"/>
        <v>1.25</v>
      </c>
      <c r="J35" s="307">
        <f t="shared" si="54"/>
        <v>1.25</v>
      </c>
      <c r="K35" s="322">
        <f>J35*1.1</f>
        <v>1.375</v>
      </c>
      <c r="L35" s="68">
        <f t="shared" si="55"/>
        <v>1.375</v>
      </c>
      <c r="M35" s="69">
        <f t="shared" si="55"/>
        <v>1.375</v>
      </c>
      <c r="N35" s="69">
        <f t="shared" si="55"/>
        <v>1.375</v>
      </c>
      <c r="O35" s="59">
        <f>N35*1.15</f>
        <v>1.5812499999999998</v>
      </c>
      <c r="P35" s="69">
        <f t="shared" si="56"/>
        <v>1.5812499999999998</v>
      </c>
      <c r="Q35" s="507"/>
      <c r="S35" s="94" t="s">
        <v>21</v>
      </c>
      <c r="T35" s="41" t="s">
        <v>21</v>
      </c>
      <c r="U35" s="53" t="s">
        <v>12</v>
      </c>
      <c r="V35" s="321">
        <f t="shared" si="57"/>
        <v>1.25</v>
      </c>
      <c r="W35" s="307">
        <f t="shared" si="58"/>
        <v>1.25</v>
      </c>
      <c r="X35" s="307">
        <v>1.25</v>
      </c>
      <c r="Y35" s="307">
        <f t="shared" si="59"/>
        <v>1.25</v>
      </c>
      <c r="Z35" s="307">
        <f t="shared" si="60"/>
        <v>1.25</v>
      </c>
      <c r="AA35" s="307">
        <f t="shared" si="61"/>
        <v>1.25</v>
      </c>
      <c r="AB35" s="307">
        <f t="shared" si="61"/>
        <v>1.25</v>
      </c>
      <c r="AC35" s="322">
        <f>AB35*1.1</f>
        <v>1.375</v>
      </c>
      <c r="AD35" s="59">
        <f t="shared" si="62"/>
        <v>1.375</v>
      </c>
      <c r="AE35" s="69">
        <f t="shared" si="62"/>
        <v>1.375</v>
      </c>
      <c r="AF35" s="69">
        <f t="shared" si="62"/>
        <v>1.375</v>
      </c>
      <c r="AG35" s="59">
        <f>AF35*1.15</f>
        <v>1.5812499999999998</v>
      </c>
      <c r="AH35" s="69">
        <f t="shared" si="63"/>
        <v>1.5812499999999998</v>
      </c>
      <c r="AI35" s="598"/>
      <c r="AJ35" s="94" t="s">
        <v>21</v>
      </c>
      <c r="AK35" s="41" t="s">
        <v>21</v>
      </c>
      <c r="AL35" s="53" t="s">
        <v>12</v>
      </c>
      <c r="AM35" s="321">
        <f t="shared" si="64"/>
        <v>1.25</v>
      </c>
      <c r="AN35" s="307">
        <f t="shared" si="65"/>
        <v>1.25</v>
      </c>
      <c r="AO35" s="307">
        <v>1.25</v>
      </c>
      <c r="AP35" s="307">
        <f t="shared" si="66"/>
        <v>1.25</v>
      </c>
      <c r="AQ35" s="307">
        <f t="shared" si="67"/>
        <v>1.25</v>
      </c>
      <c r="AR35" s="307">
        <f t="shared" si="68"/>
        <v>1.25</v>
      </c>
      <c r="AS35" s="307">
        <f t="shared" si="68"/>
        <v>1.25</v>
      </c>
      <c r="AT35" s="322">
        <f>AS35*1.1</f>
        <v>1.375</v>
      </c>
      <c r="AU35" s="59">
        <f t="shared" si="69"/>
        <v>1.375</v>
      </c>
      <c r="AV35" s="69">
        <f t="shared" si="69"/>
        <v>1.375</v>
      </c>
      <c r="AW35" s="69">
        <f t="shared" si="69"/>
        <v>1.375</v>
      </c>
      <c r="AX35" s="59">
        <f>AW35*1.15</f>
        <v>1.5812499999999998</v>
      </c>
      <c r="AY35" s="69">
        <f t="shared" si="70"/>
        <v>1.5812499999999998</v>
      </c>
      <c r="AZ35" s="598"/>
    </row>
    <row r="36" spans="1:52" ht="15" thickBot="1" x14ac:dyDescent="0.35">
      <c r="A36" s="95" t="s">
        <v>21</v>
      </c>
      <c r="B36" s="96" t="s">
        <v>21</v>
      </c>
      <c r="C36" s="97" t="s">
        <v>13</v>
      </c>
      <c r="D36" s="323">
        <f t="shared" si="52"/>
        <v>1</v>
      </c>
      <c r="E36" s="308">
        <f t="shared" si="53"/>
        <v>1</v>
      </c>
      <c r="F36" s="308">
        <v>1</v>
      </c>
      <c r="G36" s="308">
        <f t="shared" si="54"/>
        <v>1</v>
      </c>
      <c r="H36" s="308">
        <f t="shared" si="54"/>
        <v>1</v>
      </c>
      <c r="I36" s="308">
        <f t="shared" si="54"/>
        <v>1</v>
      </c>
      <c r="J36" s="308">
        <f t="shared" si="54"/>
        <v>1</v>
      </c>
      <c r="K36" s="324">
        <f>J36*1</f>
        <v>1</v>
      </c>
      <c r="L36" s="98">
        <f t="shared" si="55"/>
        <v>1</v>
      </c>
      <c r="M36" s="99">
        <f t="shared" si="55"/>
        <v>1</v>
      </c>
      <c r="N36" s="99">
        <f t="shared" si="55"/>
        <v>1</v>
      </c>
      <c r="O36" s="157">
        <f>N36*1</f>
        <v>1</v>
      </c>
      <c r="P36" s="99">
        <f t="shared" si="56"/>
        <v>1</v>
      </c>
      <c r="Q36" s="507"/>
      <c r="S36" s="95" t="s">
        <v>21</v>
      </c>
      <c r="T36" s="96" t="s">
        <v>21</v>
      </c>
      <c r="U36" s="97" t="s">
        <v>13</v>
      </c>
      <c r="V36" s="323">
        <f t="shared" si="57"/>
        <v>1</v>
      </c>
      <c r="W36" s="308">
        <f t="shared" si="58"/>
        <v>1</v>
      </c>
      <c r="X36" s="308">
        <v>1</v>
      </c>
      <c r="Y36" s="308">
        <f t="shared" si="59"/>
        <v>1</v>
      </c>
      <c r="Z36" s="308">
        <f t="shared" si="60"/>
        <v>1</v>
      </c>
      <c r="AA36" s="308">
        <f t="shared" si="61"/>
        <v>1</v>
      </c>
      <c r="AB36" s="308">
        <f t="shared" si="61"/>
        <v>1</v>
      </c>
      <c r="AC36" s="324">
        <f>AB36*1</f>
        <v>1</v>
      </c>
      <c r="AD36" s="157">
        <f t="shared" si="62"/>
        <v>1</v>
      </c>
      <c r="AE36" s="99">
        <f t="shared" si="62"/>
        <v>1</v>
      </c>
      <c r="AF36" s="99">
        <f t="shared" si="62"/>
        <v>1</v>
      </c>
      <c r="AG36" s="157">
        <f>AF36*1</f>
        <v>1</v>
      </c>
      <c r="AH36" s="99">
        <f t="shared" si="63"/>
        <v>1</v>
      </c>
      <c r="AI36" s="598"/>
      <c r="AJ36" s="95" t="s">
        <v>21</v>
      </c>
      <c r="AK36" s="96" t="s">
        <v>21</v>
      </c>
      <c r="AL36" s="97" t="s">
        <v>13</v>
      </c>
      <c r="AM36" s="323">
        <f t="shared" si="64"/>
        <v>1</v>
      </c>
      <c r="AN36" s="308">
        <f t="shared" si="65"/>
        <v>1</v>
      </c>
      <c r="AO36" s="308">
        <v>1</v>
      </c>
      <c r="AP36" s="308">
        <f t="shared" si="66"/>
        <v>1</v>
      </c>
      <c r="AQ36" s="308">
        <f t="shared" si="67"/>
        <v>1</v>
      </c>
      <c r="AR36" s="308">
        <f t="shared" si="68"/>
        <v>1</v>
      </c>
      <c r="AS36" s="308">
        <f t="shared" si="68"/>
        <v>1</v>
      </c>
      <c r="AT36" s="324">
        <f>AS36*1</f>
        <v>1</v>
      </c>
      <c r="AU36" s="157">
        <f t="shared" si="69"/>
        <v>1</v>
      </c>
      <c r="AV36" s="99">
        <f t="shared" si="69"/>
        <v>1</v>
      </c>
      <c r="AW36" s="99">
        <f t="shared" si="69"/>
        <v>1</v>
      </c>
      <c r="AX36" s="157">
        <f>AW36*1</f>
        <v>1</v>
      </c>
      <c r="AY36" s="99">
        <f t="shared" si="70"/>
        <v>1</v>
      </c>
      <c r="AZ36" s="598"/>
    </row>
    <row r="37" spans="1:52" ht="15" thickBot="1" x14ac:dyDescent="0.35">
      <c r="A37" s="134"/>
      <c r="B37" s="134"/>
      <c r="C37" s="141"/>
      <c r="D37" s="318"/>
      <c r="E37" s="6"/>
      <c r="F37" s="7"/>
      <c r="G37" s="6"/>
      <c r="H37" s="6"/>
      <c r="I37" s="6"/>
      <c r="J37" s="6"/>
      <c r="K37" s="10"/>
      <c r="L37" s="136"/>
      <c r="M37" s="10"/>
      <c r="N37" s="10"/>
      <c r="O37" s="9"/>
      <c r="P37" s="137"/>
      <c r="Q37" s="507"/>
      <c r="S37" s="134"/>
      <c r="T37" s="134"/>
      <c r="U37" s="141"/>
      <c r="V37" s="318"/>
      <c r="W37" s="6"/>
      <c r="X37" s="7"/>
      <c r="Y37" s="6"/>
      <c r="Z37" s="6"/>
      <c r="AA37" s="6"/>
      <c r="AB37" s="6"/>
      <c r="AC37" s="10"/>
      <c r="AD37" s="9"/>
      <c r="AE37" s="10"/>
      <c r="AF37" s="10"/>
      <c r="AG37" s="9"/>
      <c r="AH37" s="137"/>
      <c r="AI37" s="598"/>
      <c r="AJ37" s="134"/>
      <c r="AK37" s="134"/>
      <c r="AL37" s="141"/>
      <c r="AM37" s="318"/>
      <c r="AN37" s="6"/>
      <c r="AO37" s="7"/>
      <c r="AP37" s="6"/>
      <c r="AQ37" s="6"/>
      <c r="AR37" s="6"/>
      <c r="AS37" s="6"/>
      <c r="AT37" s="10"/>
      <c r="AU37" s="9"/>
      <c r="AV37" s="10"/>
      <c r="AW37" s="10"/>
      <c r="AX37" s="9"/>
      <c r="AY37" s="137"/>
      <c r="AZ37" s="598"/>
    </row>
    <row r="38" spans="1:52" ht="15" thickBot="1" x14ac:dyDescent="0.35">
      <c r="A38" s="163" t="s">
        <v>22</v>
      </c>
      <c r="B38" s="164" t="s">
        <v>30</v>
      </c>
      <c r="C38" s="152" t="s">
        <v>64</v>
      </c>
      <c r="D38" s="325">
        <f>E38</f>
        <v>0.15</v>
      </c>
      <c r="E38" s="309">
        <f>F38*1</f>
        <v>0.15</v>
      </c>
      <c r="F38" s="309">
        <v>0.15</v>
      </c>
      <c r="G38" s="309">
        <f>F38</f>
        <v>0.15</v>
      </c>
      <c r="H38" s="309">
        <f>G38</f>
        <v>0.15</v>
      </c>
      <c r="I38" s="309">
        <f>H38</f>
        <v>0.15</v>
      </c>
      <c r="J38" s="309">
        <f>I38</f>
        <v>0.15</v>
      </c>
      <c r="K38" s="326">
        <f>J38*1.1</f>
        <v>0.16500000000000001</v>
      </c>
      <c r="L38" s="251">
        <f>K38</f>
        <v>0.16500000000000001</v>
      </c>
      <c r="M38" s="252">
        <f>L38</f>
        <v>0.16500000000000001</v>
      </c>
      <c r="N38" s="252">
        <f>M38</f>
        <v>0.16500000000000001</v>
      </c>
      <c r="O38" s="253">
        <f>N38*1.1</f>
        <v>0.18150000000000002</v>
      </c>
      <c r="P38" s="252">
        <f>O38</f>
        <v>0.18150000000000002</v>
      </c>
      <c r="Q38" s="507"/>
      <c r="S38" s="163" t="s">
        <v>22</v>
      </c>
      <c r="T38" s="164" t="s">
        <v>30</v>
      </c>
      <c r="U38" s="152" t="s">
        <v>64</v>
      </c>
      <c r="V38" s="325">
        <f>W38</f>
        <v>0.15</v>
      </c>
      <c r="W38" s="309">
        <f>X38*1</f>
        <v>0.15</v>
      </c>
      <c r="X38" s="309">
        <v>0.15</v>
      </c>
      <c r="Y38" s="309">
        <f>X38</f>
        <v>0.15</v>
      </c>
      <c r="Z38" s="309">
        <f>Y38</f>
        <v>0.15</v>
      </c>
      <c r="AA38" s="309">
        <f>Z38</f>
        <v>0.15</v>
      </c>
      <c r="AB38" s="309">
        <f>AA38</f>
        <v>0.15</v>
      </c>
      <c r="AC38" s="326">
        <f>AB38*1.1</f>
        <v>0.16500000000000001</v>
      </c>
      <c r="AD38" s="253">
        <f>AC38</f>
        <v>0.16500000000000001</v>
      </c>
      <c r="AE38" s="252">
        <f>AD38</f>
        <v>0.16500000000000001</v>
      </c>
      <c r="AF38" s="252">
        <f>AE38</f>
        <v>0.16500000000000001</v>
      </c>
      <c r="AG38" s="253">
        <f>AF38*1.1</f>
        <v>0.18150000000000002</v>
      </c>
      <c r="AH38" s="252">
        <f>AG38</f>
        <v>0.18150000000000002</v>
      </c>
      <c r="AI38" s="598"/>
      <c r="AJ38" s="163" t="s">
        <v>22</v>
      </c>
      <c r="AK38" s="164" t="s">
        <v>30</v>
      </c>
      <c r="AL38" s="152" t="s">
        <v>64</v>
      </c>
      <c r="AM38" s="325">
        <f>AN38</f>
        <v>0.15</v>
      </c>
      <c r="AN38" s="309">
        <f>AO38*1</f>
        <v>0.15</v>
      </c>
      <c r="AO38" s="309">
        <v>0.15</v>
      </c>
      <c r="AP38" s="309">
        <f>AO38</f>
        <v>0.15</v>
      </c>
      <c r="AQ38" s="309">
        <f>AP38</f>
        <v>0.15</v>
      </c>
      <c r="AR38" s="309">
        <f>AQ38</f>
        <v>0.15</v>
      </c>
      <c r="AS38" s="309">
        <f>AR38</f>
        <v>0.15</v>
      </c>
      <c r="AT38" s="326">
        <f>AS38*1.1</f>
        <v>0.16500000000000001</v>
      </c>
      <c r="AU38" s="253">
        <f>AT38</f>
        <v>0.16500000000000001</v>
      </c>
      <c r="AV38" s="252">
        <f>AU38</f>
        <v>0.16500000000000001</v>
      </c>
      <c r="AW38" s="252">
        <f>AV38</f>
        <v>0.16500000000000001</v>
      </c>
      <c r="AX38" s="253">
        <f>AW38*1.1</f>
        <v>0.18150000000000002</v>
      </c>
      <c r="AY38" s="252">
        <f>AX38</f>
        <v>0.18150000000000002</v>
      </c>
      <c r="AZ38" s="598"/>
    </row>
    <row r="39" spans="1:52" ht="15" thickBot="1" x14ac:dyDescent="0.35">
      <c r="A39" s="134"/>
      <c r="B39" s="134"/>
      <c r="C39" s="141"/>
      <c r="D39" s="318"/>
      <c r="E39" s="6"/>
      <c r="F39" s="7"/>
      <c r="G39" s="6"/>
      <c r="H39" s="6"/>
      <c r="I39" s="6"/>
      <c r="J39" s="6"/>
      <c r="K39" s="10"/>
      <c r="L39" s="136"/>
      <c r="M39" s="10"/>
      <c r="N39" s="10"/>
      <c r="O39" s="9"/>
      <c r="P39" s="137"/>
      <c r="Q39" s="507"/>
      <c r="S39" s="134"/>
      <c r="T39" s="134"/>
      <c r="U39" s="141"/>
      <c r="V39" s="318"/>
      <c r="W39" s="6"/>
      <c r="X39" s="7"/>
      <c r="Y39" s="6"/>
      <c r="Z39" s="6"/>
      <c r="AA39" s="6"/>
      <c r="AB39" s="6"/>
      <c r="AC39" s="10"/>
      <c r="AD39" s="9"/>
      <c r="AE39" s="10"/>
      <c r="AF39" s="10"/>
      <c r="AG39" s="9"/>
      <c r="AH39" s="137"/>
      <c r="AI39" s="598"/>
      <c r="AJ39" s="134"/>
      <c r="AK39" s="134"/>
      <c r="AL39" s="141"/>
      <c r="AM39" s="318"/>
      <c r="AN39" s="6"/>
      <c r="AO39" s="7"/>
      <c r="AP39" s="6"/>
      <c r="AQ39" s="6"/>
      <c r="AR39" s="6"/>
      <c r="AS39" s="6"/>
      <c r="AT39" s="10"/>
      <c r="AU39" s="9"/>
      <c r="AV39" s="10"/>
      <c r="AW39" s="10"/>
      <c r="AX39" s="9"/>
      <c r="AY39" s="137"/>
      <c r="AZ39" s="598"/>
    </row>
    <row r="40" spans="1:52" x14ac:dyDescent="0.3">
      <c r="A40" s="121"/>
      <c r="B40" s="122"/>
      <c r="C40" s="103" t="s">
        <v>14</v>
      </c>
      <c r="D40" s="327">
        <f>E40</f>
        <v>180</v>
      </c>
      <c r="E40" s="310">
        <f>F40*1</f>
        <v>180</v>
      </c>
      <c r="F40" s="310">
        <v>180</v>
      </c>
      <c r="G40" s="310">
        <f t="shared" ref="G40:J41" si="71">F40</f>
        <v>180</v>
      </c>
      <c r="H40" s="310">
        <f t="shared" si="71"/>
        <v>180</v>
      </c>
      <c r="I40" s="310">
        <f t="shared" si="71"/>
        <v>180</v>
      </c>
      <c r="J40" s="314">
        <f t="shared" si="71"/>
        <v>180</v>
      </c>
      <c r="K40" s="335">
        <f>I40*1</f>
        <v>180</v>
      </c>
      <c r="L40" s="124">
        <f t="shared" ref="L40:N41" si="72">K40</f>
        <v>180</v>
      </c>
      <c r="M40" s="125">
        <f t="shared" si="72"/>
        <v>180</v>
      </c>
      <c r="N40" s="125">
        <f t="shared" si="72"/>
        <v>180</v>
      </c>
      <c r="O40" s="161">
        <f>N40*1</f>
        <v>180</v>
      </c>
      <c r="P40" s="125">
        <f>O40</f>
        <v>180</v>
      </c>
      <c r="Q40" s="507"/>
      <c r="S40" s="121"/>
      <c r="T40" s="122"/>
      <c r="U40" s="103" t="s">
        <v>14</v>
      </c>
      <c r="V40" s="327">
        <f>W40</f>
        <v>180</v>
      </c>
      <c r="W40" s="310">
        <f>X40*1</f>
        <v>180</v>
      </c>
      <c r="X40" s="310">
        <v>180</v>
      </c>
      <c r="Y40" s="310">
        <f t="shared" ref="Y40:Y41" si="73">X40</f>
        <v>180</v>
      </c>
      <c r="Z40" s="310">
        <f t="shared" ref="Z40:Z41" si="74">Y40</f>
        <v>180</v>
      </c>
      <c r="AA40" s="310">
        <f t="shared" ref="AA40:AB41" si="75">Z40</f>
        <v>180</v>
      </c>
      <c r="AB40" s="314">
        <f t="shared" si="75"/>
        <v>180</v>
      </c>
      <c r="AC40" s="335">
        <f>AA40*1</f>
        <v>180</v>
      </c>
      <c r="AD40" s="161">
        <f t="shared" ref="AD40:AF41" si="76">AC40</f>
        <v>180</v>
      </c>
      <c r="AE40" s="125">
        <f t="shared" si="76"/>
        <v>180</v>
      </c>
      <c r="AF40" s="125">
        <f t="shared" si="76"/>
        <v>180</v>
      </c>
      <c r="AG40" s="161">
        <f>AF40*1</f>
        <v>180</v>
      </c>
      <c r="AH40" s="125">
        <f>AG40</f>
        <v>180</v>
      </c>
      <c r="AI40" s="598"/>
      <c r="AJ40" s="121"/>
      <c r="AK40" s="122"/>
      <c r="AL40" s="103" t="s">
        <v>14</v>
      </c>
      <c r="AM40" s="327">
        <f>AN40</f>
        <v>180</v>
      </c>
      <c r="AN40" s="310">
        <f>AO40*1</f>
        <v>180</v>
      </c>
      <c r="AO40" s="310">
        <v>180</v>
      </c>
      <c r="AP40" s="310">
        <f t="shared" ref="AP40:AP41" si="77">AO40</f>
        <v>180</v>
      </c>
      <c r="AQ40" s="310">
        <f t="shared" ref="AQ40:AQ41" si="78">AP40</f>
        <v>180</v>
      </c>
      <c r="AR40" s="310">
        <f t="shared" ref="AR40:AS41" si="79">AQ40</f>
        <v>180</v>
      </c>
      <c r="AS40" s="314">
        <f t="shared" si="79"/>
        <v>180</v>
      </c>
      <c r="AT40" s="335">
        <f>AR40*1</f>
        <v>180</v>
      </c>
      <c r="AU40" s="161">
        <f t="shared" ref="AU40:AW41" si="80">AT40</f>
        <v>180</v>
      </c>
      <c r="AV40" s="125">
        <f t="shared" si="80"/>
        <v>180</v>
      </c>
      <c r="AW40" s="125">
        <f t="shared" si="80"/>
        <v>180</v>
      </c>
      <c r="AX40" s="161">
        <f>AW40*1</f>
        <v>180</v>
      </c>
      <c r="AY40" s="125">
        <f>AX40</f>
        <v>180</v>
      </c>
      <c r="AZ40" s="598"/>
    </row>
    <row r="41" spans="1:52" ht="15" thickBot="1" x14ac:dyDescent="0.35">
      <c r="A41" s="128"/>
      <c r="B41" s="129"/>
      <c r="C41" s="97" t="s">
        <v>15</v>
      </c>
      <c r="D41" s="329">
        <f>E41</f>
        <v>1</v>
      </c>
      <c r="E41" s="311">
        <f>F41*1</f>
        <v>1</v>
      </c>
      <c r="F41" s="311">
        <v>1</v>
      </c>
      <c r="G41" s="311">
        <f t="shared" si="71"/>
        <v>1</v>
      </c>
      <c r="H41" s="311">
        <f t="shared" si="71"/>
        <v>1</v>
      </c>
      <c r="I41" s="311">
        <f t="shared" si="71"/>
        <v>1</v>
      </c>
      <c r="J41" s="316">
        <f t="shared" si="71"/>
        <v>1</v>
      </c>
      <c r="K41" s="337">
        <f>I41*1</f>
        <v>1</v>
      </c>
      <c r="L41" s="131">
        <f t="shared" si="72"/>
        <v>1</v>
      </c>
      <c r="M41" s="132">
        <f t="shared" si="72"/>
        <v>1</v>
      </c>
      <c r="N41" s="132">
        <f t="shared" si="72"/>
        <v>1</v>
      </c>
      <c r="O41" s="162">
        <f>N41*1</f>
        <v>1</v>
      </c>
      <c r="P41" s="132">
        <f>O41</f>
        <v>1</v>
      </c>
      <c r="Q41" s="507"/>
      <c r="S41" s="128"/>
      <c r="T41" s="129"/>
      <c r="U41" s="97" t="s">
        <v>15</v>
      </c>
      <c r="V41" s="329">
        <f>W41</f>
        <v>1</v>
      </c>
      <c r="W41" s="311">
        <f>X41*1</f>
        <v>1</v>
      </c>
      <c r="X41" s="311">
        <v>1</v>
      </c>
      <c r="Y41" s="311">
        <f t="shared" si="73"/>
        <v>1</v>
      </c>
      <c r="Z41" s="311">
        <f t="shared" si="74"/>
        <v>1</v>
      </c>
      <c r="AA41" s="311">
        <f t="shared" si="75"/>
        <v>1</v>
      </c>
      <c r="AB41" s="316">
        <f t="shared" si="75"/>
        <v>1</v>
      </c>
      <c r="AC41" s="337">
        <f>AA41*1</f>
        <v>1</v>
      </c>
      <c r="AD41" s="162">
        <f t="shared" si="76"/>
        <v>1</v>
      </c>
      <c r="AE41" s="132">
        <f t="shared" si="76"/>
        <v>1</v>
      </c>
      <c r="AF41" s="132">
        <f t="shared" si="76"/>
        <v>1</v>
      </c>
      <c r="AG41" s="162">
        <f>AF41*1</f>
        <v>1</v>
      </c>
      <c r="AH41" s="132">
        <f>AG41</f>
        <v>1</v>
      </c>
      <c r="AI41" s="598"/>
      <c r="AJ41" s="128"/>
      <c r="AK41" s="129"/>
      <c r="AL41" s="97" t="s">
        <v>15</v>
      </c>
      <c r="AM41" s="329">
        <f>AN41</f>
        <v>1</v>
      </c>
      <c r="AN41" s="311">
        <f>AO41*1</f>
        <v>1</v>
      </c>
      <c r="AO41" s="311">
        <v>1</v>
      </c>
      <c r="AP41" s="311">
        <f t="shared" si="77"/>
        <v>1</v>
      </c>
      <c r="AQ41" s="311">
        <f t="shared" si="78"/>
        <v>1</v>
      </c>
      <c r="AR41" s="311">
        <f t="shared" si="79"/>
        <v>1</v>
      </c>
      <c r="AS41" s="316">
        <f t="shared" si="79"/>
        <v>1</v>
      </c>
      <c r="AT41" s="337">
        <f>AR41*1</f>
        <v>1</v>
      </c>
      <c r="AU41" s="162">
        <f t="shared" si="80"/>
        <v>1</v>
      </c>
      <c r="AV41" s="132">
        <f t="shared" si="80"/>
        <v>1</v>
      </c>
      <c r="AW41" s="132">
        <f t="shared" si="80"/>
        <v>1</v>
      </c>
      <c r="AX41" s="162">
        <f>AW41*1</f>
        <v>1</v>
      </c>
      <c r="AY41" s="132">
        <f>AX41</f>
        <v>1</v>
      </c>
      <c r="AZ41" s="598"/>
    </row>
    <row r="42" spans="1:52" ht="15" thickBot="1" x14ac:dyDescent="0.35">
      <c r="A42" s="144"/>
      <c r="B42" s="144"/>
      <c r="C42" s="149"/>
      <c r="D42" s="331"/>
      <c r="E42" s="1"/>
      <c r="F42" s="1"/>
      <c r="G42" s="1"/>
      <c r="H42" s="1"/>
      <c r="I42" s="1"/>
      <c r="J42" s="1"/>
      <c r="K42" s="4"/>
      <c r="L42" s="145"/>
      <c r="M42" s="4"/>
      <c r="N42" s="4"/>
      <c r="O42" s="20"/>
      <c r="P42" s="146"/>
      <c r="Q42" s="507"/>
      <c r="S42" s="144"/>
      <c r="T42" s="144"/>
      <c r="U42" s="149"/>
      <c r="V42" s="331"/>
      <c r="W42" s="1"/>
      <c r="X42" s="1"/>
      <c r="Y42" s="1"/>
      <c r="Z42" s="1"/>
      <c r="AA42" s="1"/>
      <c r="AB42" s="1"/>
      <c r="AC42" s="4"/>
      <c r="AD42" s="20"/>
      <c r="AE42" s="4"/>
      <c r="AF42" s="4"/>
      <c r="AG42" s="20"/>
      <c r="AH42" s="146"/>
      <c r="AI42" s="598"/>
      <c r="AJ42" s="144"/>
      <c r="AK42" s="144"/>
      <c r="AL42" s="149"/>
      <c r="AM42" s="331"/>
      <c r="AN42" s="1"/>
      <c r="AO42" s="1"/>
      <c r="AP42" s="1"/>
      <c r="AQ42" s="1"/>
      <c r="AR42" s="1"/>
      <c r="AS42" s="1"/>
      <c r="AT42" s="4"/>
      <c r="AU42" s="20"/>
      <c r="AV42" s="4"/>
      <c r="AW42" s="4"/>
      <c r="AX42" s="20"/>
      <c r="AY42" s="146"/>
      <c r="AZ42" s="598"/>
    </row>
    <row r="43" spans="1:52" ht="15" thickBot="1" x14ac:dyDescent="0.35">
      <c r="A43" s="166" t="s">
        <v>23</v>
      </c>
      <c r="B43" s="167" t="s">
        <v>23</v>
      </c>
      <c r="C43" s="285" t="s">
        <v>65</v>
      </c>
      <c r="D43" s="332">
        <f>E43/1.3</f>
        <v>-621.23076923076917</v>
      </c>
      <c r="E43" s="312">
        <f>F43/1.3</f>
        <v>-807.59999999999991</v>
      </c>
      <c r="F43" s="313">
        <f>-67.3*1.95*4*2</f>
        <v>-1049.8799999999999</v>
      </c>
      <c r="G43" s="312">
        <f>F43*1.3</f>
        <v>-1364.8439999999998</v>
      </c>
      <c r="H43" s="312">
        <f>G43*1.3</f>
        <v>-1774.2971999999997</v>
      </c>
      <c r="I43" s="312">
        <f>H43*1.3</f>
        <v>-2306.5863599999998</v>
      </c>
      <c r="J43" s="312">
        <f>I43*1.3</f>
        <v>-2998.5622679999997</v>
      </c>
      <c r="K43" s="333">
        <f>J43*1.35</f>
        <v>-4048.0590617999997</v>
      </c>
      <c r="L43" s="286">
        <f>K43*1.4</f>
        <v>-5667.2826865199995</v>
      </c>
      <c r="M43" s="291">
        <f>L43*1.45</f>
        <v>-8217.5598954539983</v>
      </c>
      <c r="N43" s="291">
        <f>M43*1.45</f>
        <v>-11915.461848408297</v>
      </c>
      <c r="O43" s="292">
        <f>N43*1.5</f>
        <v>-17873.192772612445</v>
      </c>
      <c r="P43" s="287">
        <f>O43*1.55</f>
        <v>-27703.448797549292</v>
      </c>
      <c r="Q43" s="507"/>
      <c r="S43" s="166" t="s">
        <v>23</v>
      </c>
      <c r="T43" s="167" t="s">
        <v>23</v>
      </c>
      <c r="U43" s="285" t="s">
        <v>65</v>
      </c>
      <c r="V43" s="332">
        <f>W43/1.3</f>
        <v>-8386.6153846153829</v>
      </c>
      <c r="W43" s="312">
        <f>X43/1.3</f>
        <v>-10902.599999999999</v>
      </c>
      <c r="X43" s="313">
        <f>-67.3*1.95*4*27</f>
        <v>-14173.38</v>
      </c>
      <c r="Y43" s="312">
        <f>X43*1.3</f>
        <v>-18425.394</v>
      </c>
      <c r="Z43" s="312">
        <f>Y43*1.3</f>
        <v>-23953.012200000001</v>
      </c>
      <c r="AA43" s="312">
        <f>Z43*1.3</f>
        <v>-31138.915860000001</v>
      </c>
      <c r="AB43" s="312">
        <f>AA43*1.3</f>
        <v>-40480.590618000002</v>
      </c>
      <c r="AC43" s="333">
        <f>AB43*1.35</f>
        <v>-54648.797334300005</v>
      </c>
      <c r="AD43" s="292">
        <f>AC43*1.4</f>
        <v>-76508.316268020004</v>
      </c>
      <c r="AE43" s="291">
        <f>AD43*1.45</f>
        <v>-110937.05858862901</v>
      </c>
      <c r="AF43" s="291">
        <f>AE43*1.45</f>
        <v>-160858.73495351206</v>
      </c>
      <c r="AG43" s="292">
        <f>AF43*1.5</f>
        <v>-241288.10243026807</v>
      </c>
      <c r="AH43" s="287">
        <f>AG43*1.55</f>
        <v>-373996.55876691552</v>
      </c>
      <c r="AI43" s="598"/>
      <c r="AJ43" s="166" t="s">
        <v>23</v>
      </c>
      <c r="AK43" s="167" t="s">
        <v>23</v>
      </c>
      <c r="AL43" s="285" t="s">
        <v>65</v>
      </c>
      <c r="AM43" s="332">
        <f>AN43/1.3</f>
        <v>-62123.076923076907</v>
      </c>
      <c r="AN43" s="312">
        <f>AO43/1.3</f>
        <v>-80759.999999999985</v>
      </c>
      <c r="AO43" s="313">
        <f>-67.3*1.95*4*200</f>
        <v>-104987.99999999999</v>
      </c>
      <c r="AP43" s="312">
        <f>AO43*1.3</f>
        <v>-136484.4</v>
      </c>
      <c r="AQ43" s="312">
        <f>AP43*1.3</f>
        <v>-177429.72</v>
      </c>
      <c r="AR43" s="312">
        <f>AQ43*1.3</f>
        <v>-230658.636</v>
      </c>
      <c r="AS43" s="312">
        <f>AR43*1.3</f>
        <v>-299856.2268</v>
      </c>
      <c r="AT43" s="333">
        <f>AS43*1.35</f>
        <v>-404805.90618000005</v>
      </c>
      <c r="AU43" s="292">
        <f>AT43*1.4</f>
        <v>-566728.268652</v>
      </c>
      <c r="AV43" s="291">
        <f>AU43*1.45</f>
        <v>-821755.98954540002</v>
      </c>
      <c r="AW43" s="291">
        <f>AV43*1.45</f>
        <v>-1191546.18484083</v>
      </c>
      <c r="AX43" s="292">
        <f>AW43*1.5</f>
        <v>-1787319.2772612451</v>
      </c>
      <c r="AY43" s="287">
        <f>AX43*1.55</f>
        <v>-2770344.8797549298</v>
      </c>
      <c r="AZ43" s="598"/>
    </row>
    <row r="44" spans="1:52" ht="15" thickBot="1" x14ac:dyDescent="0.35">
      <c r="A44" s="144"/>
      <c r="B44" s="144"/>
      <c r="C44" s="141"/>
      <c r="D44" s="331"/>
      <c r="E44" s="1"/>
      <c r="F44" s="2"/>
      <c r="G44" s="1"/>
      <c r="H44" s="1"/>
      <c r="I44" s="1"/>
      <c r="J44" s="22"/>
      <c r="K44" s="185"/>
      <c r="L44" s="142"/>
      <c r="M44" s="185"/>
      <c r="N44" s="185"/>
      <c r="O44" s="21"/>
      <c r="P44" s="143"/>
      <c r="Q44" s="507"/>
      <c r="S44" s="144"/>
      <c r="T44" s="144"/>
      <c r="U44" s="141"/>
      <c r="V44" s="331"/>
      <c r="W44" s="1"/>
      <c r="X44" s="2"/>
      <c r="Y44" s="1"/>
      <c r="Z44" s="1"/>
      <c r="AA44" s="1"/>
      <c r="AB44" s="22"/>
      <c r="AC44" s="185"/>
      <c r="AD44" s="21"/>
      <c r="AE44" s="185"/>
      <c r="AF44" s="185"/>
      <c r="AG44" s="21"/>
      <c r="AH44" s="143"/>
      <c r="AI44" s="598"/>
      <c r="AJ44" s="144"/>
      <c r="AK44" s="144"/>
      <c r="AL44" s="141"/>
      <c r="AM44" s="331"/>
      <c r="AN44" s="1"/>
      <c r="AO44" s="2"/>
      <c r="AP44" s="1"/>
      <c r="AQ44" s="1"/>
      <c r="AR44" s="1"/>
      <c r="AS44" s="22"/>
      <c r="AT44" s="185"/>
      <c r="AU44" s="21"/>
      <c r="AV44" s="185"/>
      <c r="AW44" s="185"/>
      <c r="AX44" s="21"/>
      <c r="AY44" s="143"/>
      <c r="AZ44" s="598"/>
    </row>
    <row r="45" spans="1:52" ht="15" thickBot="1" x14ac:dyDescent="0.35">
      <c r="A45" s="121" t="s">
        <v>21</v>
      </c>
      <c r="B45" s="122" t="s">
        <v>21</v>
      </c>
      <c r="C45" s="123" t="s">
        <v>5</v>
      </c>
      <c r="D45" s="334">
        <f>E45</f>
        <v>17</v>
      </c>
      <c r="E45" s="314">
        <f>F45*1</f>
        <v>17</v>
      </c>
      <c r="F45" s="314">
        <v>17</v>
      </c>
      <c r="G45" s="314">
        <f>F45</f>
        <v>17</v>
      </c>
      <c r="H45" s="314">
        <f>G45</f>
        <v>17</v>
      </c>
      <c r="I45" s="314">
        <f>H45</f>
        <v>17</v>
      </c>
      <c r="J45" s="314">
        <f>I45</f>
        <v>17</v>
      </c>
      <c r="K45" s="335">
        <f>J45*1</f>
        <v>17</v>
      </c>
      <c r="L45" s="124">
        <f>K45</f>
        <v>17</v>
      </c>
      <c r="M45" s="125">
        <f>L45</f>
        <v>17</v>
      </c>
      <c r="N45" s="125">
        <f>M45</f>
        <v>17</v>
      </c>
      <c r="O45" s="161">
        <f>N45*1</f>
        <v>17</v>
      </c>
      <c r="P45" s="125">
        <f>O45</f>
        <v>17</v>
      </c>
      <c r="Q45" s="507"/>
      <c r="S45" s="121" t="s">
        <v>21</v>
      </c>
      <c r="T45" s="122" t="s">
        <v>21</v>
      </c>
      <c r="U45" s="123" t="s">
        <v>5</v>
      </c>
      <c r="V45" s="334">
        <f>W45</f>
        <v>17</v>
      </c>
      <c r="W45" s="314">
        <f>X45*1</f>
        <v>17</v>
      </c>
      <c r="X45" s="314">
        <v>17</v>
      </c>
      <c r="Y45" s="314">
        <f>X45</f>
        <v>17</v>
      </c>
      <c r="Z45" s="314">
        <f>Y45</f>
        <v>17</v>
      </c>
      <c r="AA45" s="314">
        <f>Z45</f>
        <v>17</v>
      </c>
      <c r="AB45" s="314">
        <f>AA45</f>
        <v>17</v>
      </c>
      <c r="AC45" s="335">
        <f>AB45*1</f>
        <v>17</v>
      </c>
      <c r="AD45" s="161">
        <f>AC45</f>
        <v>17</v>
      </c>
      <c r="AE45" s="125">
        <f>AD45</f>
        <v>17</v>
      </c>
      <c r="AF45" s="125">
        <f>AE45</f>
        <v>17</v>
      </c>
      <c r="AG45" s="161">
        <f>AF45*1</f>
        <v>17</v>
      </c>
      <c r="AH45" s="125">
        <f>AG45</f>
        <v>17</v>
      </c>
      <c r="AI45" s="598"/>
      <c r="AJ45" s="121" t="s">
        <v>21</v>
      </c>
      <c r="AK45" s="122" t="s">
        <v>21</v>
      </c>
      <c r="AL45" s="123" t="s">
        <v>5</v>
      </c>
      <c r="AM45" s="334">
        <f>AN45</f>
        <v>17</v>
      </c>
      <c r="AN45" s="314">
        <f>AO45*1</f>
        <v>17</v>
      </c>
      <c r="AO45" s="314">
        <v>17</v>
      </c>
      <c r="AP45" s="314">
        <f>AO45</f>
        <v>17</v>
      </c>
      <c r="AQ45" s="314">
        <f>AP45</f>
        <v>17</v>
      </c>
      <c r="AR45" s="314">
        <f>AQ45</f>
        <v>17</v>
      </c>
      <c r="AS45" s="314">
        <f>AR45</f>
        <v>17</v>
      </c>
      <c r="AT45" s="335">
        <f>AS45*1</f>
        <v>17</v>
      </c>
      <c r="AU45" s="161">
        <f>AT45</f>
        <v>17</v>
      </c>
      <c r="AV45" s="125">
        <f>AU45</f>
        <v>17</v>
      </c>
      <c r="AW45" s="125">
        <f>AV45</f>
        <v>17</v>
      </c>
      <c r="AX45" s="161">
        <f>AW45*1</f>
        <v>17</v>
      </c>
      <c r="AY45" s="125">
        <f>AX45</f>
        <v>17</v>
      </c>
      <c r="AZ45" s="598"/>
    </row>
    <row r="46" spans="1:52" ht="15" thickBot="1" x14ac:dyDescent="0.35">
      <c r="A46" s="93" t="s">
        <v>24</v>
      </c>
      <c r="B46" s="40" t="s">
        <v>24</v>
      </c>
      <c r="C46" s="57" t="s">
        <v>6</v>
      </c>
      <c r="D46" s="329">
        <f t="shared" ref="D46:E46" si="81">E46/1.3</f>
        <v>0</v>
      </c>
      <c r="E46" s="311">
        <f t="shared" si="81"/>
        <v>0</v>
      </c>
      <c r="F46" s="412">
        <v>0</v>
      </c>
      <c r="G46" s="308">
        <f>F46+0.05</f>
        <v>0.05</v>
      </c>
      <c r="H46" s="308">
        <f>G46+0.05</f>
        <v>0.1</v>
      </c>
      <c r="I46" s="308">
        <f>H46+0.05</f>
        <v>0.15000000000000002</v>
      </c>
      <c r="J46" s="308">
        <f>I46+0.05</f>
        <v>0.2</v>
      </c>
      <c r="K46" s="308">
        <f>J46+0.1</f>
        <v>0.30000000000000004</v>
      </c>
      <c r="L46" s="627">
        <f>K46+0.05</f>
        <v>0.35000000000000003</v>
      </c>
      <c r="M46" s="628">
        <f>L46+0.05</f>
        <v>0.4</v>
      </c>
      <c r="N46" s="628">
        <f>M46+0.05</f>
        <v>0.45</v>
      </c>
      <c r="O46" s="624">
        <f>N46+0.1</f>
        <v>0.55000000000000004</v>
      </c>
      <c r="P46" s="628">
        <f>O46+0.05</f>
        <v>0.60000000000000009</v>
      </c>
      <c r="Q46" s="507"/>
      <c r="S46" s="93" t="s">
        <v>24</v>
      </c>
      <c r="T46" s="40" t="s">
        <v>24</v>
      </c>
      <c r="U46" s="57" t="s">
        <v>6</v>
      </c>
      <c r="V46" s="329">
        <f t="shared" ref="V46" si="82">W46/1.3</f>
        <v>0</v>
      </c>
      <c r="W46" s="311">
        <f t="shared" ref="W46" si="83">X46/1.3</f>
        <v>0</v>
      </c>
      <c r="X46" s="412">
        <v>0</v>
      </c>
      <c r="Y46" s="308">
        <f>X46+0.05</f>
        <v>0.05</v>
      </c>
      <c r="Z46" s="308">
        <f>Y46+0.05</f>
        <v>0.1</v>
      </c>
      <c r="AA46" s="308">
        <f>Z46+0.05</f>
        <v>0.15000000000000002</v>
      </c>
      <c r="AB46" s="308">
        <f>AA46+0.05</f>
        <v>0.2</v>
      </c>
      <c r="AC46" s="308">
        <f>AB46+0.1</f>
        <v>0.30000000000000004</v>
      </c>
      <c r="AD46" s="627">
        <f>AC46+0.05</f>
        <v>0.35000000000000003</v>
      </c>
      <c r="AE46" s="628">
        <f>AD46+0.05</f>
        <v>0.4</v>
      </c>
      <c r="AF46" s="628">
        <f>AE46+0.05</f>
        <v>0.45</v>
      </c>
      <c r="AG46" s="624">
        <f>AF46+0.1</f>
        <v>0.55000000000000004</v>
      </c>
      <c r="AH46" s="628">
        <f>AG46+0.05</f>
        <v>0.60000000000000009</v>
      </c>
      <c r="AI46" s="598"/>
      <c r="AJ46" s="93" t="s">
        <v>24</v>
      </c>
      <c r="AK46" s="40" t="s">
        <v>24</v>
      </c>
      <c r="AL46" s="57" t="s">
        <v>6</v>
      </c>
      <c r="AM46" s="329">
        <f t="shared" ref="AM46" si="84">AN46/1.3</f>
        <v>0</v>
      </c>
      <c r="AN46" s="311">
        <f t="shared" ref="AN46" si="85">AO46/1.3</f>
        <v>0</v>
      </c>
      <c r="AO46" s="412">
        <v>0</v>
      </c>
      <c r="AP46" s="308">
        <f>AO46+0.05</f>
        <v>0.05</v>
      </c>
      <c r="AQ46" s="308">
        <f>AP46+0.05</f>
        <v>0.1</v>
      </c>
      <c r="AR46" s="308">
        <f>AQ46+0.05</f>
        <v>0.15000000000000002</v>
      </c>
      <c r="AS46" s="308">
        <f>AR46+0.05</f>
        <v>0.2</v>
      </c>
      <c r="AT46" s="308">
        <f>AS46+0.1</f>
        <v>0.30000000000000004</v>
      </c>
      <c r="AU46" s="627">
        <f>AT46+0.05</f>
        <v>0.35000000000000003</v>
      </c>
      <c r="AV46" s="628">
        <f>AU46+0.05</f>
        <v>0.4</v>
      </c>
      <c r="AW46" s="628">
        <f>AV46+0.05</f>
        <v>0.45</v>
      </c>
      <c r="AX46" s="624">
        <f>AW46+0.1</f>
        <v>0.55000000000000004</v>
      </c>
      <c r="AY46" s="628">
        <f>AX46+0.05</f>
        <v>0.60000000000000009</v>
      </c>
      <c r="AZ46" s="598"/>
    </row>
    <row r="47" spans="1:52" x14ac:dyDescent="0.3">
      <c r="A47" s="147" t="s">
        <v>27</v>
      </c>
      <c r="B47" s="42" t="s">
        <v>27</v>
      </c>
      <c r="C47" s="55" t="s">
        <v>25</v>
      </c>
      <c r="D47" s="325"/>
      <c r="E47" s="309"/>
      <c r="F47" s="409"/>
      <c r="G47" s="309"/>
      <c r="H47" s="309"/>
      <c r="I47" s="309"/>
      <c r="J47" s="309"/>
      <c r="K47" s="326"/>
      <c r="L47" s="70"/>
      <c r="M47" s="188"/>
      <c r="N47" s="188"/>
      <c r="O47" s="60"/>
      <c r="P47" s="71"/>
      <c r="Q47" s="507"/>
      <c r="S47" s="147" t="s">
        <v>27</v>
      </c>
      <c r="T47" s="42" t="s">
        <v>27</v>
      </c>
      <c r="U47" s="55" t="s">
        <v>25</v>
      </c>
      <c r="V47" s="325"/>
      <c r="W47" s="309"/>
      <c r="X47" s="409"/>
      <c r="Y47" s="309"/>
      <c r="Z47" s="309"/>
      <c r="AA47" s="309"/>
      <c r="AB47" s="309"/>
      <c r="AC47" s="326"/>
      <c r="AD47" s="60"/>
      <c r="AE47" s="188"/>
      <c r="AF47" s="188"/>
      <c r="AG47" s="60"/>
      <c r="AH47" s="71"/>
      <c r="AI47" s="598"/>
      <c r="AJ47" s="147" t="s">
        <v>27</v>
      </c>
      <c r="AK47" s="42" t="s">
        <v>27</v>
      </c>
      <c r="AL47" s="55" t="s">
        <v>25</v>
      </c>
      <c r="AM47" s="325"/>
      <c r="AN47" s="309"/>
      <c r="AO47" s="409"/>
      <c r="AP47" s="309"/>
      <c r="AQ47" s="309"/>
      <c r="AR47" s="309"/>
      <c r="AS47" s="309"/>
      <c r="AT47" s="326"/>
      <c r="AU47" s="60"/>
      <c r="AV47" s="188"/>
      <c r="AW47" s="188"/>
      <c r="AX47" s="60"/>
      <c r="AY47" s="71"/>
      <c r="AZ47" s="598"/>
    </row>
    <row r="48" spans="1:52" x14ac:dyDescent="0.3">
      <c r="A48" s="93" t="s">
        <v>27</v>
      </c>
      <c r="B48" s="40" t="s">
        <v>27</v>
      </c>
      <c r="C48" s="57" t="s">
        <v>26</v>
      </c>
      <c r="D48" s="323"/>
      <c r="E48" s="308"/>
      <c r="F48" s="410"/>
      <c r="G48" s="308"/>
      <c r="H48" s="308"/>
      <c r="I48" s="308"/>
      <c r="J48" s="308"/>
      <c r="K48" s="324"/>
      <c r="L48" s="66"/>
      <c r="M48" s="181"/>
      <c r="N48" s="181"/>
      <c r="O48" s="58"/>
      <c r="P48" s="67"/>
      <c r="Q48" s="507"/>
      <c r="S48" s="93" t="s">
        <v>27</v>
      </c>
      <c r="T48" s="40" t="s">
        <v>27</v>
      </c>
      <c r="U48" s="57" t="s">
        <v>26</v>
      </c>
      <c r="V48" s="323"/>
      <c r="W48" s="308"/>
      <c r="X48" s="410"/>
      <c r="Y48" s="308"/>
      <c r="Z48" s="308"/>
      <c r="AA48" s="308"/>
      <c r="AB48" s="308"/>
      <c r="AC48" s="324"/>
      <c r="AD48" s="58"/>
      <c r="AE48" s="181"/>
      <c r="AF48" s="181"/>
      <c r="AG48" s="58"/>
      <c r="AH48" s="67"/>
      <c r="AI48" s="598"/>
      <c r="AJ48" s="93" t="s">
        <v>27</v>
      </c>
      <c r="AK48" s="40" t="s">
        <v>27</v>
      </c>
      <c r="AL48" s="57" t="s">
        <v>26</v>
      </c>
      <c r="AM48" s="323"/>
      <c r="AN48" s="308"/>
      <c r="AO48" s="410"/>
      <c r="AP48" s="308"/>
      <c r="AQ48" s="308"/>
      <c r="AR48" s="308"/>
      <c r="AS48" s="308"/>
      <c r="AT48" s="324"/>
      <c r="AU48" s="58"/>
      <c r="AV48" s="181"/>
      <c r="AW48" s="181"/>
      <c r="AX48" s="58"/>
      <c r="AY48" s="67"/>
      <c r="AZ48" s="598"/>
    </row>
    <row r="49" spans="1:52" x14ac:dyDescent="0.3">
      <c r="A49" s="147" t="s">
        <v>24</v>
      </c>
      <c r="B49" s="42" t="s">
        <v>24</v>
      </c>
      <c r="C49" s="55" t="s">
        <v>7</v>
      </c>
      <c r="D49" s="334">
        <f t="shared" ref="D49:E49" si="86">E49/1.3</f>
        <v>44.856000000000009</v>
      </c>
      <c r="E49" s="314">
        <f t="shared" si="86"/>
        <v>58.31280000000001</v>
      </c>
      <c r="F49" s="315">
        <f>3.5*2.4*3*1.78*1.69</f>
        <v>75.806640000000016</v>
      </c>
      <c r="G49" s="314">
        <f t="shared" ref="G49:J49" si="87">F49*1.3</f>
        <v>98.548632000000026</v>
      </c>
      <c r="H49" s="314">
        <f t="shared" si="87"/>
        <v>128.11322160000003</v>
      </c>
      <c r="I49" s="314">
        <f t="shared" si="87"/>
        <v>166.54718808000004</v>
      </c>
      <c r="J49" s="314">
        <f t="shared" si="87"/>
        <v>216.51134450400005</v>
      </c>
      <c r="K49" s="335">
        <f>J49*1.35</f>
        <v>292.29031508040009</v>
      </c>
      <c r="L49" s="74">
        <f t="shared" ref="L49" si="88">K49*1.4</f>
        <v>409.20644111256013</v>
      </c>
      <c r="M49" s="189">
        <f t="shared" ref="M49:N49" si="89">L49*1.45</f>
        <v>593.34933961321212</v>
      </c>
      <c r="N49" s="189">
        <f t="shared" si="89"/>
        <v>860.35654243915758</v>
      </c>
      <c r="O49" s="79">
        <f>N49*1.5</f>
        <v>1290.5348136587363</v>
      </c>
      <c r="P49" s="75">
        <f t="shared" ref="P49" si="90">O49*1.55</f>
        <v>2000.3289611710413</v>
      </c>
      <c r="Q49" s="507"/>
      <c r="S49" s="147" t="s">
        <v>24</v>
      </c>
      <c r="T49" s="42" t="s">
        <v>24</v>
      </c>
      <c r="U49" s="55" t="s">
        <v>7</v>
      </c>
      <c r="V49" s="334">
        <f t="shared" ref="V49" si="91">W49/1.3</f>
        <v>63.700828402366874</v>
      </c>
      <c r="W49" s="314">
        <f t="shared" ref="W49" si="92">X49/1.3</f>
        <v>82.811076923076939</v>
      </c>
      <c r="X49" s="315">
        <f>3.5*2.4*3*1.78*2.4</f>
        <v>107.65440000000002</v>
      </c>
      <c r="Y49" s="314">
        <f t="shared" ref="Y49" si="93">X49*1.3</f>
        <v>139.95072000000005</v>
      </c>
      <c r="Z49" s="314">
        <f t="shared" ref="Z49" si="94">Y49*1.3</f>
        <v>181.93593600000005</v>
      </c>
      <c r="AA49" s="314">
        <f t="shared" ref="AA49:AB49" si="95">Z49*1.3</f>
        <v>236.51671680000007</v>
      </c>
      <c r="AB49" s="314">
        <f t="shared" si="95"/>
        <v>307.47173184000007</v>
      </c>
      <c r="AC49" s="335">
        <f>AB49*1.35</f>
        <v>415.08683798400011</v>
      </c>
      <c r="AD49" s="79">
        <f t="shared" ref="AD49" si="96">AC49*1.4</f>
        <v>581.12157317760011</v>
      </c>
      <c r="AE49" s="189">
        <f t="shared" ref="AE49:AF49" si="97">AD49*1.45</f>
        <v>842.62628110752019</v>
      </c>
      <c r="AF49" s="189">
        <f t="shared" si="97"/>
        <v>1221.8081076059043</v>
      </c>
      <c r="AG49" s="79">
        <f>AF49*1.5</f>
        <v>1832.7121614088564</v>
      </c>
      <c r="AH49" s="75">
        <f t="shared" ref="AH49" si="98">AG49*1.55</f>
        <v>2840.7038501837274</v>
      </c>
      <c r="AI49" s="598"/>
      <c r="AJ49" s="147" t="s">
        <v>24</v>
      </c>
      <c r="AK49" s="42" t="s">
        <v>24</v>
      </c>
      <c r="AL49" s="55" t="s">
        <v>7</v>
      </c>
      <c r="AM49" s="334">
        <f t="shared" ref="AM49" si="99">AN49/1.3</f>
        <v>87.588639053254454</v>
      </c>
      <c r="AN49" s="314">
        <f t="shared" ref="AN49" si="100">AO49/1.3</f>
        <v>113.86523076923079</v>
      </c>
      <c r="AO49" s="315">
        <f>3.5*2.4*3*1.78*3.3</f>
        <v>148.02480000000003</v>
      </c>
      <c r="AP49" s="314">
        <f t="shared" ref="AP49" si="101">AO49*1.3</f>
        <v>192.43224000000004</v>
      </c>
      <c r="AQ49" s="314">
        <f t="shared" ref="AQ49" si="102">AP49*1.3</f>
        <v>250.16191200000006</v>
      </c>
      <c r="AR49" s="314">
        <f t="shared" ref="AR49:AS49" si="103">AQ49*1.3</f>
        <v>325.21048560000008</v>
      </c>
      <c r="AS49" s="314">
        <f t="shared" si="103"/>
        <v>422.77363128000013</v>
      </c>
      <c r="AT49" s="335">
        <f>AS49*1.35</f>
        <v>570.74440222800024</v>
      </c>
      <c r="AU49" s="79">
        <f t="shared" ref="AU49" si="104">AT49*1.4</f>
        <v>799.04216311920027</v>
      </c>
      <c r="AV49" s="189">
        <f t="shared" ref="AV49:AW49" si="105">AU49*1.45</f>
        <v>1158.6111365228403</v>
      </c>
      <c r="AW49" s="189">
        <f t="shared" si="105"/>
        <v>1679.9861479581184</v>
      </c>
      <c r="AX49" s="79">
        <f>AW49*1.5</f>
        <v>2519.9792219371775</v>
      </c>
      <c r="AY49" s="75">
        <f t="shared" ref="AY49" si="106">AX49*1.55</f>
        <v>3905.9677940026254</v>
      </c>
      <c r="AZ49" s="598"/>
    </row>
    <row r="50" spans="1:52" ht="15" thickBot="1" x14ac:dyDescent="0.35">
      <c r="A50" s="95" t="s">
        <v>21</v>
      </c>
      <c r="B50" s="96" t="s">
        <v>21</v>
      </c>
      <c r="C50" s="148" t="s">
        <v>8</v>
      </c>
      <c r="D50" s="336">
        <f>E50</f>
        <v>100</v>
      </c>
      <c r="E50" s="316">
        <f>F50*1</f>
        <v>100</v>
      </c>
      <c r="F50" s="316">
        <v>100</v>
      </c>
      <c r="G50" s="316">
        <f>F50</f>
        <v>100</v>
      </c>
      <c r="H50" s="316">
        <f>G50</f>
        <v>100</v>
      </c>
      <c r="I50" s="316">
        <f>H50</f>
        <v>100</v>
      </c>
      <c r="J50" s="316">
        <f>I50</f>
        <v>100</v>
      </c>
      <c r="K50" s="337">
        <f>J50*1</f>
        <v>100</v>
      </c>
      <c r="L50" s="131">
        <f>K50</f>
        <v>100</v>
      </c>
      <c r="M50" s="132">
        <f>L50</f>
        <v>100</v>
      </c>
      <c r="N50" s="132">
        <f>M50</f>
        <v>100</v>
      </c>
      <c r="O50" s="162">
        <f>N50*1</f>
        <v>100</v>
      </c>
      <c r="P50" s="132">
        <f>O50</f>
        <v>100</v>
      </c>
      <c r="Q50" s="507"/>
      <c r="S50" s="95" t="s">
        <v>21</v>
      </c>
      <c r="T50" s="96" t="s">
        <v>21</v>
      </c>
      <c r="U50" s="148" t="s">
        <v>8</v>
      </c>
      <c r="V50" s="336">
        <f>W50</f>
        <v>100</v>
      </c>
      <c r="W50" s="316">
        <f>X50*1</f>
        <v>100</v>
      </c>
      <c r="X50" s="316">
        <v>100</v>
      </c>
      <c r="Y50" s="316">
        <f>X50</f>
        <v>100</v>
      </c>
      <c r="Z50" s="316">
        <f>Y50</f>
        <v>100</v>
      </c>
      <c r="AA50" s="316">
        <f>Z50</f>
        <v>100</v>
      </c>
      <c r="AB50" s="316">
        <f>AA50</f>
        <v>100</v>
      </c>
      <c r="AC50" s="337">
        <f>AB50*1</f>
        <v>100</v>
      </c>
      <c r="AD50" s="162">
        <f>AC50</f>
        <v>100</v>
      </c>
      <c r="AE50" s="132">
        <f>AD50</f>
        <v>100</v>
      </c>
      <c r="AF50" s="132">
        <f>AE50</f>
        <v>100</v>
      </c>
      <c r="AG50" s="162">
        <f>AF50*1</f>
        <v>100</v>
      </c>
      <c r="AH50" s="132">
        <f>AG50</f>
        <v>100</v>
      </c>
      <c r="AI50" s="598"/>
      <c r="AJ50" s="95" t="s">
        <v>21</v>
      </c>
      <c r="AK50" s="96" t="s">
        <v>21</v>
      </c>
      <c r="AL50" s="148" t="s">
        <v>8</v>
      </c>
      <c r="AM50" s="336">
        <f>AN50</f>
        <v>100</v>
      </c>
      <c r="AN50" s="316">
        <f>AO50*1</f>
        <v>100</v>
      </c>
      <c r="AO50" s="316">
        <v>100</v>
      </c>
      <c r="AP50" s="316">
        <f>AO50</f>
        <v>100</v>
      </c>
      <c r="AQ50" s="316">
        <f>AP50</f>
        <v>100</v>
      </c>
      <c r="AR50" s="316">
        <f>AQ50</f>
        <v>100</v>
      </c>
      <c r="AS50" s="316">
        <f>AR50</f>
        <v>100</v>
      </c>
      <c r="AT50" s="337">
        <f>AS50*1</f>
        <v>100</v>
      </c>
      <c r="AU50" s="162">
        <f>AT50</f>
        <v>100</v>
      </c>
      <c r="AV50" s="132">
        <f>AU50</f>
        <v>100</v>
      </c>
      <c r="AW50" s="132">
        <f>AV50</f>
        <v>100</v>
      </c>
      <c r="AX50" s="162">
        <f>AW50*1</f>
        <v>100</v>
      </c>
      <c r="AY50" s="132">
        <f>AX50</f>
        <v>100</v>
      </c>
      <c r="AZ50" s="598"/>
    </row>
    <row r="51" spans="1:52" ht="15" thickBot="1" x14ac:dyDescent="0.35">
      <c r="A51" s="144"/>
      <c r="B51" s="144"/>
      <c r="C51" s="141"/>
      <c r="D51" s="331"/>
      <c r="E51" s="1"/>
      <c r="F51" s="2"/>
      <c r="G51" s="1"/>
      <c r="H51" s="1"/>
      <c r="I51" s="1"/>
      <c r="J51" s="1"/>
      <c r="K51" s="4"/>
      <c r="L51" s="145"/>
      <c r="M51" s="4"/>
      <c r="N51" s="4"/>
      <c r="O51" s="20"/>
      <c r="P51" s="146"/>
      <c r="Q51" s="507"/>
      <c r="S51" s="144"/>
      <c r="T51" s="144"/>
      <c r="U51" s="141"/>
      <c r="V51" s="331"/>
      <c r="W51" s="1"/>
      <c r="X51" s="2"/>
      <c r="Y51" s="1"/>
      <c r="Z51" s="1"/>
      <c r="AA51" s="1"/>
      <c r="AB51" s="1"/>
      <c r="AC51" s="4"/>
      <c r="AD51" s="20"/>
      <c r="AE51" s="4"/>
      <c r="AF51" s="4"/>
      <c r="AG51" s="20"/>
      <c r="AH51" s="146"/>
      <c r="AI51" s="598"/>
      <c r="AJ51" s="144"/>
      <c r="AK51" s="144"/>
      <c r="AL51" s="141"/>
      <c r="AM51" s="331"/>
      <c r="AN51" s="1"/>
      <c r="AO51" s="2"/>
      <c r="AP51" s="1"/>
      <c r="AQ51" s="1"/>
      <c r="AR51" s="1"/>
      <c r="AS51" s="1"/>
      <c r="AT51" s="4"/>
      <c r="AU51" s="20"/>
      <c r="AV51" s="4"/>
      <c r="AW51" s="4"/>
      <c r="AX51" s="20"/>
      <c r="AY51" s="146"/>
      <c r="AZ51" s="598"/>
    </row>
    <row r="52" spans="1:52" x14ac:dyDescent="0.3">
      <c r="A52" s="121" t="s">
        <v>23</v>
      </c>
      <c r="B52" s="122" t="s">
        <v>23</v>
      </c>
      <c r="C52" s="123" t="s">
        <v>66</v>
      </c>
      <c r="D52" s="334">
        <f>E52/1.3</f>
        <v>777.59486934795711</v>
      </c>
      <c r="E52" s="314">
        <f>F52/1.3</f>
        <v>1010.8733301523444</v>
      </c>
      <c r="F52" s="315">
        <f>405.3*0.38*4*0.7989*2*1.785/5957.8*4456</f>
        <v>1314.1353291980477</v>
      </c>
      <c r="G52" s="314">
        <f t="shared" ref="G52:J53" si="107">F52*1.3</f>
        <v>1708.375927957462</v>
      </c>
      <c r="H52" s="314">
        <f t="shared" si="107"/>
        <v>2220.8887063447005</v>
      </c>
      <c r="I52" s="314">
        <f t="shared" si="107"/>
        <v>2887.1553182481107</v>
      </c>
      <c r="J52" s="314">
        <f t="shared" si="107"/>
        <v>3753.3019137225442</v>
      </c>
      <c r="K52" s="335">
        <f>J52*1.35</f>
        <v>5066.9575835254354</v>
      </c>
      <c r="L52" s="124">
        <f>K52*1.4</f>
        <v>7093.7406169356091</v>
      </c>
      <c r="M52" s="186">
        <f>L52*1.45</f>
        <v>10285.923894556632</v>
      </c>
      <c r="N52" s="186">
        <f>M52*1.45</f>
        <v>14914.589647107116</v>
      </c>
      <c r="O52" s="161">
        <f>N52*1.5</f>
        <v>22371.884470660672</v>
      </c>
      <c r="P52" s="125">
        <f>O52*1.55</f>
        <v>34676.420929524043</v>
      </c>
      <c r="Q52" s="507"/>
      <c r="S52" s="121" t="s">
        <v>23</v>
      </c>
      <c r="T52" s="122" t="s">
        <v>23</v>
      </c>
      <c r="U52" s="123" t="s">
        <v>66</v>
      </c>
      <c r="V52" s="334">
        <f>W52/1.3</f>
        <v>12917.377943204167</v>
      </c>
      <c r="W52" s="314">
        <f>X52/1.3</f>
        <v>16792.591326165417</v>
      </c>
      <c r="X52" s="315">
        <f>405.3*0.38*4*0.7989*27*1.6428</f>
        <v>21830.368724015043</v>
      </c>
      <c r="Y52" s="314">
        <f t="shared" ref="Y52:Y53" si="108">X52*1.3</f>
        <v>28379.479341219558</v>
      </c>
      <c r="Z52" s="314">
        <f t="shared" ref="Z52:Z53" si="109">Y52*1.3</f>
        <v>36893.323143585425</v>
      </c>
      <c r="AA52" s="314">
        <f t="shared" ref="AA52:AB53" si="110">Z52*1.3</f>
        <v>47961.320086661057</v>
      </c>
      <c r="AB52" s="314">
        <f t="shared" si="110"/>
        <v>62349.716112659378</v>
      </c>
      <c r="AC52" s="335">
        <f>AB52*1.35</f>
        <v>84172.116752090165</v>
      </c>
      <c r="AD52" s="161">
        <f>AC52*1.4</f>
        <v>117840.96345292623</v>
      </c>
      <c r="AE52" s="186">
        <f>AD52*1.45</f>
        <v>170869.39700674303</v>
      </c>
      <c r="AF52" s="186">
        <f>AE52*1.45</f>
        <v>247760.6256597774</v>
      </c>
      <c r="AG52" s="161">
        <f>AF52*1.5</f>
        <v>371640.93848966609</v>
      </c>
      <c r="AH52" s="125">
        <f>AG52*1.55*0.9998</f>
        <v>575928.24596805067</v>
      </c>
      <c r="AI52" s="598"/>
      <c r="AJ52" s="121" t="s">
        <v>23</v>
      </c>
      <c r="AK52" s="122" t="s">
        <v>23</v>
      </c>
      <c r="AL52" s="123" t="s">
        <v>66</v>
      </c>
      <c r="AM52" s="334">
        <f>AN52/1.3</f>
        <v>90686.891655479281</v>
      </c>
      <c r="AN52" s="314">
        <f>AO52/1.3</f>
        <v>117892.95915212308</v>
      </c>
      <c r="AO52" s="315">
        <f>405.3*0.38*4*0.7989*200*1.557</f>
        <v>153260.84689776</v>
      </c>
      <c r="AP52" s="314">
        <f t="shared" ref="AP52:AS53" si="111">AO52*1.3</f>
        <v>199239.10096708802</v>
      </c>
      <c r="AQ52" s="314">
        <f t="shared" si="111"/>
        <v>259010.83125721442</v>
      </c>
      <c r="AR52" s="314">
        <f t="shared" si="111"/>
        <v>336714.08063437877</v>
      </c>
      <c r="AS52" s="314">
        <f t="shared" si="111"/>
        <v>437728.30482469243</v>
      </c>
      <c r="AT52" s="335">
        <f>AS52*1.35</f>
        <v>590933.21151333477</v>
      </c>
      <c r="AU52" s="161">
        <f>AT52*1.4</f>
        <v>827306.49611866858</v>
      </c>
      <c r="AV52" s="186">
        <f>AU52*1.45</f>
        <v>1199594.4193720694</v>
      </c>
      <c r="AW52" s="186">
        <f>AV52*1.45</f>
        <v>1739411.9080895006</v>
      </c>
      <c r="AX52" s="161">
        <f>AW52*1.5</f>
        <v>2609117.8621342508</v>
      </c>
      <c r="AY52" s="125">
        <f>AX52*1.55</f>
        <v>4044132.6863080887</v>
      </c>
      <c r="AZ52" s="598"/>
    </row>
    <row r="53" spans="1:52" ht="15" thickBot="1" x14ac:dyDescent="0.35">
      <c r="A53" s="128" t="s">
        <v>23</v>
      </c>
      <c r="B53" s="129" t="s">
        <v>23</v>
      </c>
      <c r="C53" s="130" t="s">
        <v>67</v>
      </c>
      <c r="D53" s="336">
        <f>E53/1.3</f>
        <v>1033.5315966388962</v>
      </c>
      <c r="E53" s="316">
        <f>F53/1.3</f>
        <v>1343.591075630565</v>
      </c>
      <c r="F53" s="317">
        <f>538.7*0.38*4*0.7989*2*1.785/5957.8*4456</f>
        <v>1746.6683983197345</v>
      </c>
      <c r="G53" s="316">
        <f t="shared" si="107"/>
        <v>2270.6689178156548</v>
      </c>
      <c r="H53" s="316">
        <f t="shared" si="107"/>
        <v>2951.8695931603515</v>
      </c>
      <c r="I53" s="316">
        <f t="shared" si="107"/>
        <v>3837.4304711084569</v>
      </c>
      <c r="J53" s="316">
        <f t="shared" si="107"/>
        <v>4988.6596124409944</v>
      </c>
      <c r="K53" s="337">
        <f>J53*1.35</f>
        <v>6734.6904767953429</v>
      </c>
      <c r="L53" s="131">
        <f>K53*1.4</f>
        <v>9428.5666675134798</v>
      </c>
      <c r="M53" s="190">
        <f>L53*1.45</f>
        <v>13671.421667894545</v>
      </c>
      <c r="N53" s="190">
        <f>M53*1.45</f>
        <v>19823.561418447091</v>
      </c>
      <c r="O53" s="162">
        <f>N53*1.5</f>
        <v>29735.342127670636</v>
      </c>
      <c r="P53" s="132">
        <f>O53*1.55</f>
        <v>46089.780297889483</v>
      </c>
      <c r="Q53" s="507"/>
      <c r="S53" s="128" t="s">
        <v>23</v>
      </c>
      <c r="T53" s="129" t="s">
        <v>23</v>
      </c>
      <c r="U53" s="130" t="s">
        <v>67</v>
      </c>
      <c r="V53" s="336">
        <f>W53/1.3</f>
        <v>17168.989632381166</v>
      </c>
      <c r="W53" s="316">
        <f>X53/1.3</f>
        <v>22319.686522095515</v>
      </c>
      <c r="X53" s="317">
        <f>538.7*0.38*4*0.7989*27*1.6428</f>
        <v>29015.592478724171</v>
      </c>
      <c r="Y53" s="316">
        <f t="shared" si="108"/>
        <v>37720.270222341424</v>
      </c>
      <c r="Z53" s="316">
        <f t="shared" si="109"/>
        <v>49036.351289043851</v>
      </c>
      <c r="AA53" s="316">
        <f t="shared" si="110"/>
        <v>63747.256675757009</v>
      </c>
      <c r="AB53" s="316">
        <f t="shared" si="110"/>
        <v>82871.433678484114</v>
      </c>
      <c r="AC53" s="337">
        <f>AB53*1.35</f>
        <v>111876.43546595356</v>
      </c>
      <c r="AD53" s="162">
        <f>AC53*1.4</f>
        <v>156627.00965233496</v>
      </c>
      <c r="AE53" s="190">
        <f>AD53*1.45</f>
        <v>227109.1639958857</v>
      </c>
      <c r="AF53" s="190">
        <f>AE53*1.45</f>
        <v>329308.28779403423</v>
      </c>
      <c r="AG53" s="162">
        <f>AF53*1.5</f>
        <v>493962.43169105134</v>
      </c>
      <c r="AH53" s="132">
        <f>AG53*1.55*0.9998</f>
        <v>765488.64076730539</v>
      </c>
      <c r="AI53" s="598"/>
      <c r="AJ53" s="128" t="s">
        <v>23</v>
      </c>
      <c r="AK53" s="129" t="s">
        <v>23</v>
      </c>
      <c r="AL53" s="130" t="s">
        <v>67</v>
      </c>
      <c r="AM53" s="336">
        <f>AN53/1.3</f>
        <v>120535.47627635504</v>
      </c>
      <c r="AN53" s="316">
        <f>AO53/1.3</f>
        <v>156696.11915926155</v>
      </c>
      <c r="AO53" s="317">
        <f>538.7*0.38*4*0.7989*200*1.557</f>
        <v>203704.95490704002</v>
      </c>
      <c r="AP53" s="316">
        <f t="shared" si="111"/>
        <v>264816.44137915206</v>
      </c>
      <c r="AQ53" s="316">
        <f t="shared" si="111"/>
        <v>344261.37379289768</v>
      </c>
      <c r="AR53" s="316">
        <f t="shared" si="111"/>
        <v>447539.78593076702</v>
      </c>
      <c r="AS53" s="316">
        <f t="shared" si="111"/>
        <v>581801.72170999716</v>
      </c>
      <c r="AT53" s="337">
        <f>AS53*1.35</f>
        <v>785432.3243084962</v>
      </c>
      <c r="AU53" s="162">
        <f>AT53*1.4</f>
        <v>1099605.2540318947</v>
      </c>
      <c r="AV53" s="190">
        <f>AU53*1.45</f>
        <v>1594427.6183462474</v>
      </c>
      <c r="AW53" s="190">
        <f>AV53*1.45</f>
        <v>2311920.0466020587</v>
      </c>
      <c r="AX53" s="162">
        <f>AW53*1.5</f>
        <v>3467880.0699030878</v>
      </c>
      <c r="AY53" s="132">
        <f>AX53*1.55</f>
        <v>5375214.1083497861</v>
      </c>
      <c r="AZ53" s="598"/>
    </row>
    <row r="54" spans="1:52" ht="15" thickBot="1" x14ac:dyDescent="0.35">
      <c r="A54" s="134"/>
      <c r="B54" s="134"/>
      <c r="C54" s="135"/>
      <c r="D54" s="318"/>
      <c r="E54" s="6"/>
      <c r="F54" s="7"/>
      <c r="G54" s="6"/>
      <c r="H54" s="6"/>
      <c r="I54" s="6"/>
      <c r="J54" s="6"/>
      <c r="K54" s="10"/>
      <c r="L54" s="136"/>
      <c r="M54" s="10"/>
      <c r="N54" s="10"/>
      <c r="O54" s="9"/>
      <c r="P54" s="137"/>
      <c r="Q54" s="507"/>
      <c r="S54" s="134"/>
      <c r="T54" s="134"/>
      <c r="U54" s="135"/>
      <c r="V54" s="318"/>
      <c r="W54" s="6"/>
      <c r="X54" s="7"/>
      <c r="Y54" s="6"/>
      <c r="Z54" s="6"/>
      <c r="AA54" s="6"/>
      <c r="AB54" s="6"/>
      <c r="AC54" s="10"/>
      <c r="AD54" s="9"/>
      <c r="AE54" s="10"/>
      <c r="AF54" s="10"/>
      <c r="AG54" s="9"/>
      <c r="AH54" s="137"/>
      <c r="AI54" s="598"/>
      <c r="AJ54" s="134"/>
      <c r="AK54" s="134"/>
      <c r="AL54" s="135"/>
      <c r="AM54" s="318"/>
      <c r="AN54" s="6"/>
      <c r="AO54" s="7"/>
      <c r="AP54" s="6"/>
      <c r="AQ54" s="6"/>
      <c r="AR54" s="6"/>
      <c r="AS54" s="6"/>
      <c r="AT54" s="10"/>
      <c r="AU54" s="9"/>
      <c r="AV54" s="10"/>
      <c r="AW54" s="10"/>
      <c r="AX54" s="9"/>
      <c r="AY54" s="137"/>
      <c r="AZ54" s="598"/>
    </row>
    <row r="55" spans="1:52" x14ac:dyDescent="0.3">
      <c r="A55" s="376" t="s">
        <v>21</v>
      </c>
      <c r="B55" s="377" t="s">
        <v>21</v>
      </c>
      <c r="C55" s="378" t="s">
        <v>3</v>
      </c>
      <c r="D55" s="334">
        <f>E55</f>
        <v>15</v>
      </c>
      <c r="E55" s="314">
        <f>F55*1</f>
        <v>15</v>
      </c>
      <c r="F55" s="314">
        <v>15</v>
      </c>
      <c r="G55" s="314">
        <f t="shared" ref="G55:J56" si="112">F55</f>
        <v>15</v>
      </c>
      <c r="H55" s="314">
        <f t="shared" si="112"/>
        <v>15</v>
      </c>
      <c r="I55" s="314">
        <f t="shared" si="112"/>
        <v>15</v>
      </c>
      <c r="J55" s="514">
        <f t="shared" si="112"/>
        <v>15</v>
      </c>
      <c r="K55" s="584">
        <f>J55*1</f>
        <v>15</v>
      </c>
      <c r="L55" s="386">
        <f t="shared" ref="L55:N56" si="113">K55</f>
        <v>15</v>
      </c>
      <c r="M55" s="387">
        <f t="shared" si="113"/>
        <v>15</v>
      </c>
      <c r="N55" s="387">
        <f t="shared" si="113"/>
        <v>15</v>
      </c>
      <c r="O55" s="388">
        <f>N55*1</f>
        <v>15</v>
      </c>
      <c r="P55" s="387">
        <f>O55</f>
        <v>15</v>
      </c>
      <c r="Q55" s="507">
        <f>(F55+F56)/2+F58</f>
        <v>62.5</v>
      </c>
      <c r="S55" s="376" t="s">
        <v>21</v>
      </c>
      <c r="T55" s="377" t="s">
        <v>21</v>
      </c>
      <c r="U55" s="378" t="s">
        <v>3</v>
      </c>
      <c r="V55" s="334">
        <f>W55</f>
        <v>15</v>
      </c>
      <c r="W55" s="314">
        <f>X55*1</f>
        <v>15</v>
      </c>
      <c r="X55" s="314">
        <v>15</v>
      </c>
      <c r="Y55" s="314">
        <f t="shared" ref="Y55:Y56" si="114">X55</f>
        <v>15</v>
      </c>
      <c r="Z55" s="314">
        <f t="shared" ref="Z55:Z56" si="115">Y55</f>
        <v>15</v>
      </c>
      <c r="AA55" s="314">
        <f t="shared" ref="AA55:AB56" si="116">Z55</f>
        <v>15</v>
      </c>
      <c r="AB55" s="514">
        <f t="shared" si="116"/>
        <v>15</v>
      </c>
      <c r="AC55" s="584">
        <f>AB55*1</f>
        <v>15</v>
      </c>
      <c r="AD55" s="388">
        <f t="shared" ref="AD55:AF56" si="117">AC55</f>
        <v>15</v>
      </c>
      <c r="AE55" s="387">
        <f t="shared" si="117"/>
        <v>15</v>
      </c>
      <c r="AF55" s="387">
        <f t="shared" si="117"/>
        <v>15</v>
      </c>
      <c r="AG55" s="388">
        <f>AF55*1</f>
        <v>15</v>
      </c>
      <c r="AH55" s="387">
        <f>AG55</f>
        <v>15</v>
      </c>
      <c r="AI55" s="598">
        <f>(X55+X56)/2+X58</f>
        <v>57.5</v>
      </c>
      <c r="AJ55" s="376" t="s">
        <v>21</v>
      </c>
      <c r="AK55" s="377" t="s">
        <v>21</v>
      </c>
      <c r="AL55" s="378" t="s">
        <v>3</v>
      </c>
      <c r="AM55" s="334">
        <f>AN55</f>
        <v>15</v>
      </c>
      <c r="AN55" s="314">
        <f>AO55*1</f>
        <v>15</v>
      </c>
      <c r="AO55" s="314">
        <v>15</v>
      </c>
      <c r="AP55" s="314">
        <f t="shared" ref="AP55:AP56" si="118">AO55</f>
        <v>15</v>
      </c>
      <c r="AQ55" s="314">
        <f t="shared" ref="AQ55:AQ56" si="119">AP55</f>
        <v>15</v>
      </c>
      <c r="AR55" s="314">
        <f t="shared" ref="AR55:AS56" si="120">AQ55</f>
        <v>15</v>
      </c>
      <c r="AS55" s="514">
        <f t="shared" si="120"/>
        <v>15</v>
      </c>
      <c r="AT55" s="584">
        <f>AS55*1</f>
        <v>15</v>
      </c>
      <c r="AU55" s="388">
        <f t="shared" ref="AU55:AW56" si="121">AT55</f>
        <v>15</v>
      </c>
      <c r="AV55" s="387">
        <f t="shared" si="121"/>
        <v>15</v>
      </c>
      <c r="AW55" s="387">
        <f t="shared" si="121"/>
        <v>15</v>
      </c>
      <c r="AX55" s="388">
        <f>AW55*1</f>
        <v>15</v>
      </c>
      <c r="AY55" s="387">
        <f>AX55</f>
        <v>15</v>
      </c>
      <c r="AZ55" s="598">
        <f>(AO55+AO56)/2+AO58</f>
        <v>54.5</v>
      </c>
    </row>
    <row r="56" spans="1:52" ht="15" thickBot="1" x14ac:dyDescent="0.35">
      <c r="A56" s="380" t="s">
        <v>21</v>
      </c>
      <c r="B56" s="381" t="s">
        <v>21</v>
      </c>
      <c r="C56" s="382" t="s">
        <v>4</v>
      </c>
      <c r="D56" s="336">
        <f>E56</f>
        <v>20</v>
      </c>
      <c r="E56" s="316">
        <f>F56*1</f>
        <v>20</v>
      </c>
      <c r="F56" s="316">
        <v>20</v>
      </c>
      <c r="G56" s="316">
        <f t="shared" si="112"/>
        <v>20</v>
      </c>
      <c r="H56" s="316">
        <f t="shared" si="112"/>
        <v>20</v>
      </c>
      <c r="I56" s="316">
        <f t="shared" si="112"/>
        <v>20</v>
      </c>
      <c r="J56" s="515">
        <f t="shared" si="112"/>
        <v>20</v>
      </c>
      <c r="K56" s="585">
        <f>J56*1</f>
        <v>20</v>
      </c>
      <c r="L56" s="395">
        <f t="shared" si="113"/>
        <v>20</v>
      </c>
      <c r="M56" s="396">
        <f t="shared" si="113"/>
        <v>20</v>
      </c>
      <c r="N56" s="396">
        <f t="shared" si="113"/>
        <v>20</v>
      </c>
      <c r="O56" s="397">
        <f>N56*1</f>
        <v>20</v>
      </c>
      <c r="P56" s="396">
        <f>O56</f>
        <v>20</v>
      </c>
      <c r="Q56" s="507"/>
      <c r="S56" s="380" t="s">
        <v>21</v>
      </c>
      <c r="T56" s="381" t="s">
        <v>21</v>
      </c>
      <c r="U56" s="382" t="s">
        <v>4</v>
      </c>
      <c r="V56" s="336">
        <f>W56</f>
        <v>20</v>
      </c>
      <c r="W56" s="316">
        <f>X56*1</f>
        <v>20</v>
      </c>
      <c r="X56" s="316">
        <v>20</v>
      </c>
      <c r="Y56" s="316">
        <f t="shared" si="114"/>
        <v>20</v>
      </c>
      <c r="Z56" s="316">
        <f t="shared" si="115"/>
        <v>20</v>
      </c>
      <c r="AA56" s="316">
        <f t="shared" si="116"/>
        <v>20</v>
      </c>
      <c r="AB56" s="515">
        <f t="shared" si="116"/>
        <v>20</v>
      </c>
      <c r="AC56" s="585">
        <f>AB56*1</f>
        <v>20</v>
      </c>
      <c r="AD56" s="397">
        <f t="shared" si="117"/>
        <v>20</v>
      </c>
      <c r="AE56" s="396">
        <f t="shared" si="117"/>
        <v>20</v>
      </c>
      <c r="AF56" s="396">
        <f t="shared" si="117"/>
        <v>20</v>
      </c>
      <c r="AG56" s="397">
        <f>AF56*1</f>
        <v>20</v>
      </c>
      <c r="AH56" s="396">
        <f>AG56</f>
        <v>20</v>
      </c>
      <c r="AI56" s="598"/>
      <c r="AJ56" s="380" t="s">
        <v>21</v>
      </c>
      <c r="AK56" s="381" t="s">
        <v>21</v>
      </c>
      <c r="AL56" s="382" t="s">
        <v>4</v>
      </c>
      <c r="AM56" s="336">
        <f>AN56</f>
        <v>20</v>
      </c>
      <c r="AN56" s="316">
        <f>AO56*1</f>
        <v>20</v>
      </c>
      <c r="AO56" s="316">
        <v>20</v>
      </c>
      <c r="AP56" s="316">
        <f t="shared" si="118"/>
        <v>20</v>
      </c>
      <c r="AQ56" s="316">
        <f t="shared" si="119"/>
        <v>20</v>
      </c>
      <c r="AR56" s="316">
        <f t="shared" si="120"/>
        <v>20</v>
      </c>
      <c r="AS56" s="515">
        <f t="shared" si="120"/>
        <v>20</v>
      </c>
      <c r="AT56" s="585">
        <f>AS56*1</f>
        <v>20</v>
      </c>
      <c r="AU56" s="397">
        <f t="shared" si="121"/>
        <v>20</v>
      </c>
      <c r="AV56" s="396">
        <f t="shared" si="121"/>
        <v>20</v>
      </c>
      <c r="AW56" s="396">
        <f t="shared" si="121"/>
        <v>20</v>
      </c>
      <c r="AX56" s="397">
        <f>AW56*1</f>
        <v>20</v>
      </c>
      <c r="AY56" s="396">
        <f>AX56</f>
        <v>20</v>
      </c>
      <c r="AZ56" s="598"/>
    </row>
    <row r="57" spans="1:52" ht="15" thickBot="1" x14ac:dyDescent="0.35">
      <c r="A57" s="134"/>
      <c r="B57" s="134"/>
      <c r="C57" s="149"/>
      <c r="D57" s="318"/>
      <c r="E57" s="6"/>
      <c r="F57" s="7"/>
      <c r="G57" s="6"/>
      <c r="H57" s="6"/>
      <c r="I57" s="6"/>
      <c r="J57" s="6"/>
      <c r="K57" s="10"/>
      <c r="L57" s="136"/>
      <c r="M57" s="10"/>
      <c r="N57" s="10"/>
      <c r="O57" s="9"/>
      <c r="P57" s="137"/>
      <c r="Q57" s="507"/>
      <c r="S57" s="134"/>
      <c r="T57" s="134"/>
      <c r="U57" s="149"/>
      <c r="V57" s="318"/>
      <c r="W57" s="6"/>
      <c r="X57" s="7"/>
      <c r="Y57" s="6"/>
      <c r="Z57" s="6"/>
      <c r="AA57" s="6"/>
      <c r="AB57" s="6"/>
      <c r="AC57" s="10"/>
      <c r="AD57" s="9"/>
      <c r="AE57" s="10"/>
      <c r="AF57" s="10"/>
      <c r="AG57" s="9"/>
      <c r="AH57" s="137"/>
      <c r="AI57" s="598"/>
      <c r="AJ57" s="134"/>
      <c r="AK57" s="134"/>
      <c r="AL57" s="149"/>
      <c r="AM57" s="318"/>
      <c r="AN57" s="6"/>
      <c r="AO57" s="7"/>
      <c r="AP57" s="6"/>
      <c r="AQ57" s="6"/>
      <c r="AR57" s="6"/>
      <c r="AS57" s="6"/>
      <c r="AT57" s="10"/>
      <c r="AU57" s="9"/>
      <c r="AV57" s="10"/>
      <c r="AW57" s="10"/>
      <c r="AX57" s="9"/>
      <c r="AY57" s="137"/>
      <c r="AZ57" s="598"/>
    </row>
    <row r="58" spans="1:52" ht="15" thickBot="1" x14ac:dyDescent="0.35">
      <c r="A58" s="150" t="s">
        <v>21</v>
      </c>
      <c r="B58" s="151" t="s">
        <v>21</v>
      </c>
      <c r="C58" s="152" t="s">
        <v>16</v>
      </c>
      <c r="D58" s="334">
        <f>E58</f>
        <v>45</v>
      </c>
      <c r="E58" s="314">
        <f>F58*1</f>
        <v>45</v>
      </c>
      <c r="F58" s="314">
        <v>45</v>
      </c>
      <c r="G58" s="314">
        <f>F58</f>
        <v>45</v>
      </c>
      <c r="H58" s="314">
        <f>G58</f>
        <v>45</v>
      </c>
      <c r="I58" s="314">
        <f>H58</f>
        <v>45</v>
      </c>
      <c r="J58" s="314">
        <f>I58</f>
        <v>45</v>
      </c>
      <c r="K58" s="335">
        <f>J58*1</f>
        <v>45</v>
      </c>
      <c r="L58" s="214">
        <f>K58</f>
        <v>45</v>
      </c>
      <c r="M58" s="215">
        <f>L58</f>
        <v>45</v>
      </c>
      <c r="N58" s="215">
        <f>M58</f>
        <v>45</v>
      </c>
      <c r="O58" s="216">
        <f>N58*1</f>
        <v>45</v>
      </c>
      <c r="P58" s="215">
        <f>O58</f>
        <v>45</v>
      </c>
      <c r="Q58" s="507"/>
      <c r="S58" s="150" t="s">
        <v>21</v>
      </c>
      <c r="T58" s="151" t="s">
        <v>21</v>
      </c>
      <c r="U58" s="152" t="s">
        <v>16</v>
      </c>
      <c r="V58" s="334">
        <f>W58</f>
        <v>40</v>
      </c>
      <c r="W58" s="314">
        <f>X58*1</f>
        <v>40</v>
      </c>
      <c r="X58" s="314">
        <v>40</v>
      </c>
      <c r="Y58" s="314">
        <f>X58</f>
        <v>40</v>
      </c>
      <c r="Z58" s="314">
        <f>Y58</f>
        <v>40</v>
      </c>
      <c r="AA58" s="314">
        <f>Z58</f>
        <v>40</v>
      </c>
      <c r="AB58" s="314">
        <f>AA58</f>
        <v>40</v>
      </c>
      <c r="AC58" s="335">
        <f>AB58*1</f>
        <v>40</v>
      </c>
      <c r="AD58" s="216">
        <f>AC58</f>
        <v>40</v>
      </c>
      <c r="AE58" s="215">
        <f>AD58</f>
        <v>40</v>
      </c>
      <c r="AF58" s="215">
        <f>AE58</f>
        <v>40</v>
      </c>
      <c r="AG58" s="216">
        <f>AF58*1</f>
        <v>40</v>
      </c>
      <c r="AH58" s="215">
        <f>AG58</f>
        <v>40</v>
      </c>
      <c r="AI58" s="598"/>
      <c r="AJ58" s="150" t="s">
        <v>21</v>
      </c>
      <c r="AK58" s="151" t="s">
        <v>21</v>
      </c>
      <c r="AL58" s="152" t="s">
        <v>16</v>
      </c>
      <c r="AM58" s="334">
        <f>AN58</f>
        <v>37</v>
      </c>
      <c r="AN58" s="314">
        <f>AO58*1</f>
        <v>37</v>
      </c>
      <c r="AO58" s="314">
        <v>37</v>
      </c>
      <c r="AP58" s="314">
        <f>AO58</f>
        <v>37</v>
      </c>
      <c r="AQ58" s="314">
        <f>AP58</f>
        <v>37</v>
      </c>
      <c r="AR58" s="314">
        <f>AQ58</f>
        <v>37</v>
      </c>
      <c r="AS58" s="314">
        <f>AR58</f>
        <v>37</v>
      </c>
      <c r="AT58" s="335">
        <f>AS58*1</f>
        <v>37</v>
      </c>
      <c r="AU58" s="216">
        <f>AT58</f>
        <v>37</v>
      </c>
      <c r="AV58" s="215">
        <f>AU58</f>
        <v>37</v>
      </c>
      <c r="AW58" s="215">
        <f>AV58</f>
        <v>37</v>
      </c>
      <c r="AX58" s="216">
        <f>AW58*1</f>
        <v>37</v>
      </c>
      <c r="AY58" s="215">
        <f>AX58</f>
        <v>37</v>
      </c>
      <c r="AZ58" s="598"/>
    </row>
    <row r="59" spans="1:52" ht="15" thickBot="1" x14ac:dyDescent="0.35">
      <c r="A59" s="134"/>
      <c r="B59" s="134"/>
      <c r="C59" s="149"/>
      <c r="D59" s="318"/>
      <c r="E59" s="6"/>
      <c r="F59" s="7"/>
      <c r="G59" s="6"/>
      <c r="H59" s="6"/>
      <c r="I59" s="6"/>
      <c r="J59" s="6"/>
      <c r="K59" s="10"/>
      <c r="L59" s="136"/>
      <c r="M59" s="10"/>
      <c r="N59" s="10"/>
      <c r="O59" s="9"/>
      <c r="P59" s="137"/>
      <c r="Q59" s="507"/>
      <c r="S59" s="134"/>
      <c r="T59" s="134"/>
      <c r="U59" s="149"/>
      <c r="V59" s="318"/>
      <c r="W59" s="6"/>
      <c r="X59" s="7"/>
      <c r="Y59" s="6"/>
      <c r="Z59" s="6"/>
      <c r="AA59" s="6"/>
      <c r="AB59" s="6"/>
      <c r="AC59" s="10"/>
      <c r="AD59" s="9"/>
      <c r="AE59" s="10"/>
      <c r="AF59" s="10"/>
      <c r="AG59" s="9"/>
      <c r="AH59" s="137"/>
      <c r="AI59" s="598"/>
      <c r="AJ59" s="134"/>
      <c r="AK59" s="134"/>
      <c r="AL59" s="149"/>
      <c r="AM59" s="318"/>
      <c r="AN59" s="6"/>
      <c r="AO59" s="7"/>
      <c r="AP59" s="6"/>
      <c r="AQ59" s="6"/>
      <c r="AR59" s="6"/>
      <c r="AS59" s="6"/>
      <c r="AT59" s="10"/>
      <c r="AU59" s="9"/>
      <c r="AV59" s="10"/>
      <c r="AW59" s="10"/>
      <c r="AX59" s="9"/>
      <c r="AY59" s="137"/>
      <c r="AZ59" s="598"/>
    </row>
    <row r="60" spans="1:52" ht="15" thickBot="1" x14ac:dyDescent="0.35">
      <c r="A60" s="298" t="s">
        <v>22</v>
      </c>
      <c r="B60" s="299" t="s">
        <v>30</v>
      </c>
      <c r="C60" s="156" t="s">
        <v>68</v>
      </c>
      <c r="D60" s="336">
        <f>E60</f>
        <v>250</v>
      </c>
      <c r="E60" s="316">
        <f>F60*1</f>
        <v>250</v>
      </c>
      <c r="F60" s="316">
        <v>250</v>
      </c>
      <c r="G60" s="316">
        <f>F60</f>
        <v>250</v>
      </c>
      <c r="H60" s="316">
        <f>G60</f>
        <v>250</v>
      </c>
      <c r="I60" s="316">
        <f>H60</f>
        <v>250</v>
      </c>
      <c r="J60" s="316">
        <f>I60</f>
        <v>250</v>
      </c>
      <c r="K60" s="337">
        <f>J60*1.1</f>
        <v>275</v>
      </c>
      <c r="L60" s="300">
        <f>K60</f>
        <v>275</v>
      </c>
      <c r="M60" s="301">
        <f>L60</f>
        <v>275</v>
      </c>
      <c r="N60" s="301">
        <f>M60</f>
        <v>275</v>
      </c>
      <c r="O60" s="302">
        <f>N60*1.2</f>
        <v>330</v>
      </c>
      <c r="P60" s="301">
        <f>O60</f>
        <v>330</v>
      </c>
      <c r="Q60" s="507"/>
      <c r="S60" s="298" t="s">
        <v>22</v>
      </c>
      <c r="T60" s="299" t="s">
        <v>30</v>
      </c>
      <c r="U60" s="156" t="s">
        <v>68</v>
      </c>
      <c r="V60" s="336">
        <f>W60</f>
        <v>250</v>
      </c>
      <c r="W60" s="316">
        <f>X60*1</f>
        <v>250</v>
      </c>
      <c r="X60" s="316">
        <v>250</v>
      </c>
      <c r="Y60" s="316">
        <f>X60</f>
        <v>250</v>
      </c>
      <c r="Z60" s="316">
        <f>Y60</f>
        <v>250</v>
      </c>
      <c r="AA60" s="316">
        <f>Z60</f>
        <v>250</v>
      </c>
      <c r="AB60" s="316">
        <f>AA60</f>
        <v>250</v>
      </c>
      <c r="AC60" s="337">
        <f>AB60*1.1</f>
        <v>275</v>
      </c>
      <c r="AD60" s="302">
        <f>AC60</f>
        <v>275</v>
      </c>
      <c r="AE60" s="301">
        <f>AD60</f>
        <v>275</v>
      </c>
      <c r="AF60" s="301">
        <f>AE60</f>
        <v>275</v>
      </c>
      <c r="AG60" s="302">
        <f>AF60*1.2</f>
        <v>330</v>
      </c>
      <c r="AH60" s="301">
        <f>AG60</f>
        <v>330</v>
      </c>
      <c r="AI60" s="598"/>
      <c r="AJ60" s="298" t="s">
        <v>22</v>
      </c>
      <c r="AK60" s="299" t="s">
        <v>30</v>
      </c>
      <c r="AL60" s="156" t="s">
        <v>68</v>
      </c>
      <c r="AM60" s="336">
        <f>AN60</f>
        <v>250</v>
      </c>
      <c r="AN60" s="316">
        <f>AO60*1</f>
        <v>250</v>
      </c>
      <c r="AO60" s="316">
        <v>250</v>
      </c>
      <c r="AP60" s="316">
        <f>AO60</f>
        <v>250</v>
      </c>
      <c r="AQ60" s="316">
        <f>AP60</f>
        <v>250</v>
      </c>
      <c r="AR60" s="316">
        <f>AQ60</f>
        <v>250</v>
      </c>
      <c r="AS60" s="316">
        <f>AR60</f>
        <v>250</v>
      </c>
      <c r="AT60" s="337">
        <f>AS60*1.1</f>
        <v>275</v>
      </c>
      <c r="AU60" s="302">
        <f>AT60</f>
        <v>275</v>
      </c>
      <c r="AV60" s="301">
        <f>AU60</f>
        <v>275</v>
      </c>
      <c r="AW60" s="301">
        <f>AV60</f>
        <v>275</v>
      </c>
      <c r="AX60" s="302">
        <f>AW60*1.2</f>
        <v>330</v>
      </c>
      <c r="AY60" s="301">
        <f>AX60</f>
        <v>330</v>
      </c>
      <c r="AZ60" s="598"/>
    </row>
    <row r="61" spans="1:52" ht="15" thickBot="1" x14ac:dyDescent="0.35">
      <c r="A61" s="134"/>
      <c r="B61" s="134"/>
      <c r="C61" s="149"/>
      <c r="D61" s="318"/>
      <c r="E61" s="6"/>
      <c r="F61" s="7"/>
      <c r="G61" s="6"/>
      <c r="H61" s="6"/>
      <c r="I61" s="6"/>
      <c r="J61" s="6"/>
      <c r="K61" s="10"/>
      <c r="L61" s="136"/>
      <c r="M61" s="10"/>
      <c r="N61" s="10"/>
      <c r="O61" s="9"/>
      <c r="P61" s="137"/>
      <c r="Q61" s="507"/>
      <c r="S61" s="134"/>
      <c r="T61" s="134"/>
      <c r="U61" s="149"/>
      <c r="V61" s="318"/>
      <c r="W61" s="6"/>
      <c r="X61" s="7"/>
      <c r="Y61" s="6"/>
      <c r="Z61" s="6"/>
      <c r="AA61" s="6"/>
      <c r="AB61" s="6"/>
      <c r="AC61" s="10"/>
      <c r="AD61" s="9"/>
      <c r="AE61" s="10"/>
      <c r="AF61" s="10"/>
      <c r="AG61" s="9"/>
      <c r="AH61" s="137"/>
      <c r="AI61" s="598"/>
      <c r="AJ61" s="134"/>
      <c r="AK61" s="134"/>
      <c r="AL61" s="149"/>
      <c r="AM61" s="318"/>
      <c r="AN61" s="6"/>
      <c r="AO61" s="7"/>
      <c r="AP61" s="6"/>
      <c r="AQ61" s="6"/>
      <c r="AR61" s="6"/>
      <c r="AS61" s="6"/>
      <c r="AT61" s="10"/>
      <c r="AU61" s="9"/>
      <c r="AV61" s="10"/>
      <c r="AW61" s="10"/>
      <c r="AX61" s="9"/>
      <c r="AY61" s="137"/>
      <c r="AZ61" s="598"/>
    </row>
    <row r="62" spans="1:52" ht="15" thickBot="1" x14ac:dyDescent="0.35">
      <c r="A62" s="150" t="s">
        <v>21</v>
      </c>
      <c r="B62" s="151" t="s">
        <v>21</v>
      </c>
      <c r="C62" s="152" t="s">
        <v>17</v>
      </c>
      <c r="D62" s="338">
        <f>E62</f>
        <v>1</v>
      </c>
      <c r="E62" s="339">
        <f>F62*1</f>
        <v>1</v>
      </c>
      <c r="F62" s="339">
        <v>1</v>
      </c>
      <c r="G62" s="339">
        <f>F62</f>
        <v>1</v>
      </c>
      <c r="H62" s="339">
        <f>G62</f>
        <v>1</v>
      </c>
      <c r="I62" s="339">
        <f>H62</f>
        <v>1</v>
      </c>
      <c r="J62" s="339">
        <f>I62</f>
        <v>1</v>
      </c>
      <c r="K62" s="340">
        <f>J62*1</f>
        <v>1</v>
      </c>
      <c r="L62" s="251">
        <f>K62</f>
        <v>1</v>
      </c>
      <c r="M62" s="252">
        <f>L62</f>
        <v>1</v>
      </c>
      <c r="N62" s="252">
        <f>M62</f>
        <v>1</v>
      </c>
      <c r="O62" s="253">
        <f>N62*1</f>
        <v>1</v>
      </c>
      <c r="P62" s="252">
        <f>O62</f>
        <v>1</v>
      </c>
      <c r="Q62" s="507"/>
      <c r="S62" s="150" t="s">
        <v>21</v>
      </c>
      <c r="T62" s="151" t="s">
        <v>21</v>
      </c>
      <c r="U62" s="152" t="s">
        <v>17</v>
      </c>
      <c r="V62" s="338">
        <f>W62</f>
        <v>1</v>
      </c>
      <c r="W62" s="339">
        <f>X62*1</f>
        <v>1</v>
      </c>
      <c r="X62" s="339">
        <v>1</v>
      </c>
      <c r="Y62" s="339">
        <f>X62</f>
        <v>1</v>
      </c>
      <c r="Z62" s="339">
        <f>Y62</f>
        <v>1</v>
      </c>
      <c r="AA62" s="339">
        <f>Z62</f>
        <v>1</v>
      </c>
      <c r="AB62" s="339">
        <f>AA62</f>
        <v>1</v>
      </c>
      <c r="AC62" s="340">
        <f>AB62*1</f>
        <v>1</v>
      </c>
      <c r="AD62" s="253">
        <f>AC62</f>
        <v>1</v>
      </c>
      <c r="AE62" s="252">
        <f>AD62</f>
        <v>1</v>
      </c>
      <c r="AF62" s="252">
        <f>AE62</f>
        <v>1</v>
      </c>
      <c r="AG62" s="253">
        <f>AF62*1</f>
        <v>1</v>
      </c>
      <c r="AH62" s="252">
        <f>AG62</f>
        <v>1</v>
      </c>
      <c r="AI62" s="598"/>
      <c r="AJ62" s="150" t="s">
        <v>21</v>
      </c>
      <c r="AK62" s="151" t="s">
        <v>21</v>
      </c>
      <c r="AL62" s="152" t="s">
        <v>17</v>
      </c>
      <c r="AM62" s="338">
        <f>AN62</f>
        <v>1</v>
      </c>
      <c r="AN62" s="339">
        <f>AO62*1</f>
        <v>1</v>
      </c>
      <c r="AO62" s="339">
        <v>1</v>
      </c>
      <c r="AP62" s="339">
        <f>AO62</f>
        <v>1</v>
      </c>
      <c r="AQ62" s="339">
        <f>AP62</f>
        <v>1</v>
      </c>
      <c r="AR62" s="339">
        <f>AQ62</f>
        <v>1</v>
      </c>
      <c r="AS62" s="339">
        <f>AR62</f>
        <v>1</v>
      </c>
      <c r="AT62" s="340">
        <f>AS62*1</f>
        <v>1</v>
      </c>
      <c r="AU62" s="253">
        <f>AT62</f>
        <v>1</v>
      </c>
      <c r="AV62" s="252">
        <f>AU62</f>
        <v>1</v>
      </c>
      <c r="AW62" s="252">
        <f>AV62</f>
        <v>1</v>
      </c>
      <c r="AX62" s="253">
        <f>AW62*1</f>
        <v>1</v>
      </c>
      <c r="AY62" s="252">
        <f>AX62</f>
        <v>1</v>
      </c>
      <c r="AZ62" s="598"/>
    </row>
    <row r="63" spans="1:52" ht="15" thickBot="1" x14ac:dyDescent="0.35">
      <c r="O63"/>
      <c r="Q63" s="507"/>
      <c r="AF63"/>
      <c r="AI63" s="598"/>
      <c r="AU63"/>
      <c r="AZ63" s="598"/>
    </row>
    <row r="64" spans="1:52" ht="15" thickBot="1" x14ac:dyDescent="0.35">
      <c r="A64" s="640" t="s">
        <v>74</v>
      </c>
      <c r="B64" s="641"/>
      <c r="C64" s="404" t="s">
        <v>73</v>
      </c>
      <c r="D64" s="506">
        <f>(0.5*(D52+D53))/(0.5*(D55/10+D56/10)+D58/10)*D62</f>
        <v>144.89011727894828</v>
      </c>
      <c r="E64" s="506">
        <f t="shared" ref="E64:J64" si="122">(0.5*(E52+E53))/(0.5*(E55/10+E56/10)+E58/10)*E62</f>
        <v>188.35715246263274</v>
      </c>
      <c r="F64" s="506">
        <f t="shared" si="122"/>
        <v>244.86429820142257</v>
      </c>
      <c r="G64" s="506">
        <f t="shared" si="122"/>
        <v>318.32358766184933</v>
      </c>
      <c r="H64" s="506">
        <f t="shared" si="122"/>
        <v>413.8206639604042</v>
      </c>
      <c r="I64" s="506">
        <f t="shared" si="122"/>
        <v>537.96686314852548</v>
      </c>
      <c r="J64" s="506">
        <f t="shared" si="122"/>
        <v>699.35692209308309</v>
      </c>
      <c r="K64" s="506">
        <f t="shared" ref="K64:P64" si="123">(0.5*(K52+K53))/(0.5*(K55/10+K56/10)+K58/10)*K62</f>
        <v>944.13184482566226</v>
      </c>
      <c r="L64" s="506">
        <f t="shared" si="123"/>
        <v>1321.7845827559272</v>
      </c>
      <c r="M64" s="506">
        <f t="shared" si="123"/>
        <v>1916.5876449960942</v>
      </c>
      <c r="N64" s="506">
        <f t="shared" si="123"/>
        <v>2779.0520852443365</v>
      </c>
      <c r="O64" s="506">
        <f t="shared" si="123"/>
        <v>4168.5781278665054</v>
      </c>
      <c r="P64" s="622">
        <f t="shared" si="123"/>
        <v>6461.2960981930819</v>
      </c>
      <c r="Q64" s="507"/>
      <c r="S64" s="640" t="s">
        <v>74</v>
      </c>
      <c r="T64" s="641"/>
      <c r="U64" s="404" t="s">
        <v>73</v>
      </c>
      <c r="V64" s="506">
        <f>(0.5*(V52+V53))/(0.5*(V55/10+V56/10)+V58/10)*V62</f>
        <v>2616.2058761378548</v>
      </c>
      <c r="W64" s="506">
        <f t="shared" ref="W64:AB64" si="124">(0.5*(W52+W53))/(0.5*(W55/10+W56/10)+W58/10)*W62</f>
        <v>3401.0676389792111</v>
      </c>
      <c r="X64" s="506">
        <f t="shared" si="124"/>
        <v>4421.387930672975</v>
      </c>
      <c r="Y64" s="506">
        <f t="shared" si="124"/>
        <v>5747.8043098748676</v>
      </c>
      <c r="Z64" s="506">
        <f t="shared" si="124"/>
        <v>7472.1456028373286</v>
      </c>
      <c r="AA64" s="506">
        <f t="shared" si="124"/>
        <v>9713.7892836885276</v>
      </c>
      <c r="AB64" s="506">
        <f t="shared" si="124"/>
        <v>12627.926068795086</v>
      </c>
      <c r="AC64" s="506">
        <f t="shared" ref="AC64:AH64" si="125">(0.5*(AC52+AC53))/(0.5*(AC55/10+AC56/10)+AC58/10)*AC62</f>
        <v>17047.700192873366</v>
      </c>
      <c r="AD64" s="506">
        <f t="shared" si="125"/>
        <v>23866.780270022715</v>
      </c>
      <c r="AE64" s="506">
        <f t="shared" si="125"/>
        <v>34606.831391532935</v>
      </c>
      <c r="AF64" s="506">
        <f t="shared" si="125"/>
        <v>50179.905517722756</v>
      </c>
      <c r="AG64" s="506">
        <f t="shared" si="125"/>
        <v>75269.858276584127</v>
      </c>
      <c r="AH64" s="622">
        <f t="shared" si="125"/>
        <v>116644.94667263965</v>
      </c>
      <c r="AI64" s="598"/>
      <c r="AJ64" s="596" t="s">
        <v>74</v>
      </c>
      <c r="AK64" s="597"/>
      <c r="AL64" s="404" t="s">
        <v>73</v>
      </c>
      <c r="AM64" s="506">
        <f>(0.5*(AM52+AM53))/(0.5*(AM55/10+AM56/10)+AM58/10)*AM62</f>
        <v>19378.198892828834</v>
      </c>
      <c r="AN64" s="506">
        <f t="shared" ref="AN64" si="126">(0.5*(AN52+AN53))/(0.5*(AN55/10+AN56/10)+AN58/10)*AN62</f>
        <v>25191.65856067749</v>
      </c>
      <c r="AO64" s="506">
        <f t="shared" ref="AO64:AS64" si="127">(0.5*(AO52+AO53))/(0.5*(AO55/10+AO56/10)+AO58/10)*AO62</f>
        <v>32749.156128880739</v>
      </c>
      <c r="AP64" s="506">
        <f t="shared" si="127"/>
        <v>42573.902967544956</v>
      </c>
      <c r="AQ64" s="506">
        <f t="shared" si="127"/>
        <v>55346.073857808449</v>
      </c>
      <c r="AR64" s="506">
        <f t="shared" si="127"/>
        <v>71949.896015150982</v>
      </c>
      <c r="AS64" s="506">
        <f t="shared" si="127"/>
        <v>93534.864819696289</v>
      </c>
      <c r="AT64" s="506">
        <f t="shared" ref="AT64:AY64" si="128">(0.5*(AT52+AT53))/(0.5*(AT55/10+AT56/10)+AT58/10)*AT62</f>
        <v>126272.06750658998</v>
      </c>
      <c r="AU64" s="506">
        <f t="shared" si="128"/>
        <v>176780.89450922597</v>
      </c>
      <c r="AV64" s="506">
        <f t="shared" si="128"/>
        <v>256332.29703837767</v>
      </c>
      <c r="AW64" s="506">
        <f t="shared" si="128"/>
        <v>371681.83070564759</v>
      </c>
      <c r="AX64" s="506">
        <f t="shared" si="128"/>
        <v>557522.74605847138</v>
      </c>
      <c r="AY64" s="622">
        <f t="shared" si="128"/>
        <v>864160.25639063073</v>
      </c>
      <c r="AZ64" s="598"/>
    </row>
    <row r="65" spans="1:52" ht="15" thickBot="1" x14ac:dyDescent="0.35">
      <c r="Q65" s="507"/>
      <c r="AF65"/>
      <c r="AI65" s="598"/>
      <c r="AU65"/>
      <c r="AZ65" s="598"/>
    </row>
    <row r="66" spans="1:52" x14ac:dyDescent="0.3">
      <c r="A66" s="639" t="s">
        <v>103</v>
      </c>
      <c r="B66" s="639"/>
      <c r="C66" s="52" t="s">
        <v>0</v>
      </c>
      <c r="D66" s="81" t="s">
        <v>2</v>
      </c>
      <c r="E66" s="82" t="s">
        <v>1</v>
      </c>
      <c r="F66" s="82">
        <v>1</v>
      </c>
      <c r="G66" s="82">
        <v>2</v>
      </c>
      <c r="H66" s="82">
        <v>3</v>
      </c>
      <c r="I66" s="82">
        <v>4</v>
      </c>
      <c r="J66" s="82">
        <v>5</v>
      </c>
      <c r="K66" s="83">
        <v>6</v>
      </c>
      <c r="L66" s="82">
        <v>7</v>
      </c>
      <c r="M66" s="83">
        <v>8</v>
      </c>
      <c r="N66" s="373" t="s">
        <v>108</v>
      </c>
      <c r="O66" s="82">
        <v>9</v>
      </c>
      <c r="P66" s="83">
        <v>10</v>
      </c>
      <c r="Q66" s="507"/>
      <c r="S66" s="642" t="s">
        <v>106</v>
      </c>
      <c r="T66" s="650"/>
      <c r="U66" s="52" t="s">
        <v>0</v>
      </c>
      <c r="V66" s="81" t="s">
        <v>2</v>
      </c>
      <c r="W66" s="82" t="s">
        <v>1</v>
      </c>
      <c r="X66" s="82">
        <v>1</v>
      </c>
      <c r="Y66" s="82">
        <v>2</v>
      </c>
      <c r="Z66" s="82">
        <v>3</v>
      </c>
      <c r="AA66" s="82">
        <v>4</v>
      </c>
      <c r="AB66" s="82">
        <v>5</v>
      </c>
      <c r="AC66" s="83">
        <v>6</v>
      </c>
      <c r="AD66" s="82">
        <v>7</v>
      </c>
      <c r="AE66" s="83">
        <v>8</v>
      </c>
      <c r="AF66" s="373" t="s">
        <v>108</v>
      </c>
      <c r="AG66" s="82">
        <v>9</v>
      </c>
      <c r="AH66" s="83">
        <v>10</v>
      </c>
      <c r="AI66" s="598"/>
      <c r="AJ66" s="642" t="s">
        <v>106</v>
      </c>
      <c r="AK66" s="650"/>
      <c r="AL66" s="52" t="s">
        <v>0</v>
      </c>
      <c r="AM66" s="81" t="s">
        <v>2</v>
      </c>
      <c r="AN66" s="82" t="s">
        <v>1</v>
      </c>
      <c r="AO66" s="82">
        <v>1</v>
      </c>
      <c r="AP66" s="82">
        <v>2</v>
      </c>
      <c r="AQ66" s="82">
        <v>3</v>
      </c>
      <c r="AR66" s="82">
        <v>4</v>
      </c>
      <c r="AS66" s="82">
        <v>5</v>
      </c>
      <c r="AT66" s="83">
        <v>6</v>
      </c>
      <c r="AU66" s="82">
        <v>7</v>
      </c>
      <c r="AV66" s="83">
        <v>8</v>
      </c>
      <c r="AW66" s="373" t="s">
        <v>108</v>
      </c>
      <c r="AX66" s="82">
        <v>9</v>
      </c>
      <c r="AY66" s="83">
        <v>10</v>
      </c>
      <c r="AZ66" s="598"/>
    </row>
    <row r="67" spans="1:52" ht="15" thickBot="1" x14ac:dyDescent="0.35">
      <c r="A67" s="84" t="s">
        <v>28</v>
      </c>
      <c r="B67" s="84" t="s">
        <v>29</v>
      </c>
      <c r="C67" s="85" t="s">
        <v>18</v>
      </c>
      <c r="D67" s="318"/>
      <c r="E67" s="6"/>
      <c r="F67" s="7"/>
      <c r="G67" s="6"/>
      <c r="H67" s="6"/>
      <c r="I67" s="6"/>
      <c r="J67" s="6"/>
      <c r="K67" s="10"/>
      <c r="L67" s="11"/>
      <c r="M67" s="87"/>
      <c r="N67" s="535"/>
      <c r="O67" s="11"/>
      <c r="P67" s="87"/>
      <c r="Q67" s="507"/>
      <c r="S67" s="84" t="s">
        <v>28</v>
      </c>
      <c r="T67" s="84" t="s">
        <v>29</v>
      </c>
      <c r="U67" s="85" t="s">
        <v>18</v>
      </c>
      <c r="V67" s="318"/>
      <c r="W67" s="6"/>
      <c r="X67" s="7"/>
      <c r="Y67" s="6"/>
      <c r="Z67" s="6"/>
      <c r="AA67" s="6"/>
      <c r="AB67" s="6"/>
      <c r="AC67" s="10"/>
      <c r="AD67" s="11"/>
      <c r="AE67" s="87"/>
      <c r="AF67" s="535"/>
      <c r="AG67" s="11"/>
      <c r="AH67" s="87"/>
      <c r="AI67" s="598"/>
      <c r="AJ67" s="84" t="s">
        <v>28</v>
      </c>
      <c r="AK67" s="84" t="s">
        <v>29</v>
      </c>
      <c r="AL67" s="85" t="s">
        <v>18</v>
      </c>
      <c r="AM67" s="318"/>
      <c r="AN67" s="6"/>
      <c r="AO67" s="7"/>
      <c r="AP67" s="6"/>
      <c r="AQ67" s="6"/>
      <c r="AR67" s="6"/>
      <c r="AS67" s="6"/>
      <c r="AT67" s="10"/>
      <c r="AU67" s="11"/>
      <c r="AV67" s="87"/>
      <c r="AW67" s="535"/>
      <c r="AX67" s="11"/>
      <c r="AY67" s="87"/>
      <c r="AZ67" s="598"/>
    </row>
    <row r="68" spans="1:52" x14ac:dyDescent="0.3">
      <c r="A68" s="89" t="s">
        <v>21</v>
      </c>
      <c r="B68" s="90" t="s">
        <v>21</v>
      </c>
      <c r="C68" s="91" t="s">
        <v>9</v>
      </c>
      <c r="D68" s="319">
        <f>E68</f>
        <v>1</v>
      </c>
      <c r="E68" s="306">
        <f>F68*1</f>
        <v>1</v>
      </c>
      <c r="F68" s="306">
        <v>1</v>
      </c>
      <c r="G68" s="306">
        <f>F68</f>
        <v>1</v>
      </c>
      <c r="H68" s="306">
        <f>G68</f>
        <v>1</v>
      </c>
      <c r="I68" s="306">
        <f>H68</f>
        <v>1</v>
      </c>
      <c r="J68" s="306">
        <f>I68</f>
        <v>1</v>
      </c>
      <c r="K68" s="320">
        <f>J68*1.1</f>
        <v>1.1000000000000001</v>
      </c>
      <c r="L68" s="263">
        <f>K68</f>
        <v>1.1000000000000001</v>
      </c>
      <c r="M68" s="257">
        <f>L68</f>
        <v>1.1000000000000001</v>
      </c>
      <c r="N68" s="536">
        <f>M68</f>
        <v>1.1000000000000001</v>
      </c>
      <c r="O68" s="263">
        <f>N68*1.15</f>
        <v>1.2649999999999999</v>
      </c>
      <c r="P68" s="257">
        <f>O68</f>
        <v>1.2649999999999999</v>
      </c>
      <c r="Q68" s="507"/>
      <c r="S68" s="89" t="s">
        <v>21</v>
      </c>
      <c r="T68" s="90" t="s">
        <v>21</v>
      </c>
      <c r="U68" s="91" t="s">
        <v>9</v>
      </c>
      <c r="V68" s="319">
        <f>W68</f>
        <v>1</v>
      </c>
      <c r="W68" s="306">
        <f>X68*1</f>
        <v>1</v>
      </c>
      <c r="X68" s="306">
        <v>1</v>
      </c>
      <c r="Y68" s="306">
        <f>X68</f>
        <v>1</v>
      </c>
      <c r="Z68" s="306">
        <f>Y68</f>
        <v>1</v>
      </c>
      <c r="AA68" s="306">
        <f>Z68</f>
        <v>1</v>
      </c>
      <c r="AB68" s="306">
        <f>AA68</f>
        <v>1</v>
      </c>
      <c r="AC68" s="320">
        <f>AB68*1.1</f>
        <v>1.1000000000000001</v>
      </c>
      <c r="AD68" s="263">
        <f>AC68</f>
        <v>1.1000000000000001</v>
      </c>
      <c r="AE68" s="257">
        <f>AD68</f>
        <v>1.1000000000000001</v>
      </c>
      <c r="AF68" s="536">
        <f>AE68</f>
        <v>1.1000000000000001</v>
      </c>
      <c r="AG68" s="263">
        <f>AF68*1.15</f>
        <v>1.2649999999999999</v>
      </c>
      <c r="AH68" s="257">
        <f>AG68</f>
        <v>1.2649999999999999</v>
      </c>
      <c r="AI68" s="598"/>
      <c r="AJ68" s="89" t="s">
        <v>21</v>
      </c>
      <c r="AK68" s="90" t="s">
        <v>21</v>
      </c>
      <c r="AL68" s="91" t="s">
        <v>9</v>
      </c>
      <c r="AM68" s="319">
        <f>AN68</f>
        <v>1</v>
      </c>
      <c r="AN68" s="306">
        <f>AO68*1</f>
        <v>1</v>
      </c>
      <c r="AO68" s="306">
        <v>1</v>
      </c>
      <c r="AP68" s="306">
        <f>AO68</f>
        <v>1</v>
      </c>
      <c r="AQ68" s="306">
        <f>AP68</f>
        <v>1</v>
      </c>
      <c r="AR68" s="306">
        <f>AQ68</f>
        <v>1</v>
      </c>
      <c r="AS68" s="306">
        <f>AR68</f>
        <v>1</v>
      </c>
      <c r="AT68" s="320">
        <f>AS68*1.1</f>
        <v>1.1000000000000001</v>
      </c>
      <c r="AU68" s="263">
        <f>AT68</f>
        <v>1.1000000000000001</v>
      </c>
      <c r="AV68" s="257">
        <f>AU68</f>
        <v>1.1000000000000001</v>
      </c>
      <c r="AW68" s="536">
        <f>AV68</f>
        <v>1.1000000000000001</v>
      </c>
      <c r="AX68" s="263">
        <f>AW68*1.15</f>
        <v>1.2649999999999999</v>
      </c>
      <c r="AY68" s="257">
        <f>AX68</f>
        <v>1.2649999999999999</v>
      </c>
      <c r="AZ68" s="598"/>
    </row>
    <row r="69" spans="1:52" x14ac:dyDescent="0.3">
      <c r="A69" s="92" t="s">
        <v>21</v>
      </c>
      <c r="B69" s="39" t="s">
        <v>21</v>
      </c>
      <c r="C69" s="53" t="s">
        <v>10</v>
      </c>
      <c r="D69" s="321">
        <f t="shared" ref="D69:D72" si="129">E69</f>
        <v>0</v>
      </c>
      <c r="E69" s="307">
        <f t="shared" ref="E69:E72" si="130">F69*1</f>
        <v>0</v>
      </c>
      <c r="F69" s="307">
        <v>0</v>
      </c>
      <c r="G69" s="307">
        <f t="shared" ref="G69:J72" si="131">F69</f>
        <v>0</v>
      </c>
      <c r="H69" s="307">
        <f t="shared" si="131"/>
        <v>0</v>
      </c>
      <c r="I69" s="307">
        <f t="shared" si="131"/>
        <v>0</v>
      </c>
      <c r="J69" s="307">
        <f t="shared" si="131"/>
        <v>0</v>
      </c>
      <c r="K69" s="322">
        <f>J69*1</f>
        <v>0</v>
      </c>
      <c r="L69" s="59">
        <f t="shared" ref="L69:N72" si="132">K69</f>
        <v>0</v>
      </c>
      <c r="M69" s="69">
        <f t="shared" si="132"/>
        <v>0</v>
      </c>
      <c r="N69" s="537">
        <f t="shared" si="132"/>
        <v>0</v>
      </c>
      <c r="O69" s="59">
        <f>N69*1</f>
        <v>0</v>
      </c>
      <c r="P69" s="69">
        <f t="shared" ref="P69:P72" si="133">O69</f>
        <v>0</v>
      </c>
      <c r="Q69" s="507"/>
      <c r="S69" s="92" t="s">
        <v>21</v>
      </c>
      <c r="T69" s="39" t="s">
        <v>21</v>
      </c>
      <c r="U69" s="53" t="s">
        <v>10</v>
      </c>
      <c r="V69" s="321">
        <f t="shared" ref="V69:V72" si="134">W69</f>
        <v>0</v>
      </c>
      <c r="W69" s="307">
        <f t="shared" ref="W69:W72" si="135">X69*1</f>
        <v>0</v>
      </c>
      <c r="X69" s="307">
        <v>0</v>
      </c>
      <c r="Y69" s="307">
        <f t="shared" ref="Y69:Y72" si="136">X69</f>
        <v>0</v>
      </c>
      <c r="Z69" s="307">
        <f t="shared" ref="Z69:Z72" si="137">Y69</f>
        <v>0</v>
      </c>
      <c r="AA69" s="307">
        <f t="shared" ref="AA69:AB72" si="138">Z69</f>
        <v>0</v>
      </c>
      <c r="AB69" s="307">
        <f t="shared" si="138"/>
        <v>0</v>
      </c>
      <c r="AC69" s="322">
        <f>AB69*1</f>
        <v>0</v>
      </c>
      <c r="AD69" s="59">
        <f t="shared" ref="AD69:AF72" si="139">AC69</f>
        <v>0</v>
      </c>
      <c r="AE69" s="69">
        <f t="shared" si="139"/>
        <v>0</v>
      </c>
      <c r="AF69" s="537">
        <f t="shared" si="139"/>
        <v>0</v>
      </c>
      <c r="AG69" s="59">
        <f>AF69*1</f>
        <v>0</v>
      </c>
      <c r="AH69" s="69">
        <f t="shared" ref="AH69:AH72" si="140">AG69</f>
        <v>0</v>
      </c>
      <c r="AI69" s="598"/>
      <c r="AJ69" s="92" t="s">
        <v>21</v>
      </c>
      <c r="AK69" s="39" t="s">
        <v>21</v>
      </c>
      <c r="AL69" s="53" t="s">
        <v>10</v>
      </c>
      <c r="AM69" s="321">
        <f t="shared" ref="AM69:AM72" si="141">AN69</f>
        <v>0</v>
      </c>
      <c r="AN69" s="307">
        <f t="shared" ref="AN69:AN72" si="142">AO69*1</f>
        <v>0</v>
      </c>
      <c r="AO69" s="307">
        <v>0</v>
      </c>
      <c r="AP69" s="307">
        <f t="shared" ref="AP69:AP72" si="143">AO69</f>
        <v>0</v>
      </c>
      <c r="AQ69" s="307">
        <f t="shared" ref="AQ69:AQ72" si="144">AP69</f>
        <v>0</v>
      </c>
      <c r="AR69" s="307">
        <f t="shared" ref="AR69:AS72" si="145">AQ69</f>
        <v>0</v>
      </c>
      <c r="AS69" s="307">
        <f t="shared" si="145"/>
        <v>0</v>
      </c>
      <c r="AT69" s="322">
        <f>AS69*1</f>
        <v>0</v>
      </c>
      <c r="AU69" s="59">
        <f t="shared" ref="AU69:AW72" si="146">AT69</f>
        <v>0</v>
      </c>
      <c r="AV69" s="69">
        <f t="shared" si="146"/>
        <v>0</v>
      </c>
      <c r="AW69" s="537">
        <f t="shared" si="146"/>
        <v>0</v>
      </c>
      <c r="AX69" s="59">
        <f>AW69*1</f>
        <v>0</v>
      </c>
      <c r="AY69" s="69">
        <f t="shared" ref="AY69:AY72" si="147">AX69</f>
        <v>0</v>
      </c>
      <c r="AZ69" s="598"/>
    </row>
    <row r="70" spans="1:52" x14ac:dyDescent="0.3">
      <c r="A70" s="93" t="s">
        <v>21</v>
      </c>
      <c r="B70" s="40" t="s">
        <v>21</v>
      </c>
      <c r="C70" s="54" t="s">
        <v>11</v>
      </c>
      <c r="D70" s="323">
        <f t="shared" si="129"/>
        <v>0</v>
      </c>
      <c r="E70" s="308">
        <f t="shared" si="130"/>
        <v>0</v>
      </c>
      <c r="F70" s="308">
        <v>0</v>
      </c>
      <c r="G70" s="308">
        <f t="shared" si="131"/>
        <v>0</v>
      </c>
      <c r="H70" s="308">
        <f t="shared" si="131"/>
        <v>0</v>
      </c>
      <c r="I70" s="308">
        <f t="shared" si="131"/>
        <v>0</v>
      </c>
      <c r="J70" s="308">
        <f t="shared" si="131"/>
        <v>0</v>
      </c>
      <c r="K70" s="324">
        <f>J70*1</f>
        <v>0</v>
      </c>
      <c r="L70" s="58">
        <f t="shared" si="132"/>
        <v>0</v>
      </c>
      <c r="M70" s="67">
        <f t="shared" si="132"/>
        <v>0</v>
      </c>
      <c r="N70" s="538">
        <f t="shared" si="132"/>
        <v>0</v>
      </c>
      <c r="O70" s="58">
        <f>N70*1</f>
        <v>0</v>
      </c>
      <c r="P70" s="67">
        <f t="shared" si="133"/>
        <v>0</v>
      </c>
      <c r="Q70" s="507"/>
      <c r="S70" s="93" t="s">
        <v>21</v>
      </c>
      <c r="T70" s="40" t="s">
        <v>21</v>
      </c>
      <c r="U70" s="54" t="s">
        <v>11</v>
      </c>
      <c r="V70" s="323">
        <f t="shared" si="134"/>
        <v>0</v>
      </c>
      <c r="W70" s="308">
        <f t="shared" si="135"/>
        <v>0</v>
      </c>
      <c r="X70" s="308">
        <v>0</v>
      </c>
      <c r="Y70" s="308">
        <f t="shared" si="136"/>
        <v>0</v>
      </c>
      <c r="Z70" s="308">
        <f t="shared" si="137"/>
        <v>0</v>
      </c>
      <c r="AA70" s="308">
        <f t="shared" si="138"/>
        <v>0</v>
      </c>
      <c r="AB70" s="308">
        <f t="shared" si="138"/>
        <v>0</v>
      </c>
      <c r="AC70" s="324">
        <f>AB70*1</f>
        <v>0</v>
      </c>
      <c r="AD70" s="58">
        <f t="shared" si="139"/>
        <v>0</v>
      </c>
      <c r="AE70" s="67">
        <f t="shared" si="139"/>
        <v>0</v>
      </c>
      <c r="AF70" s="538">
        <f t="shared" si="139"/>
        <v>0</v>
      </c>
      <c r="AG70" s="58">
        <f>AF70*1</f>
        <v>0</v>
      </c>
      <c r="AH70" s="67">
        <f t="shared" si="140"/>
        <v>0</v>
      </c>
      <c r="AI70" s="598"/>
      <c r="AJ70" s="93" t="s">
        <v>21</v>
      </c>
      <c r="AK70" s="40" t="s">
        <v>21</v>
      </c>
      <c r="AL70" s="54" t="s">
        <v>11</v>
      </c>
      <c r="AM70" s="323">
        <f t="shared" si="141"/>
        <v>0</v>
      </c>
      <c r="AN70" s="308">
        <f t="shared" si="142"/>
        <v>0</v>
      </c>
      <c r="AO70" s="308">
        <v>0</v>
      </c>
      <c r="AP70" s="308">
        <f t="shared" si="143"/>
        <v>0</v>
      </c>
      <c r="AQ70" s="308">
        <f t="shared" si="144"/>
        <v>0</v>
      </c>
      <c r="AR70" s="308">
        <f t="shared" si="145"/>
        <v>0</v>
      </c>
      <c r="AS70" s="308">
        <f t="shared" si="145"/>
        <v>0</v>
      </c>
      <c r="AT70" s="324">
        <f>AS70*1</f>
        <v>0</v>
      </c>
      <c r="AU70" s="58">
        <f t="shared" si="146"/>
        <v>0</v>
      </c>
      <c r="AV70" s="67">
        <f t="shared" si="146"/>
        <v>0</v>
      </c>
      <c r="AW70" s="538">
        <f t="shared" si="146"/>
        <v>0</v>
      </c>
      <c r="AX70" s="58">
        <f>AW70*1</f>
        <v>0</v>
      </c>
      <c r="AY70" s="67">
        <f t="shared" si="147"/>
        <v>0</v>
      </c>
      <c r="AZ70" s="598"/>
    </row>
    <row r="71" spans="1:52" x14ac:dyDescent="0.3">
      <c r="A71" s="94" t="s">
        <v>21</v>
      </c>
      <c r="B71" s="41" t="s">
        <v>21</v>
      </c>
      <c r="C71" s="53" t="s">
        <v>12</v>
      </c>
      <c r="D71" s="321">
        <f t="shared" si="129"/>
        <v>0.75</v>
      </c>
      <c r="E71" s="307">
        <f t="shared" si="130"/>
        <v>0.75</v>
      </c>
      <c r="F71" s="307">
        <v>0.75</v>
      </c>
      <c r="G71" s="307">
        <f t="shared" si="131"/>
        <v>0.75</v>
      </c>
      <c r="H71" s="307">
        <f t="shared" si="131"/>
        <v>0.75</v>
      </c>
      <c r="I71" s="307">
        <f t="shared" si="131"/>
        <v>0.75</v>
      </c>
      <c r="J71" s="307">
        <f t="shared" si="131"/>
        <v>0.75</v>
      </c>
      <c r="K71" s="322">
        <f>J71*1.1</f>
        <v>0.82500000000000007</v>
      </c>
      <c r="L71" s="59">
        <f t="shared" si="132"/>
        <v>0.82500000000000007</v>
      </c>
      <c r="M71" s="69">
        <f t="shared" si="132"/>
        <v>0.82500000000000007</v>
      </c>
      <c r="N71" s="537">
        <f t="shared" si="132"/>
        <v>0.82500000000000007</v>
      </c>
      <c r="O71" s="59">
        <f>N71*1.15</f>
        <v>0.94874999999999998</v>
      </c>
      <c r="P71" s="69">
        <f t="shared" si="133"/>
        <v>0.94874999999999998</v>
      </c>
      <c r="Q71" s="507"/>
      <c r="S71" s="94" t="s">
        <v>21</v>
      </c>
      <c r="T71" s="41" t="s">
        <v>21</v>
      </c>
      <c r="U71" s="53" t="s">
        <v>12</v>
      </c>
      <c r="V71" s="321">
        <f t="shared" si="134"/>
        <v>0.75</v>
      </c>
      <c r="W71" s="307">
        <f t="shared" si="135"/>
        <v>0.75</v>
      </c>
      <c r="X71" s="307">
        <v>0.75</v>
      </c>
      <c r="Y71" s="307">
        <f t="shared" si="136"/>
        <v>0.75</v>
      </c>
      <c r="Z71" s="307">
        <f t="shared" si="137"/>
        <v>0.75</v>
      </c>
      <c r="AA71" s="307">
        <f t="shared" si="138"/>
        <v>0.75</v>
      </c>
      <c r="AB71" s="307">
        <f t="shared" si="138"/>
        <v>0.75</v>
      </c>
      <c r="AC71" s="322">
        <f>AB71*1.1</f>
        <v>0.82500000000000007</v>
      </c>
      <c r="AD71" s="59">
        <f t="shared" si="139"/>
        <v>0.82500000000000007</v>
      </c>
      <c r="AE71" s="69">
        <f t="shared" si="139"/>
        <v>0.82500000000000007</v>
      </c>
      <c r="AF71" s="537">
        <f t="shared" si="139"/>
        <v>0.82500000000000007</v>
      </c>
      <c r="AG71" s="59">
        <f>AF71*1.15</f>
        <v>0.94874999999999998</v>
      </c>
      <c r="AH71" s="69">
        <f t="shared" si="140"/>
        <v>0.94874999999999998</v>
      </c>
      <c r="AI71" s="598"/>
      <c r="AJ71" s="94" t="s">
        <v>21</v>
      </c>
      <c r="AK71" s="41" t="s">
        <v>21</v>
      </c>
      <c r="AL71" s="53" t="s">
        <v>12</v>
      </c>
      <c r="AM71" s="321">
        <f t="shared" si="141"/>
        <v>0.75</v>
      </c>
      <c r="AN71" s="307">
        <f t="shared" si="142"/>
        <v>0.75</v>
      </c>
      <c r="AO71" s="307">
        <v>0.75</v>
      </c>
      <c r="AP71" s="307">
        <f t="shared" si="143"/>
        <v>0.75</v>
      </c>
      <c r="AQ71" s="307">
        <f t="shared" si="144"/>
        <v>0.75</v>
      </c>
      <c r="AR71" s="307">
        <f t="shared" si="145"/>
        <v>0.75</v>
      </c>
      <c r="AS71" s="307">
        <f t="shared" si="145"/>
        <v>0.75</v>
      </c>
      <c r="AT71" s="322">
        <f>AS71*1.1</f>
        <v>0.82500000000000007</v>
      </c>
      <c r="AU71" s="59">
        <f t="shared" si="146"/>
        <v>0.82500000000000007</v>
      </c>
      <c r="AV71" s="69">
        <f t="shared" si="146"/>
        <v>0.82500000000000007</v>
      </c>
      <c r="AW71" s="537">
        <f t="shared" si="146"/>
        <v>0.82500000000000007</v>
      </c>
      <c r="AX71" s="59">
        <f>AW71*1.15</f>
        <v>0.94874999999999998</v>
      </c>
      <c r="AY71" s="69">
        <f t="shared" si="147"/>
        <v>0.94874999999999998</v>
      </c>
      <c r="AZ71" s="598"/>
    </row>
    <row r="72" spans="1:52" ht="15" thickBot="1" x14ac:dyDescent="0.35">
      <c r="A72" s="95" t="s">
        <v>21</v>
      </c>
      <c r="B72" s="96" t="s">
        <v>21</v>
      </c>
      <c r="C72" s="97" t="s">
        <v>13</v>
      </c>
      <c r="D72" s="323">
        <f t="shared" si="129"/>
        <v>1.5</v>
      </c>
      <c r="E72" s="308">
        <f t="shared" si="130"/>
        <v>1.5</v>
      </c>
      <c r="F72" s="308">
        <v>1.5</v>
      </c>
      <c r="G72" s="308">
        <f t="shared" si="131"/>
        <v>1.5</v>
      </c>
      <c r="H72" s="308">
        <f t="shared" si="131"/>
        <v>1.5</v>
      </c>
      <c r="I72" s="308">
        <f t="shared" si="131"/>
        <v>1.5</v>
      </c>
      <c r="J72" s="308">
        <f t="shared" si="131"/>
        <v>1.5</v>
      </c>
      <c r="K72" s="324">
        <f>J72*1.1</f>
        <v>1.6500000000000001</v>
      </c>
      <c r="L72" s="157">
        <f t="shared" si="132"/>
        <v>1.6500000000000001</v>
      </c>
      <c r="M72" s="99">
        <f t="shared" si="132"/>
        <v>1.6500000000000001</v>
      </c>
      <c r="N72" s="539">
        <f t="shared" si="132"/>
        <v>1.6500000000000001</v>
      </c>
      <c r="O72" s="157">
        <f>N72*1.15</f>
        <v>1.8975</v>
      </c>
      <c r="P72" s="99">
        <f t="shared" si="133"/>
        <v>1.8975</v>
      </c>
      <c r="Q72" s="507"/>
      <c r="S72" s="95" t="s">
        <v>21</v>
      </c>
      <c r="T72" s="96" t="s">
        <v>21</v>
      </c>
      <c r="U72" s="97" t="s">
        <v>13</v>
      </c>
      <c r="V72" s="323">
        <f t="shared" si="134"/>
        <v>1.5</v>
      </c>
      <c r="W72" s="308">
        <f t="shared" si="135"/>
        <v>1.5</v>
      </c>
      <c r="X72" s="308">
        <v>1.5</v>
      </c>
      <c r="Y72" s="308">
        <f t="shared" si="136"/>
        <v>1.5</v>
      </c>
      <c r="Z72" s="308">
        <f t="shared" si="137"/>
        <v>1.5</v>
      </c>
      <c r="AA72" s="308">
        <f t="shared" si="138"/>
        <v>1.5</v>
      </c>
      <c r="AB72" s="308">
        <f t="shared" si="138"/>
        <v>1.5</v>
      </c>
      <c r="AC72" s="324">
        <f>AB72*1.1</f>
        <v>1.6500000000000001</v>
      </c>
      <c r="AD72" s="157">
        <f t="shared" si="139"/>
        <v>1.6500000000000001</v>
      </c>
      <c r="AE72" s="99">
        <f t="shared" si="139"/>
        <v>1.6500000000000001</v>
      </c>
      <c r="AF72" s="539">
        <f t="shared" si="139"/>
        <v>1.6500000000000001</v>
      </c>
      <c r="AG72" s="157">
        <f>AF72*1.15</f>
        <v>1.8975</v>
      </c>
      <c r="AH72" s="99">
        <f t="shared" si="140"/>
        <v>1.8975</v>
      </c>
      <c r="AI72" s="598"/>
      <c r="AJ72" s="95" t="s">
        <v>21</v>
      </c>
      <c r="AK72" s="96" t="s">
        <v>21</v>
      </c>
      <c r="AL72" s="97" t="s">
        <v>13</v>
      </c>
      <c r="AM72" s="323">
        <f t="shared" si="141"/>
        <v>1.5</v>
      </c>
      <c r="AN72" s="308">
        <f t="shared" si="142"/>
        <v>1.5</v>
      </c>
      <c r="AO72" s="308">
        <v>1.5</v>
      </c>
      <c r="AP72" s="308">
        <f t="shared" si="143"/>
        <v>1.5</v>
      </c>
      <c r="AQ72" s="308">
        <f t="shared" si="144"/>
        <v>1.5</v>
      </c>
      <c r="AR72" s="308">
        <f t="shared" si="145"/>
        <v>1.5</v>
      </c>
      <c r="AS72" s="308">
        <f t="shared" si="145"/>
        <v>1.5</v>
      </c>
      <c r="AT72" s="324">
        <f>AS72*1.1</f>
        <v>1.6500000000000001</v>
      </c>
      <c r="AU72" s="157">
        <f t="shared" si="146"/>
        <v>1.6500000000000001</v>
      </c>
      <c r="AV72" s="99">
        <f t="shared" si="146"/>
        <v>1.6500000000000001</v>
      </c>
      <c r="AW72" s="539">
        <f t="shared" si="146"/>
        <v>1.6500000000000001</v>
      </c>
      <c r="AX72" s="157">
        <f>AW72*1.15</f>
        <v>1.8975</v>
      </c>
      <c r="AY72" s="99">
        <f t="shared" si="147"/>
        <v>1.8975</v>
      </c>
      <c r="AZ72" s="598"/>
    </row>
    <row r="73" spans="1:52" ht="15" thickBot="1" x14ac:dyDescent="0.35">
      <c r="A73" s="134"/>
      <c r="B73" s="134"/>
      <c r="C73" s="141"/>
      <c r="D73" s="318"/>
      <c r="E73" s="6"/>
      <c r="F73" s="7"/>
      <c r="G73" s="6"/>
      <c r="H73" s="6"/>
      <c r="I73" s="6"/>
      <c r="J73" s="6"/>
      <c r="K73" s="10"/>
      <c r="L73" s="9"/>
      <c r="M73" s="10"/>
      <c r="N73" s="374"/>
      <c r="O73" s="9"/>
      <c r="P73" s="137"/>
      <c r="Q73" s="507"/>
      <c r="S73" s="134"/>
      <c r="T73" s="134"/>
      <c r="U73" s="141"/>
      <c r="V73" s="318"/>
      <c r="W73" s="6"/>
      <c r="X73" s="7"/>
      <c r="Y73" s="6"/>
      <c r="Z73" s="6"/>
      <c r="AA73" s="6"/>
      <c r="AB73" s="6"/>
      <c r="AC73" s="10"/>
      <c r="AD73" s="9"/>
      <c r="AE73" s="10"/>
      <c r="AF73" s="374"/>
      <c r="AG73" s="9"/>
      <c r="AH73" s="137"/>
      <c r="AI73" s="598"/>
      <c r="AJ73" s="134"/>
      <c r="AK73" s="134"/>
      <c r="AL73" s="141"/>
      <c r="AM73" s="318"/>
      <c r="AN73" s="6"/>
      <c r="AO73" s="7"/>
      <c r="AP73" s="6"/>
      <c r="AQ73" s="6"/>
      <c r="AR73" s="6"/>
      <c r="AS73" s="6"/>
      <c r="AT73" s="10"/>
      <c r="AU73" s="9"/>
      <c r="AV73" s="10"/>
      <c r="AW73" s="374"/>
      <c r="AX73" s="9"/>
      <c r="AY73" s="137"/>
      <c r="AZ73" s="598"/>
    </row>
    <row r="74" spans="1:52" ht="15" thickBot="1" x14ac:dyDescent="0.35">
      <c r="A74" s="163" t="s">
        <v>22</v>
      </c>
      <c r="B74" s="164" t="s">
        <v>30</v>
      </c>
      <c r="C74" s="152" t="s">
        <v>64</v>
      </c>
      <c r="D74" s="325">
        <f>E74</f>
        <v>0.3</v>
      </c>
      <c r="E74" s="309">
        <f>F74*1</f>
        <v>0.3</v>
      </c>
      <c r="F74" s="309">
        <v>0.3</v>
      </c>
      <c r="G74" s="309">
        <f>F74</f>
        <v>0.3</v>
      </c>
      <c r="H74" s="309">
        <f>G74</f>
        <v>0.3</v>
      </c>
      <c r="I74" s="309">
        <f>H74</f>
        <v>0.3</v>
      </c>
      <c r="J74" s="309">
        <f>I74</f>
        <v>0.3</v>
      </c>
      <c r="K74" s="326">
        <f>J74*1.1</f>
        <v>0.33</v>
      </c>
      <c r="L74" s="253">
        <f>K74</f>
        <v>0.33</v>
      </c>
      <c r="M74" s="252">
        <f>L74</f>
        <v>0.33</v>
      </c>
      <c r="N74" s="552">
        <f>M74</f>
        <v>0.33</v>
      </c>
      <c r="O74" s="253">
        <f>N74*1.1</f>
        <v>0.36300000000000004</v>
      </c>
      <c r="P74" s="252">
        <f>O74</f>
        <v>0.36300000000000004</v>
      </c>
      <c r="Q74" s="507"/>
      <c r="S74" s="163" t="s">
        <v>22</v>
      </c>
      <c r="T74" s="164" t="s">
        <v>30</v>
      </c>
      <c r="U74" s="152" t="s">
        <v>64</v>
      </c>
      <c r="V74" s="325">
        <f>W74</f>
        <v>0.3</v>
      </c>
      <c r="W74" s="309">
        <f>X74*1</f>
        <v>0.3</v>
      </c>
      <c r="X74" s="309">
        <v>0.3</v>
      </c>
      <c r="Y74" s="309">
        <f>X74</f>
        <v>0.3</v>
      </c>
      <c r="Z74" s="309">
        <f>Y74</f>
        <v>0.3</v>
      </c>
      <c r="AA74" s="309">
        <f>Z74</f>
        <v>0.3</v>
      </c>
      <c r="AB74" s="309">
        <f>AA74</f>
        <v>0.3</v>
      </c>
      <c r="AC74" s="326">
        <f>AB74*1.1</f>
        <v>0.33</v>
      </c>
      <c r="AD74" s="253">
        <f>AC74</f>
        <v>0.33</v>
      </c>
      <c r="AE74" s="252">
        <f>AD74</f>
        <v>0.33</v>
      </c>
      <c r="AF74" s="552">
        <f>AE74</f>
        <v>0.33</v>
      </c>
      <c r="AG74" s="253">
        <f>AF74*1.1</f>
        <v>0.36300000000000004</v>
      </c>
      <c r="AH74" s="252">
        <f>AG74</f>
        <v>0.36300000000000004</v>
      </c>
      <c r="AI74" s="598"/>
      <c r="AJ74" s="163" t="s">
        <v>22</v>
      </c>
      <c r="AK74" s="164" t="s">
        <v>30</v>
      </c>
      <c r="AL74" s="152" t="s">
        <v>64</v>
      </c>
      <c r="AM74" s="325">
        <f>AN74</f>
        <v>0.3</v>
      </c>
      <c r="AN74" s="309">
        <f>AO74*1</f>
        <v>0.3</v>
      </c>
      <c r="AO74" s="309">
        <v>0.3</v>
      </c>
      <c r="AP74" s="309">
        <f>AO74</f>
        <v>0.3</v>
      </c>
      <c r="AQ74" s="309">
        <f>AP74</f>
        <v>0.3</v>
      </c>
      <c r="AR74" s="309">
        <f>AQ74</f>
        <v>0.3</v>
      </c>
      <c r="AS74" s="309">
        <f>AR74</f>
        <v>0.3</v>
      </c>
      <c r="AT74" s="326">
        <f>AS74*1.1</f>
        <v>0.33</v>
      </c>
      <c r="AU74" s="253">
        <f>AT74</f>
        <v>0.33</v>
      </c>
      <c r="AV74" s="252">
        <f>AU74</f>
        <v>0.33</v>
      </c>
      <c r="AW74" s="552">
        <f>AV74</f>
        <v>0.33</v>
      </c>
      <c r="AX74" s="253">
        <f>AW74*1.1</f>
        <v>0.36300000000000004</v>
      </c>
      <c r="AY74" s="252">
        <f>AX74</f>
        <v>0.36300000000000004</v>
      </c>
      <c r="AZ74" s="598"/>
    </row>
    <row r="75" spans="1:52" ht="15" thickBot="1" x14ac:dyDescent="0.35">
      <c r="A75" s="134"/>
      <c r="B75" s="134"/>
      <c r="C75" s="141"/>
      <c r="D75" s="318"/>
      <c r="E75" s="6"/>
      <c r="F75" s="7"/>
      <c r="G75" s="6"/>
      <c r="H75" s="6"/>
      <c r="I75" s="6"/>
      <c r="J75" s="6"/>
      <c r="K75" s="10"/>
      <c r="L75" s="9"/>
      <c r="M75" s="10"/>
      <c r="N75" s="374"/>
      <c r="O75" s="9"/>
      <c r="P75" s="137"/>
      <c r="Q75" s="507"/>
      <c r="S75" s="134"/>
      <c r="T75" s="134"/>
      <c r="U75" s="141"/>
      <c r="V75" s="318"/>
      <c r="W75" s="6"/>
      <c r="X75" s="7"/>
      <c r="Y75" s="6"/>
      <c r="Z75" s="6"/>
      <c r="AA75" s="6"/>
      <c r="AB75" s="6"/>
      <c r="AC75" s="10"/>
      <c r="AD75" s="9"/>
      <c r="AE75" s="10"/>
      <c r="AF75" s="374"/>
      <c r="AG75" s="9"/>
      <c r="AH75" s="137"/>
      <c r="AI75" s="598"/>
      <c r="AJ75" s="134"/>
      <c r="AK75" s="134"/>
      <c r="AL75" s="141"/>
      <c r="AM75" s="318"/>
      <c r="AN75" s="6"/>
      <c r="AO75" s="7"/>
      <c r="AP75" s="6"/>
      <c r="AQ75" s="6"/>
      <c r="AR75" s="6"/>
      <c r="AS75" s="6"/>
      <c r="AT75" s="10"/>
      <c r="AU75" s="9"/>
      <c r="AV75" s="10"/>
      <c r="AW75" s="374"/>
      <c r="AX75" s="9"/>
      <c r="AY75" s="137"/>
      <c r="AZ75" s="598"/>
    </row>
    <row r="76" spans="1:52" x14ac:dyDescent="0.3">
      <c r="A76" s="121"/>
      <c r="B76" s="122"/>
      <c r="C76" s="103" t="s">
        <v>14</v>
      </c>
      <c r="D76" s="327">
        <f>E76</f>
        <v>25</v>
      </c>
      <c r="E76" s="310">
        <f>F76*1</f>
        <v>25</v>
      </c>
      <c r="F76" s="310">
        <v>25</v>
      </c>
      <c r="G76" s="310">
        <f t="shared" ref="G76:J77" si="148">F76</f>
        <v>25</v>
      </c>
      <c r="H76" s="310">
        <f t="shared" si="148"/>
        <v>25</v>
      </c>
      <c r="I76" s="310">
        <f t="shared" si="148"/>
        <v>25</v>
      </c>
      <c r="J76" s="314">
        <f t="shared" si="148"/>
        <v>25</v>
      </c>
      <c r="K76" s="335">
        <f>J76*1</f>
        <v>25</v>
      </c>
      <c r="L76" s="161">
        <f t="shared" ref="L76:N77" si="149">K76</f>
        <v>25</v>
      </c>
      <c r="M76" s="125">
        <f t="shared" si="149"/>
        <v>25</v>
      </c>
      <c r="N76" s="542">
        <f t="shared" si="149"/>
        <v>25</v>
      </c>
      <c r="O76" s="161">
        <f>N76*1</f>
        <v>25</v>
      </c>
      <c r="P76" s="125">
        <f>O76</f>
        <v>25</v>
      </c>
      <c r="Q76" s="507"/>
      <c r="S76" s="121"/>
      <c r="T76" s="122"/>
      <c r="U76" s="103" t="s">
        <v>14</v>
      </c>
      <c r="V76" s="327">
        <f>W76</f>
        <v>25</v>
      </c>
      <c r="W76" s="310">
        <f>X76*1</f>
        <v>25</v>
      </c>
      <c r="X76" s="310">
        <v>25</v>
      </c>
      <c r="Y76" s="310">
        <f t="shared" ref="Y76:Y77" si="150">X76</f>
        <v>25</v>
      </c>
      <c r="Z76" s="310">
        <f t="shared" ref="Z76:Z77" si="151">Y76</f>
        <v>25</v>
      </c>
      <c r="AA76" s="310">
        <f t="shared" ref="AA76:AB77" si="152">Z76</f>
        <v>25</v>
      </c>
      <c r="AB76" s="314">
        <f t="shared" si="152"/>
        <v>25</v>
      </c>
      <c r="AC76" s="335">
        <f>AB76*1</f>
        <v>25</v>
      </c>
      <c r="AD76" s="161">
        <f t="shared" ref="AD76:AF77" si="153">AC76</f>
        <v>25</v>
      </c>
      <c r="AE76" s="125">
        <f t="shared" si="153"/>
        <v>25</v>
      </c>
      <c r="AF76" s="542">
        <f t="shared" si="153"/>
        <v>25</v>
      </c>
      <c r="AG76" s="161">
        <f>AF76*1</f>
        <v>25</v>
      </c>
      <c r="AH76" s="125">
        <f>AG76</f>
        <v>25</v>
      </c>
      <c r="AI76" s="598"/>
      <c r="AJ76" s="121"/>
      <c r="AK76" s="122"/>
      <c r="AL76" s="103" t="s">
        <v>14</v>
      </c>
      <c r="AM76" s="327">
        <f>AN76</f>
        <v>25</v>
      </c>
      <c r="AN76" s="310">
        <f>AO76*1</f>
        <v>25</v>
      </c>
      <c r="AO76" s="310">
        <v>25</v>
      </c>
      <c r="AP76" s="310">
        <f t="shared" ref="AP76:AP77" si="154">AO76</f>
        <v>25</v>
      </c>
      <c r="AQ76" s="310">
        <f t="shared" ref="AQ76:AQ77" si="155">AP76</f>
        <v>25</v>
      </c>
      <c r="AR76" s="310">
        <f t="shared" ref="AR76:AS77" si="156">AQ76</f>
        <v>25</v>
      </c>
      <c r="AS76" s="314">
        <f t="shared" si="156"/>
        <v>25</v>
      </c>
      <c r="AT76" s="335">
        <f>AS76*1</f>
        <v>25</v>
      </c>
      <c r="AU76" s="161">
        <f t="shared" ref="AU76:AW77" si="157">AT76</f>
        <v>25</v>
      </c>
      <c r="AV76" s="125">
        <f t="shared" si="157"/>
        <v>25</v>
      </c>
      <c r="AW76" s="542">
        <f t="shared" si="157"/>
        <v>25</v>
      </c>
      <c r="AX76" s="161">
        <f>AW76*1</f>
        <v>25</v>
      </c>
      <c r="AY76" s="125">
        <f>AX76</f>
        <v>25</v>
      </c>
      <c r="AZ76" s="598"/>
    </row>
    <row r="77" spans="1:52" ht="15" thickBot="1" x14ac:dyDescent="0.35">
      <c r="A77" s="128"/>
      <c r="B77" s="129"/>
      <c r="C77" s="97" t="s">
        <v>15</v>
      </c>
      <c r="D77" s="329">
        <f>E77</f>
        <v>10</v>
      </c>
      <c r="E77" s="311">
        <f>F77*1</f>
        <v>10</v>
      </c>
      <c r="F77" s="311">
        <v>10</v>
      </c>
      <c r="G77" s="311">
        <f t="shared" si="148"/>
        <v>10</v>
      </c>
      <c r="H77" s="311">
        <f t="shared" si="148"/>
        <v>10</v>
      </c>
      <c r="I77" s="311">
        <f t="shared" si="148"/>
        <v>10</v>
      </c>
      <c r="J77" s="316">
        <f t="shared" si="148"/>
        <v>10</v>
      </c>
      <c r="K77" s="337">
        <f>J77*1</f>
        <v>10</v>
      </c>
      <c r="L77" s="162">
        <f t="shared" si="149"/>
        <v>10</v>
      </c>
      <c r="M77" s="132">
        <f t="shared" si="149"/>
        <v>10</v>
      </c>
      <c r="N77" s="543">
        <f t="shared" si="149"/>
        <v>10</v>
      </c>
      <c r="O77" s="162">
        <f>N77*1</f>
        <v>10</v>
      </c>
      <c r="P77" s="132">
        <f>O77</f>
        <v>10</v>
      </c>
      <c r="Q77" s="507"/>
      <c r="S77" s="128"/>
      <c r="T77" s="129"/>
      <c r="U77" s="97" t="s">
        <v>15</v>
      </c>
      <c r="V77" s="329">
        <f>W77</f>
        <v>10</v>
      </c>
      <c r="W77" s="311">
        <f>X77*1</f>
        <v>10</v>
      </c>
      <c r="X77" s="311">
        <v>10</v>
      </c>
      <c r="Y77" s="311">
        <f t="shared" si="150"/>
        <v>10</v>
      </c>
      <c r="Z77" s="311">
        <f t="shared" si="151"/>
        <v>10</v>
      </c>
      <c r="AA77" s="311">
        <f t="shared" si="152"/>
        <v>10</v>
      </c>
      <c r="AB77" s="316">
        <f t="shared" si="152"/>
        <v>10</v>
      </c>
      <c r="AC77" s="337">
        <f>AB77*1</f>
        <v>10</v>
      </c>
      <c r="AD77" s="162">
        <f t="shared" si="153"/>
        <v>10</v>
      </c>
      <c r="AE77" s="132">
        <f t="shared" si="153"/>
        <v>10</v>
      </c>
      <c r="AF77" s="543">
        <f t="shared" si="153"/>
        <v>10</v>
      </c>
      <c r="AG77" s="162">
        <f>AF77*1</f>
        <v>10</v>
      </c>
      <c r="AH77" s="132">
        <f>AG77</f>
        <v>10</v>
      </c>
      <c r="AI77" s="598"/>
      <c r="AJ77" s="128"/>
      <c r="AK77" s="129"/>
      <c r="AL77" s="97" t="s">
        <v>15</v>
      </c>
      <c r="AM77" s="329">
        <f>AN77</f>
        <v>10</v>
      </c>
      <c r="AN77" s="311">
        <f>AO77*1</f>
        <v>10</v>
      </c>
      <c r="AO77" s="311">
        <v>10</v>
      </c>
      <c r="AP77" s="311">
        <f t="shared" si="154"/>
        <v>10</v>
      </c>
      <c r="AQ77" s="311">
        <f t="shared" si="155"/>
        <v>10</v>
      </c>
      <c r="AR77" s="311">
        <f t="shared" si="156"/>
        <v>10</v>
      </c>
      <c r="AS77" s="316">
        <f t="shared" si="156"/>
        <v>10</v>
      </c>
      <c r="AT77" s="337">
        <f>AS77*1</f>
        <v>10</v>
      </c>
      <c r="AU77" s="162">
        <f t="shared" si="157"/>
        <v>10</v>
      </c>
      <c r="AV77" s="132">
        <f t="shared" si="157"/>
        <v>10</v>
      </c>
      <c r="AW77" s="543">
        <f t="shared" si="157"/>
        <v>10</v>
      </c>
      <c r="AX77" s="162">
        <f>AW77*1</f>
        <v>10</v>
      </c>
      <c r="AY77" s="132">
        <f>AX77</f>
        <v>10</v>
      </c>
      <c r="AZ77" s="598"/>
    </row>
    <row r="78" spans="1:52" ht="15" thickBot="1" x14ac:dyDescent="0.35">
      <c r="A78" s="144"/>
      <c r="B78" s="144"/>
      <c r="C78" s="149"/>
      <c r="D78" s="331"/>
      <c r="E78" s="1"/>
      <c r="F78" s="1"/>
      <c r="G78" s="1"/>
      <c r="H78" s="1"/>
      <c r="I78" s="1"/>
      <c r="J78" s="1"/>
      <c r="K78" s="4"/>
      <c r="L78" s="20"/>
      <c r="M78" s="4"/>
      <c r="N78" s="375"/>
      <c r="O78" s="20"/>
      <c r="P78" s="146"/>
      <c r="Q78" s="507"/>
      <c r="S78" s="144"/>
      <c r="T78" s="144"/>
      <c r="U78" s="149"/>
      <c r="V78" s="331"/>
      <c r="W78" s="1"/>
      <c r="X78" s="1"/>
      <c r="Y78" s="1"/>
      <c r="Z78" s="1"/>
      <c r="AA78" s="1"/>
      <c r="AB78" s="1"/>
      <c r="AC78" s="4"/>
      <c r="AD78" s="20"/>
      <c r="AE78" s="4"/>
      <c r="AF78" s="375"/>
      <c r="AG78" s="20"/>
      <c r="AH78" s="146"/>
      <c r="AI78" s="598"/>
      <c r="AJ78" s="144"/>
      <c r="AK78" s="144"/>
      <c r="AL78" s="149"/>
      <c r="AM78" s="331"/>
      <c r="AN78" s="1"/>
      <c r="AO78" s="1"/>
      <c r="AP78" s="1"/>
      <c r="AQ78" s="1"/>
      <c r="AR78" s="1"/>
      <c r="AS78" s="1"/>
      <c r="AT78" s="4"/>
      <c r="AU78" s="20"/>
      <c r="AV78" s="4"/>
      <c r="AW78" s="375"/>
      <c r="AX78" s="20"/>
      <c r="AY78" s="146"/>
      <c r="AZ78" s="598"/>
    </row>
    <row r="79" spans="1:52" ht="15" thickBot="1" x14ac:dyDescent="0.35">
      <c r="A79" s="166" t="s">
        <v>23</v>
      </c>
      <c r="B79" s="167" t="s">
        <v>23</v>
      </c>
      <c r="C79" s="285" t="s">
        <v>65</v>
      </c>
      <c r="D79" s="332">
        <f>E79/1.3</f>
        <v>-621.23076923076917</v>
      </c>
      <c r="E79" s="312">
        <f>F79/1.3</f>
        <v>-807.59999999999991</v>
      </c>
      <c r="F79" s="313">
        <f>-67.3*1.95*4*2</f>
        <v>-1049.8799999999999</v>
      </c>
      <c r="G79" s="312">
        <f>F79*1.3</f>
        <v>-1364.8439999999998</v>
      </c>
      <c r="H79" s="312">
        <f>G79*1.3</f>
        <v>-1774.2971999999997</v>
      </c>
      <c r="I79" s="312">
        <f>H79*1.3</f>
        <v>-2306.5863599999998</v>
      </c>
      <c r="J79" s="312">
        <f>I79*1.3</f>
        <v>-2998.5622679999997</v>
      </c>
      <c r="K79" s="333">
        <f>J79*1.35</f>
        <v>-4048.0590617999997</v>
      </c>
      <c r="L79" s="292">
        <f>K79*1.4</f>
        <v>-5667.2826865199995</v>
      </c>
      <c r="M79" s="291">
        <f>L79*1.45</f>
        <v>-8217.5598954539983</v>
      </c>
      <c r="N79" s="568">
        <f>M79*1.45</f>
        <v>-11915.461848408297</v>
      </c>
      <c r="O79" s="292">
        <f>N79*1.5</f>
        <v>-17873.192772612445</v>
      </c>
      <c r="P79" s="287">
        <f>O79*1.55</f>
        <v>-27703.448797549292</v>
      </c>
      <c r="Q79" s="507"/>
      <c r="S79" s="166" t="s">
        <v>23</v>
      </c>
      <c r="T79" s="167" t="s">
        <v>23</v>
      </c>
      <c r="U79" s="285" t="s">
        <v>65</v>
      </c>
      <c r="V79" s="332">
        <f>W79/1.3</f>
        <v>-8386.6153846153829</v>
      </c>
      <c r="W79" s="312">
        <f>X79/1.3</f>
        <v>-10902.599999999999</v>
      </c>
      <c r="X79" s="313">
        <f>-67.3*1.95*4*27</f>
        <v>-14173.38</v>
      </c>
      <c r="Y79" s="312">
        <f>X79*1.3</f>
        <v>-18425.394</v>
      </c>
      <c r="Z79" s="312">
        <f>Y79*1.3</f>
        <v>-23953.012200000001</v>
      </c>
      <c r="AA79" s="312">
        <f>Z79*1.3</f>
        <v>-31138.915860000001</v>
      </c>
      <c r="AB79" s="312">
        <f>AA79*1.3</f>
        <v>-40480.590618000002</v>
      </c>
      <c r="AC79" s="333">
        <f>AB79*1.35</f>
        <v>-54648.797334300005</v>
      </c>
      <c r="AD79" s="292">
        <f>AC79*1.4</f>
        <v>-76508.316268020004</v>
      </c>
      <c r="AE79" s="291">
        <f>AD79*1.45</f>
        <v>-110937.05858862901</v>
      </c>
      <c r="AF79" s="568">
        <f>AE79*1.45</f>
        <v>-160858.73495351206</v>
      </c>
      <c r="AG79" s="292">
        <f>AF79*1.5</f>
        <v>-241288.10243026807</v>
      </c>
      <c r="AH79" s="287">
        <f>AG79*1.55</f>
        <v>-373996.55876691552</v>
      </c>
      <c r="AI79" s="598"/>
      <c r="AJ79" s="166" t="s">
        <v>23</v>
      </c>
      <c r="AK79" s="167" t="s">
        <v>23</v>
      </c>
      <c r="AL79" s="285" t="s">
        <v>65</v>
      </c>
      <c r="AM79" s="332">
        <f>AN79/1.3</f>
        <v>-62123.076923076907</v>
      </c>
      <c r="AN79" s="312">
        <f>AO79/1.3</f>
        <v>-80759.999999999985</v>
      </c>
      <c r="AO79" s="313">
        <f>-67.3*1.95*4*200</f>
        <v>-104987.99999999999</v>
      </c>
      <c r="AP79" s="312">
        <f>AO79*1.3</f>
        <v>-136484.4</v>
      </c>
      <c r="AQ79" s="312">
        <f>AP79*1.3</f>
        <v>-177429.72</v>
      </c>
      <c r="AR79" s="312">
        <f>AQ79*1.3</f>
        <v>-230658.636</v>
      </c>
      <c r="AS79" s="312">
        <f>AR79*1.3</f>
        <v>-299856.2268</v>
      </c>
      <c r="AT79" s="333">
        <f>AS79*1.35</f>
        <v>-404805.90618000005</v>
      </c>
      <c r="AU79" s="292">
        <f>AT79*1.4</f>
        <v>-566728.268652</v>
      </c>
      <c r="AV79" s="291">
        <f>AU79*1.45</f>
        <v>-821755.98954540002</v>
      </c>
      <c r="AW79" s="568">
        <f>AV79*1.45</f>
        <v>-1191546.18484083</v>
      </c>
      <c r="AX79" s="292">
        <f>AW79*1.5</f>
        <v>-1787319.2772612451</v>
      </c>
      <c r="AY79" s="287">
        <f>AX79*1.55</f>
        <v>-2770344.8797549298</v>
      </c>
      <c r="AZ79" s="598"/>
    </row>
    <row r="80" spans="1:52" ht="15" thickBot="1" x14ac:dyDescent="0.35">
      <c r="A80" s="144"/>
      <c r="B80" s="144"/>
      <c r="C80" s="141"/>
      <c r="D80" s="331"/>
      <c r="E80" s="1"/>
      <c r="F80" s="2"/>
      <c r="G80" s="1"/>
      <c r="H80" s="1"/>
      <c r="I80" s="1"/>
      <c r="J80" s="1"/>
      <c r="K80" s="4"/>
      <c r="L80" s="20"/>
      <c r="M80" s="4"/>
      <c r="N80" s="375"/>
      <c r="O80" s="20"/>
      <c r="P80" s="146"/>
      <c r="Q80" s="507"/>
      <c r="S80" s="144"/>
      <c r="T80" s="144"/>
      <c r="U80" s="141"/>
      <c r="V80" s="331"/>
      <c r="W80" s="1"/>
      <c r="X80" s="2"/>
      <c r="Y80" s="1"/>
      <c r="Z80" s="1"/>
      <c r="AA80" s="1"/>
      <c r="AB80" s="1"/>
      <c r="AC80" s="4"/>
      <c r="AD80" s="20"/>
      <c r="AE80" s="4"/>
      <c r="AF80" s="375"/>
      <c r="AG80" s="20"/>
      <c r="AH80" s="146"/>
      <c r="AI80" s="598"/>
      <c r="AJ80" s="144"/>
      <c r="AK80" s="144"/>
      <c r="AL80" s="141"/>
      <c r="AM80" s="331"/>
      <c r="AN80" s="1"/>
      <c r="AO80" s="2"/>
      <c r="AP80" s="1"/>
      <c r="AQ80" s="1"/>
      <c r="AR80" s="1"/>
      <c r="AS80" s="1"/>
      <c r="AT80" s="4"/>
      <c r="AU80" s="20"/>
      <c r="AV80" s="4"/>
      <c r="AW80" s="375"/>
      <c r="AX80" s="20"/>
      <c r="AY80" s="146"/>
      <c r="AZ80" s="598"/>
    </row>
    <row r="81" spans="1:52" x14ac:dyDescent="0.3">
      <c r="A81" s="121" t="s">
        <v>23</v>
      </c>
      <c r="B81" s="122" t="s">
        <v>23</v>
      </c>
      <c r="C81" s="123" t="s">
        <v>66</v>
      </c>
      <c r="D81" s="334">
        <f>E81/1.3</f>
        <v>1788.1695803658861</v>
      </c>
      <c r="E81" s="314">
        <f>F81/1.3</f>
        <v>2324.620454475652</v>
      </c>
      <c r="F81" s="315">
        <f>215.5*3.24*4*1.72*(0.46/1.06)*1.099*2/16536*10906</f>
        <v>3022.0065908183478</v>
      </c>
      <c r="G81" s="314">
        <f t="shared" ref="G81:J82" si="158">F81*1.3</f>
        <v>3928.6085680638521</v>
      </c>
      <c r="H81" s="314">
        <f t="shared" si="158"/>
        <v>5107.1911384830082</v>
      </c>
      <c r="I81" s="314">
        <f t="shared" si="158"/>
        <v>6639.3484800279111</v>
      </c>
      <c r="J81" s="314">
        <f t="shared" si="158"/>
        <v>8631.1530240362845</v>
      </c>
      <c r="K81" s="335">
        <f>J81*1.35</f>
        <v>11652.056582448984</v>
      </c>
      <c r="L81" s="161">
        <f>K81*1.4</f>
        <v>16312.879215428577</v>
      </c>
      <c r="M81" s="186">
        <f>L81*1.45</f>
        <v>23653.674862371434</v>
      </c>
      <c r="N81" s="542">
        <f>M81*1.45</f>
        <v>34297.828550438579</v>
      </c>
      <c r="O81" s="161">
        <f>N81*1.5</f>
        <v>51446.742825657871</v>
      </c>
      <c r="P81" s="125">
        <f>O81*1.55</f>
        <v>79742.4513797697</v>
      </c>
      <c r="Q81" s="507"/>
      <c r="S81" s="121" t="s">
        <v>23</v>
      </c>
      <c r="T81" s="122" t="s">
        <v>23</v>
      </c>
      <c r="U81" s="123" t="s">
        <v>66</v>
      </c>
      <c r="V81" s="334">
        <f>W81/1.3</f>
        <v>30134.608716629264</v>
      </c>
      <c r="W81" s="314">
        <f>X81/1.3</f>
        <v>39174.991331618046</v>
      </c>
      <c r="X81" s="315">
        <f>215.5*3.24*4*1.72*0.46/1.06*1.099*27*0.8233</f>
        <v>50927.488731103462</v>
      </c>
      <c r="Y81" s="314">
        <f t="shared" ref="Y81:Y82" si="159">X81*1.3</f>
        <v>66205.735350434508</v>
      </c>
      <c r="Z81" s="314">
        <f t="shared" ref="Z81:Z82" si="160">Y81*1.3</f>
        <v>86067.455955564859</v>
      </c>
      <c r="AA81" s="314">
        <f t="shared" ref="AA81:AB82" si="161">Z81*1.3</f>
        <v>111887.69274223431</v>
      </c>
      <c r="AB81" s="314">
        <f t="shared" si="161"/>
        <v>145454.00056490462</v>
      </c>
      <c r="AC81" s="335">
        <f>AB81*1.35</f>
        <v>196362.90076262126</v>
      </c>
      <c r="AD81" s="161">
        <f>AC81*1.4</f>
        <v>274908.06106766977</v>
      </c>
      <c r="AE81" s="186">
        <f>AD81*1.45</f>
        <v>398616.68854812114</v>
      </c>
      <c r="AF81" s="542">
        <f>AE81*1.45</f>
        <v>577994.19839477562</v>
      </c>
      <c r="AG81" s="161">
        <f>AF81*1.5</f>
        <v>866991.29759216344</v>
      </c>
      <c r="AH81" s="125">
        <f>AG81*1.55</f>
        <v>1343836.5112678534</v>
      </c>
      <c r="AI81" s="598"/>
      <c r="AJ81" s="121" t="s">
        <v>23</v>
      </c>
      <c r="AK81" s="122" t="s">
        <v>23</v>
      </c>
      <c r="AL81" s="123" t="s">
        <v>66</v>
      </c>
      <c r="AM81" s="334">
        <f>AN81/1.3</f>
        <v>213919.64836561523</v>
      </c>
      <c r="AN81" s="314">
        <f>AO81/1.3</f>
        <v>278095.54287529981</v>
      </c>
      <c r="AO81" s="315">
        <f>215.5*3.24*4*1.72*0.46/1.06*1.099*200*0.789</f>
        <v>361524.2057378898</v>
      </c>
      <c r="AP81" s="314">
        <f t="shared" ref="AP81:AP82" si="162">AO81*1.3</f>
        <v>469981.46745925676</v>
      </c>
      <c r="AQ81" s="314">
        <f t="shared" ref="AQ81:AQ82" si="163">AP81*1.3</f>
        <v>610975.90769703384</v>
      </c>
      <c r="AR81" s="314">
        <f t="shared" ref="AR81:AS82" si="164">AQ81*1.3</f>
        <v>794268.68000614399</v>
      </c>
      <c r="AS81" s="314">
        <f t="shared" si="164"/>
        <v>1032549.2840079872</v>
      </c>
      <c r="AT81" s="335">
        <f>AS81*1.35</f>
        <v>1393941.5334107829</v>
      </c>
      <c r="AU81" s="161">
        <f>AT81*1.4</f>
        <v>1951518.146775096</v>
      </c>
      <c r="AV81" s="186">
        <f>AU81*1.45</f>
        <v>2829701.3128238888</v>
      </c>
      <c r="AW81" s="542">
        <f>AV81*1.45</f>
        <v>4103066.9035946387</v>
      </c>
      <c r="AX81" s="161">
        <f>AW81*1.5</f>
        <v>6154600.3553919578</v>
      </c>
      <c r="AY81" s="125">
        <f>AX81*1.55</f>
        <v>9539630.5508575346</v>
      </c>
      <c r="AZ81" s="598"/>
    </row>
    <row r="82" spans="1:52" ht="15" thickBot="1" x14ac:dyDescent="0.35">
      <c r="A82" s="128" t="s">
        <v>23</v>
      </c>
      <c r="B82" s="129" t="s">
        <v>23</v>
      </c>
      <c r="C82" s="130" t="s">
        <v>67</v>
      </c>
      <c r="D82" s="336">
        <f>E82/1.3</f>
        <v>4470.0090623809883</v>
      </c>
      <c r="E82" s="316">
        <f>F82/1.3</f>
        <v>5811.0117810952852</v>
      </c>
      <c r="F82" s="317">
        <f>538.7*3.24*4*1.72*(0.46/1.06)*1.099*2/16536*10906</f>
        <v>7554.3153154238707</v>
      </c>
      <c r="G82" s="316">
        <f t="shared" si="158"/>
        <v>9820.6099100510328</v>
      </c>
      <c r="H82" s="316">
        <f t="shared" si="158"/>
        <v>12766.792883066342</v>
      </c>
      <c r="I82" s="316">
        <f t="shared" si="158"/>
        <v>16596.830747986245</v>
      </c>
      <c r="J82" s="316">
        <f t="shared" si="158"/>
        <v>21575.879972382121</v>
      </c>
      <c r="K82" s="337">
        <f>J82*1.35</f>
        <v>29127.437962715867</v>
      </c>
      <c r="L82" s="162">
        <f>K82*1.4</f>
        <v>40778.41314780221</v>
      </c>
      <c r="M82" s="190">
        <f>L82*1.45</f>
        <v>59128.699064313201</v>
      </c>
      <c r="N82" s="543">
        <f>M82*1.45</f>
        <v>85736.613643254139</v>
      </c>
      <c r="O82" s="162">
        <f>N82*1.5</f>
        <v>128604.9204648812</v>
      </c>
      <c r="P82" s="132">
        <f>O82*1.55</f>
        <v>199337.62672056587</v>
      </c>
      <c r="Q82" s="507"/>
      <c r="S82" s="128" t="s">
        <v>23</v>
      </c>
      <c r="T82" s="129" t="s">
        <v>23</v>
      </c>
      <c r="U82" s="130" t="s">
        <v>67</v>
      </c>
      <c r="V82" s="336">
        <f>W82/1.3</f>
        <v>75338.679709069169</v>
      </c>
      <c r="W82" s="316">
        <f>X82/1.3</f>
        <v>97940.283621789931</v>
      </c>
      <c r="X82" s="317">
        <f>538.7*3.24*4*1.72*0.46/1.06*1.099*27*0.8234</f>
        <v>127322.36870832692</v>
      </c>
      <c r="Y82" s="316">
        <f t="shared" si="159"/>
        <v>165519.079320825</v>
      </c>
      <c r="Z82" s="316">
        <f t="shared" si="160"/>
        <v>215174.8031170725</v>
      </c>
      <c r="AA82" s="316">
        <f t="shared" si="161"/>
        <v>279727.24405219423</v>
      </c>
      <c r="AB82" s="316">
        <f t="shared" si="161"/>
        <v>363645.41726785252</v>
      </c>
      <c r="AC82" s="337">
        <f>AB82*1.35</f>
        <v>490921.31331160094</v>
      </c>
      <c r="AD82" s="162">
        <f>AC82*1.4</f>
        <v>687289.83863624127</v>
      </c>
      <c r="AE82" s="190">
        <f>AD82*1.45</f>
        <v>996570.26602254983</v>
      </c>
      <c r="AF82" s="543">
        <f>AE82*1.45</f>
        <v>1445026.8857326971</v>
      </c>
      <c r="AG82" s="162">
        <f>AF82*1.5</f>
        <v>2167540.3285990455</v>
      </c>
      <c r="AH82" s="132">
        <f>AG82*1.55</f>
        <v>3359687.5093285209</v>
      </c>
      <c r="AI82" s="598"/>
      <c r="AJ82" s="128" t="s">
        <v>23</v>
      </c>
      <c r="AK82" s="129" t="s">
        <v>23</v>
      </c>
      <c r="AL82" s="130" t="s">
        <v>67</v>
      </c>
      <c r="AM82" s="336">
        <f>AN82/1.3</f>
        <v>534749.48758495122</v>
      </c>
      <c r="AN82" s="316">
        <f>AO82/1.3</f>
        <v>695174.33386043657</v>
      </c>
      <c r="AO82" s="317">
        <f>538.7*3.24*4*1.72*0.46/1.06*1.099*200*0.789</f>
        <v>903726.63401856751</v>
      </c>
      <c r="AP82" s="316">
        <f t="shared" si="162"/>
        <v>1174844.6242241377</v>
      </c>
      <c r="AQ82" s="316">
        <f t="shared" si="163"/>
        <v>1527298.0114913792</v>
      </c>
      <c r="AR82" s="316">
        <f t="shared" si="164"/>
        <v>1985487.4149387931</v>
      </c>
      <c r="AS82" s="316">
        <f t="shared" si="164"/>
        <v>2581133.6394204311</v>
      </c>
      <c r="AT82" s="337">
        <f>AS82*1.35</f>
        <v>3484530.4132175823</v>
      </c>
      <c r="AU82" s="162">
        <f>AT82*1.4</f>
        <v>4878342.5785046145</v>
      </c>
      <c r="AV82" s="190">
        <f>AU82*1.45</f>
        <v>7073596.7388316905</v>
      </c>
      <c r="AW82" s="543">
        <f>AV82*1.45</f>
        <v>10256715.27130595</v>
      </c>
      <c r="AX82" s="162">
        <f>AW82*1.5</f>
        <v>15385072.906958926</v>
      </c>
      <c r="AY82" s="132">
        <f>AX82*1.55</f>
        <v>23846863.005786337</v>
      </c>
      <c r="AZ82" s="598"/>
    </row>
    <row r="83" spans="1:52" ht="15" thickBot="1" x14ac:dyDescent="0.35">
      <c r="A83" s="134"/>
      <c r="B83" s="134"/>
      <c r="C83" s="135"/>
      <c r="D83" s="318"/>
      <c r="E83" s="6"/>
      <c r="F83" s="7"/>
      <c r="G83" s="6"/>
      <c r="H83" s="6"/>
      <c r="I83" s="6"/>
      <c r="J83" s="6"/>
      <c r="K83" s="10"/>
      <c r="L83" s="9"/>
      <c r="M83" s="10"/>
      <c r="N83" s="374"/>
      <c r="O83" s="9"/>
      <c r="P83" s="137"/>
      <c r="Q83" s="507"/>
      <c r="S83" s="134"/>
      <c r="T83" s="134"/>
      <c r="U83" s="135"/>
      <c r="V83" s="318"/>
      <c r="W83" s="6"/>
      <c r="X83" s="7"/>
      <c r="Y83" s="6"/>
      <c r="Z83" s="6"/>
      <c r="AA83" s="6"/>
      <c r="AB83" s="6"/>
      <c r="AC83" s="10"/>
      <c r="AD83" s="9"/>
      <c r="AE83" s="10"/>
      <c r="AF83" s="374"/>
      <c r="AG83" s="9"/>
      <c r="AH83" s="137"/>
      <c r="AI83" s="598"/>
      <c r="AJ83" s="134"/>
      <c r="AK83" s="134"/>
      <c r="AL83" s="135"/>
      <c r="AM83" s="318"/>
      <c r="AN83" s="6"/>
      <c r="AO83" s="7"/>
      <c r="AP83" s="6"/>
      <c r="AQ83" s="6"/>
      <c r="AR83" s="6"/>
      <c r="AS83" s="6"/>
      <c r="AT83" s="10"/>
      <c r="AU83" s="9"/>
      <c r="AV83" s="10"/>
      <c r="AW83" s="374"/>
      <c r="AX83" s="9"/>
      <c r="AY83" s="137"/>
      <c r="AZ83" s="598"/>
    </row>
    <row r="84" spans="1:52" x14ac:dyDescent="0.3">
      <c r="A84" s="376" t="s">
        <v>21</v>
      </c>
      <c r="B84" s="377" t="s">
        <v>21</v>
      </c>
      <c r="C84" s="378" t="s">
        <v>3</v>
      </c>
      <c r="D84" s="334">
        <f>E84</f>
        <v>10</v>
      </c>
      <c r="E84" s="314">
        <f>F84*1</f>
        <v>10</v>
      </c>
      <c r="F84" s="314">
        <v>10</v>
      </c>
      <c r="G84" s="314">
        <f t="shared" ref="G84:J85" si="165">F84</f>
        <v>10</v>
      </c>
      <c r="H84" s="314">
        <f t="shared" si="165"/>
        <v>10</v>
      </c>
      <c r="I84" s="314">
        <f t="shared" si="165"/>
        <v>10</v>
      </c>
      <c r="J84" s="310">
        <f t="shared" si="165"/>
        <v>10</v>
      </c>
      <c r="K84" s="328">
        <f>J84*1</f>
        <v>10</v>
      </c>
      <c r="L84" s="221">
        <f t="shared" ref="L84:N85" si="166">K84</f>
        <v>10</v>
      </c>
      <c r="M84" s="220">
        <f t="shared" si="166"/>
        <v>10</v>
      </c>
      <c r="N84" s="548">
        <f t="shared" si="166"/>
        <v>10</v>
      </c>
      <c r="O84" s="221">
        <f>N84*1</f>
        <v>10</v>
      </c>
      <c r="P84" s="220">
        <f>O84</f>
        <v>10</v>
      </c>
      <c r="Q84" s="507">
        <f>(F84+F85)/2+F87</f>
        <v>75</v>
      </c>
      <c r="S84" s="376" t="s">
        <v>21</v>
      </c>
      <c r="T84" s="377" t="s">
        <v>21</v>
      </c>
      <c r="U84" s="378" t="s">
        <v>3</v>
      </c>
      <c r="V84" s="334">
        <f>W84</f>
        <v>10</v>
      </c>
      <c r="W84" s="314">
        <f>X84*1</f>
        <v>10</v>
      </c>
      <c r="X84" s="314">
        <v>10</v>
      </c>
      <c r="Y84" s="314">
        <f t="shared" ref="Y84:Y85" si="167">X84</f>
        <v>10</v>
      </c>
      <c r="Z84" s="314">
        <f t="shared" ref="Z84:Z85" si="168">Y84</f>
        <v>10</v>
      </c>
      <c r="AA84" s="314">
        <f t="shared" ref="AA84:AB85" si="169">Z84</f>
        <v>10</v>
      </c>
      <c r="AB84" s="310">
        <f t="shared" si="169"/>
        <v>10</v>
      </c>
      <c r="AC84" s="328">
        <f>AB84*1</f>
        <v>10</v>
      </c>
      <c r="AD84" s="221">
        <f t="shared" ref="AD84:AF85" si="170">AC84</f>
        <v>10</v>
      </c>
      <c r="AE84" s="220">
        <f t="shared" si="170"/>
        <v>10</v>
      </c>
      <c r="AF84" s="548">
        <f t="shared" si="170"/>
        <v>10</v>
      </c>
      <c r="AG84" s="221">
        <f>AF84*1</f>
        <v>10</v>
      </c>
      <c r="AH84" s="220">
        <f>AG84</f>
        <v>10</v>
      </c>
      <c r="AI84" s="598">
        <f>(X84+X85)/2+X87</f>
        <v>70</v>
      </c>
      <c r="AJ84" s="376" t="s">
        <v>21</v>
      </c>
      <c r="AK84" s="377" t="s">
        <v>21</v>
      </c>
      <c r="AL84" s="378" t="s">
        <v>3</v>
      </c>
      <c r="AM84" s="334">
        <f>AN84</f>
        <v>10</v>
      </c>
      <c r="AN84" s="314">
        <f>AO84*1</f>
        <v>10</v>
      </c>
      <c r="AO84" s="314">
        <v>10</v>
      </c>
      <c r="AP84" s="314">
        <f t="shared" ref="AP84:AP85" si="171">AO84</f>
        <v>10</v>
      </c>
      <c r="AQ84" s="314">
        <f t="shared" ref="AQ84:AQ85" si="172">AP84</f>
        <v>10</v>
      </c>
      <c r="AR84" s="314">
        <f t="shared" ref="AR84:AS85" si="173">AQ84</f>
        <v>10</v>
      </c>
      <c r="AS84" s="310">
        <f t="shared" si="173"/>
        <v>10</v>
      </c>
      <c r="AT84" s="328">
        <f>AS84*1</f>
        <v>10</v>
      </c>
      <c r="AU84" s="221">
        <f t="shared" ref="AU84:AW85" si="174">AT84</f>
        <v>10</v>
      </c>
      <c r="AV84" s="220">
        <f t="shared" si="174"/>
        <v>10</v>
      </c>
      <c r="AW84" s="548">
        <f t="shared" si="174"/>
        <v>10</v>
      </c>
      <c r="AX84" s="221">
        <f>AW84*1</f>
        <v>10</v>
      </c>
      <c r="AY84" s="220">
        <f>AX84</f>
        <v>10</v>
      </c>
      <c r="AZ84" s="598">
        <f>(AO84+AO85)/2+AO87</f>
        <v>67.5</v>
      </c>
    </row>
    <row r="85" spans="1:52" ht="15" thickBot="1" x14ac:dyDescent="0.35">
      <c r="A85" s="380" t="s">
        <v>21</v>
      </c>
      <c r="B85" s="381" t="s">
        <v>21</v>
      </c>
      <c r="C85" s="382" t="s">
        <v>4</v>
      </c>
      <c r="D85" s="336">
        <f>E85</f>
        <v>30</v>
      </c>
      <c r="E85" s="316">
        <f>F85*1</f>
        <v>30</v>
      </c>
      <c r="F85" s="316">
        <v>30</v>
      </c>
      <c r="G85" s="316">
        <f t="shared" si="165"/>
        <v>30</v>
      </c>
      <c r="H85" s="316">
        <f t="shared" si="165"/>
        <v>30</v>
      </c>
      <c r="I85" s="316">
        <f t="shared" si="165"/>
        <v>30</v>
      </c>
      <c r="J85" s="311">
        <f t="shared" si="165"/>
        <v>30</v>
      </c>
      <c r="K85" s="330">
        <f>J85*1</f>
        <v>30</v>
      </c>
      <c r="L85" s="212">
        <f t="shared" si="166"/>
        <v>30</v>
      </c>
      <c r="M85" s="210">
        <f t="shared" si="166"/>
        <v>30</v>
      </c>
      <c r="N85" s="549">
        <f t="shared" si="166"/>
        <v>30</v>
      </c>
      <c r="O85" s="212">
        <f>N85*1</f>
        <v>30</v>
      </c>
      <c r="P85" s="210">
        <f>O85</f>
        <v>30</v>
      </c>
      <c r="Q85" s="507"/>
      <c r="S85" s="380" t="s">
        <v>21</v>
      </c>
      <c r="T85" s="381" t="s">
        <v>21</v>
      </c>
      <c r="U85" s="382" t="s">
        <v>4</v>
      </c>
      <c r="V85" s="336">
        <f>W85</f>
        <v>30</v>
      </c>
      <c r="W85" s="316">
        <f>X85*1</f>
        <v>30</v>
      </c>
      <c r="X85" s="316">
        <v>30</v>
      </c>
      <c r="Y85" s="316">
        <f t="shared" si="167"/>
        <v>30</v>
      </c>
      <c r="Z85" s="316">
        <f t="shared" si="168"/>
        <v>30</v>
      </c>
      <c r="AA85" s="316">
        <f t="shared" si="169"/>
        <v>30</v>
      </c>
      <c r="AB85" s="311">
        <f t="shared" si="169"/>
        <v>30</v>
      </c>
      <c r="AC85" s="330">
        <f>AB85*1</f>
        <v>30</v>
      </c>
      <c r="AD85" s="212">
        <f t="shared" si="170"/>
        <v>30</v>
      </c>
      <c r="AE85" s="210">
        <f t="shared" si="170"/>
        <v>30</v>
      </c>
      <c r="AF85" s="549">
        <f t="shared" si="170"/>
        <v>30</v>
      </c>
      <c r="AG85" s="212">
        <f>AF85*1</f>
        <v>30</v>
      </c>
      <c r="AH85" s="210">
        <f>AG85</f>
        <v>30</v>
      </c>
      <c r="AI85" s="598"/>
      <c r="AJ85" s="380" t="s">
        <v>21</v>
      </c>
      <c r="AK85" s="381" t="s">
        <v>21</v>
      </c>
      <c r="AL85" s="382" t="s">
        <v>4</v>
      </c>
      <c r="AM85" s="336">
        <f>AN85</f>
        <v>25</v>
      </c>
      <c r="AN85" s="316">
        <f>AO85*1</f>
        <v>25</v>
      </c>
      <c r="AO85" s="316">
        <v>25</v>
      </c>
      <c r="AP85" s="316">
        <f t="shared" si="171"/>
        <v>25</v>
      </c>
      <c r="AQ85" s="316">
        <f t="shared" si="172"/>
        <v>25</v>
      </c>
      <c r="AR85" s="316">
        <f t="shared" si="173"/>
        <v>25</v>
      </c>
      <c r="AS85" s="311">
        <f t="shared" si="173"/>
        <v>25</v>
      </c>
      <c r="AT85" s="330">
        <f>AS85*1</f>
        <v>25</v>
      </c>
      <c r="AU85" s="212">
        <f t="shared" si="174"/>
        <v>25</v>
      </c>
      <c r="AV85" s="210">
        <f t="shared" si="174"/>
        <v>25</v>
      </c>
      <c r="AW85" s="549">
        <f t="shared" si="174"/>
        <v>25</v>
      </c>
      <c r="AX85" s="212">
        <f>AW85*1</f>
        <v>25</v>
      </c>
      <c r="AY85" s="210">
        <f>AX85</f>
        <v>25</v>
      </c>
      <c r="AZ85" s="598"/>
    </row>
    <row r="86" spans="1:52" ht="15" thickBot="1" x14ac:dyDescent="0.35">
      <c r="A86" s="134"/>
      <c r="B86" s="134"/>
      <c r="C86" s="149"/>
      <c r="D86" s="318"/>
      <c r="E86" s="6"/>
      <c r="F86" s="7"/>
      <c r="G86" s="6"/>
      <c r="H86" s="6"/>
      <c r="I86" s="6"/>
      <c r="J86" s="6"/>
      <c r="K86" s="10"/>
      <c r="L86" s="9"/>
      <c r="M86" s="10"/>
      <c r="N86" s="374"/>
      <c r="O86" s="9"/>
      <c r="P86" s="137"/>
      <c r="Q86" s="507"/>
      <c r="S86" s="134"/>
      <c r="T86" s="134"/>
      <c r="U86" s="149"/>
      <c r="V86" s="318"/>
      <c r="W86" s="6"/>
      <c r="X86" s="7"/>
      <c r="Y86" s="6"/>
      <c r="Z86" s="6"/>
      <c r="AA86" s="6"/>
      <c r="AB86" s="6"/>
      <c r="AC86" s="10"/>
      <c r="AD86" s="9"/>
      <c r="AE86" s="10"/>
      <c r="AF86" s="374"/>
      <c r="AG86" s="9"/>
      <c r="AH86" s="137"/>
      <c r="AI86" s="598"/>
      <c r="AJ86" s="134"/>
      <c r="AK86" s="134"/>
      <c r="AL86" s="149"/>
      <c r="AM86" s="318"/>
      <c r="AN86" s="6"/>
      <c r="AO86" s="7"/>
      <c r="AP86" s="6"/>
      <c r="AQ86" s="6"/>
      <c r="AR86" s="6"/>
      <c r="AS86" s="6"/>
      <c r="AT86" s="10"/>
      <c r="AU86" s="9"/>
      <c r="AV86" s="10"/>
      <c r="AW86" s="374"/>
      <c r="AX86" s="9"/>
      <c r="AY86" s="137"/>
      <c r="AZ86" s="598"/>
    </row>
    <row r="87" spans="1:52" ht="15" thickBot="1" x14ac:dyDescent="0.35">
      <c r="A87" s="150" t="s">
        <v>21</v>
      </c>
      <c r="B87" s="151" t="s">
        <v>21</v>
      </c>
      <c r="C87" s="152" t="s">
        <v>16</v>
      </c>
      <c r="D87" s="334">
        <f>E87</f>
        <v>55</v>
      </c>
      <c r="E87" s="314">
        <f>F87*1</f>
        <v>55</v>
      </c>
      <c r="F87" s="314">
        <v>55</v>
      </c>
      <c r="G87" s="314">
        <f>F87</f>
        <v>55</v>
      </c>
      <c r="H87" s="314">
        <f>G87</f>
        <v>55</v>
      </c>
      <c r="I87" s="314">
        <f>H87</f>
        <v>55</v>
      </c>
      <c r="J87" s="314">
        <f>I87</f>
        <v>55</v>
      </c>
      <c r="K87" s="335">
        <f>J87*1</f>
        <v>55</v>
      </c>
      <c r="L87" s="216">
        <f>K87</f>
        <v>55</v>
      </c>
      <c r="M87" s="215">
        <f>L87</f>
        <v>55</v>
      </c>
      <c r="N87" s="550">
        <f>M87</f>
        <v>55</v>
      </c>
      <c r="O87" s="216">
        <f>N87*1</f>
        <v>55</v>
      </c>
      <c r="P87" s="215">
        <f>O87</f>
        <v>55</v>
      </c>
      <c r="Q87" s="507"/>
      <c r="S87" s="150" t="s">
        <v>21</v>
      </c>
      <c r="T87" s="151" t="s">
        <v>21</v>
      </c>
      <c r="U87" s="152" t="s">
        <v>16</v>
      </c>
      <c r="V87" s="334">
        <f>W87</f>
        <v>50</v>
      </c>
      <c r="W87" s="314">
        <f>X87*1</f>
        <v>50</v>
      </c>
      <c r="X87" s="314">
        <v>50</v>
      </c>
      <c r="Y87" s="314">
        <f>X87</f>
        <v>50</v>
      </c>
      <c r="Z87" s="314">
        <f>Y87</f>
        <v>50</v>
      </c>
      <c r="AA87" s="314">
        <f>Z87</f>
        <v>50</v>
      </c>
      <c r="AB87" s="314">
        <f>AA87</f>
        <v>50</v>
      </c>
      <c r="AC87" s="335">
        <f>AB87*1</f>
        <v>50</v>
      </c>
      <c r="AD87" s="216">
        <f>AC87</f>
        <v>50</v>
      </c>
      <c r="AE87" s="215">
        <f>AD87</f>
        <v>50</v>
      </c>
      <c r="AF87" s="550">
        <f>AE87</f>
        <v>50</v>
      </c>
      <c r="AG87" s="216">
        <f>AF87*1</f>
        <v>50</v>
      </c>
      <c r="AH87" s="215">
        <f>AG87</f>
        <v>50</v>
      </c>
      <c r="AI87" s="598"/>
      <c r="AJ87" s="150" t="s">
        <v>21</v>
      </c>
      <c r="AK87" s="151" t="s">
        <v>21</v>
      </c>
      <c r="AL87" s="152" t="s">
        <v>16</v>
      </c>
      <c r="AM87" s="334">
        <f>AN87</f>
        <v>50</v>
      </c>
      <c r="AN87" s="314">
        <f>AO87*1</f>
        <v>50</v>
      </c>
      <c r="AO87" s="314">
        <v>50</v>
      </c>
      <c r="AP87" s="314">
        <f>AO87</f>
        <v>50</v>
      </c>
      <c r="AQ87" s="314">
        <f>AP87</f>
        <v>50</v>
      </c>
      <c r="AR87" s="314">
        <f>AQ87</f>
        <v>50</v>
      </c>
      <c r="AS87" s="314">
        <f>AR87</f>
        <v>50</v>
      </c>
      <c r="AT87" s="335">
        <f>AS87*1</f>
        <v>50</v>
      </c>
      <c r="AU87" s="216">
        <f>AT87</f>
        <v>50</v>
      </c>
      <c r="AV87" s="215">
        <f>AU87</f>
        <v>50</v>
      </c>
      <c r="AW87" s="550">
        <f>AV87</f>
        <v>50</v>
      </c>
      <c r="AX87" s="216">
        <f>AW87*1</f>
        <v>50</v>
      </c>
      <c r="AY87" s="215">
        <f>AX87</f>
        <v>50</v>
      </c>
      <c r="AZ87" s="598"/>
    </row>
    <row r="88" spans="1:52" ht="15" thickBot="1" x14ac:dyDescent="0.35">
      <c r="A88" s="134"/>
      <c r="B88" s="134"/>
      <c r="C88" s="149"/>
      <c r="D88" s="318"/>
      <c r="E88" s="6"/>
      <c r="F88" s="7"/>
      <c r="G88" s="6"/>
      <c r="H88" s="6"/>
      <c r="I88" s="6"/>
      <c r="J88" s="6"/>
      <c r="K88" s="10"/>
      <c r="L88" s="9"/>
      <c r="M88" s="10"/>
      <c r="N88" s="374"/>
      <c r="O88" s="9"/>
      <c r="P88" s="137"/>
      <c r="Q88" s="507"/>
      <c r="S88" s="134"/>
      <c r="T88" s="134"/>
      <c r="U88" s="149"/>
      <c r="V88" s="318"/>
      <c r="W88" s="6"/>
      <c r="X88" s="7"/>
      <c r="Y88" s="6"/>
      <c r="Z88" s="6"/>
      <c r="AA88" s="6"/>
      <c r="AB88" s="6"/>
      <c r="AC88" s="10"/>
      <c r="AD88" s="9"/>
      <c r="AE88" s="10"/>
      <c r="AF88" s="374"/>
      <c r="AG88" s="9"/>
      <c r="AH88" s="137"/>
      <c r="AI88" s="598"/>
      <c r="AJ88" s="134"/>
      <c r="AK88" s="134"/>
      <c r="AL88" s="149"/>
      <c r="AM88" s="318"/>
      <c r="AN88" s="6"/>
      <c r="AO88" s="7"/>
      <c r="AP88" s="6"/>
      <c r="AQ88" s="6"/>
      <c r="AR88" s="6"/>
      <c r="AS88" s="6"/>
      <c r="AT88" s="10"/>
      <c r="AU88" s="9"/>
      <c r="AV88" s="10"/>
      <c r="AW88" s="374"/>
      <c r="AX88" s="9"/>
      <c r="AY88" s="137"/>
      <c r="AZ88" s="598"/>
    </row>
    <row r="89" spans="1:52" ht="15" thickBot="1" x14ac:dyDescent="0.35">
      <c r="A89" s="298" t="s">
        <v>22</v>
      </c>
      <c r="B89" s="299" t="s">
        <v>30</v>
      </c>
      <c r="C89" s="156" t="s">
        <v>68</v>
      </c>
      <c r="D89" s="336">
        <f>E89</f>
        <v>72</v>
      </c>
      <c r="E89" s="316">
        <f>F89*1</f>
        <v>72</v>
      </c>
      <c r="F89" s="316">
        <v>72</v>
      </c>
      <c r="G89" s="316">
        <f>F89</f>
        <v>72</v>
      </c>
      <c r="H89" s="316">
        <f>G89</f>
        <v>72</v>
      </c>
      <c r="I89" s="316">
        <f>H89</f>
        <v>72</v>
      </c>
      <c r="J89" s="316">
        <f>I89</f>
        <v>72</v>
      </c>
      <c r="K89" s="337">
        <f>J89*1.1</f>
        <v>79.2</v>
      </c>
      <c r="L89" s="162">
        <f>K89</f>
        <v>79.2</v>
      </c>
      <c r="M89" s="132">
        <f>L89</f>
        <v>79.2</v>
      </c>
      <c r="N89" s="543">
        <f>M89</f>
        <v>79.2</v>
      </c>
      <c r="O89" s="162">
        <f>N89*1.2</f>
        <v>95.04</v>
      </c>
      <c r="P89" s="132">
        <f>O89</f>
        <v>95.04</v>
      </c>
      <c r="Q89" s="507"/>
      <c r="S89" s="298" t="s">
        <v>22</v>
      </c>
      <c r="T89" s="299" t="s">
        <v>30</v>
      </c>
      <c r="U89" s="156" t="s">
        <v>68</v>
      </c>
      <c r="V89" s="336">
        <f>W89</f>
        <v>72</v>
      </c>
      <c r="W89" s="316">
        <f>X89*1</f>
        <v>72</v>
      </c>
      <c r="X89" s="316">
        <v>72</v>
      </c>
      <c r="Y89" s="316">
        <f>X89</f>
        <v>72</v>
      </c>
      <c r="Z89" s="316">
        <f>Y89</f>
        <v>72</v>
      </c>
      <c r="AA89" s="316">
        <f>Z89</f>
        <v>72</v>
      </c>
      <c r="AB89" s="316">
        <f>AA89</f>
        <v>72</v>
      </c>
      <c r="AC89" s="337">
        <f>AB89*1.1</f>
        <v>79.2</v>
      </c>
      <c r="AD89" s="162">
        <f>AC89</f>
        <v>79.2</v>
      </c>
      <c r="AE89" s="132">
        <f>AD89</f>
        <v>79.2</v>
      </c>
      <c r="AF89" s="543">
        <f>AE89</f>
        <v>79.2</v>
      </c>
      <c r="AG89" s="162">
        <f>AF89*1.2</f>
        <v>95.04</v>
      </c>
      <c r="AH89" s="132">
        <f>AG89</f>
        <v>95.04</v>
      </c>
      <c r="AI89" s="598"/>
      <c r="AJ89" s="298" t="s">
        <v>22</v>
      </c>
      <c r="AK89" s="299" t="s">
        <v>30</v>
      </c>
      <c r="AL89" s="156" t="s">
        <v>68</v>
      </c>
      <c r="AM89" s="336">
        <f>AN89</f>
        <v>72</v>
      </c>
      <c r="AN89" s="316">
        <f>AO89*1</f>
        <v>72</v>
      </c>
      <c r="AO89" s="316">
        <v>72</v>
      </c>
      <c r="AP89" s="316">
        <f>AO89</f>
        <v>72</v>
      </c>
      <c r="AQ89" s="316">
        <f>AP89</f>
        <v>72</v>
      </c>
      <c r="AR89" s="316">
        <f>AQ89</f>
        <v>72</v>
      </c>
      <c r="AS89" s="316">
        <f>AR89</f>
        <v>72</v>
      </c>
      <c r="AT89" s="337">
        <f>AS89*1.1</f>
        <v>79.2</v>
      </c>
      <c r="AU89" s="162">
        <f>AT89</f>
        <v>79.2</v>
      </c>
      <c r="AV89" s="132">
        <f>AU89</f>
        <v>79.2</v>
      </c>
      <c r="AW89" s="543">
        <f>AV89</f>
        <v>79.2</v>
      </c>
      <c r="AX89" s="162">
        <f>AW89*1.2</f>
        <v>95.04</v>
      </c>
      <c r="AY89" s="132">
        <f>AX89</f>
        <v>95.04</v>
      </c>
      <c r="AZ89" s="598"/>
    </row>
    <row r="90" spans="1:52" ht="15" thickBot="1" x14ac:dyDescent="0.35">
      <c r="A90" s="134"/>
      <c r="B90" s="134"/>
      <c r="C90" s="149"/>
      <c r="D90" s="318"/>
      <c r="E90" s="6"/>
      <c r="F90" s="7"/>
      <c r="G90" s="6"/>
      <c r="H90" s="6"/>
      <c r="I90" s="6"/>
      <c r="J90" s="6"/>
      <c r="K90" s="10"/>
      <c r="L90" s="9"/>
      <c r="M90" s="10"/>
      <c r="N90" s="374"/>
      <c r="O90" s="9"/>
      <c r="P90" s="137"/>
      <c r="Q90" s="507"/>
      <c r="S90" s="134"/>
      <c r="T90" s="134"/>
      <c r="U90" s="149"/>
      <c r="V90" s="318"/>
      <c r="W90" s="6"/>
      <c r="X90" s="7"/>
      <c r="Y90" s="6"/>
      <c r="Z90" s="6"/>
      <c r="AA90" s="6"/>
      <c r="AB90" s="6"/>
      <c r="AC90" s="10"/>
      <c r="AD90" s="9"/>
      <c r="AE90" s="10"/>
      <c r="AF90" s="374"/>
      <c r="AG90" s="9"/>
      <c r="AH90" s="137"/>
      <c r="AI90" s="598"/>
      <c r="AJ90" s="134"/>
      <c r="AK90" s="134"/>
      <c r="AL90" s="149"/>
      <c r="AM90" s="318"/>
      <c r="AN90" s="6"/>
      <c r="AO90" s="7"/>
      <c r="AP90" s="6"/>
      <c r="AQ90" s="6"/>
      <c r="AR90" s="6"/>
      <c r="AS90" s="6"/>
      <c r="AT90" s="10"/>
      <c r="AU90" s="9"/>
      <c r="AV90" s="10"/>
      <c r="AW90" s="374"/>
      <c r="AX90" s="9"/>
      <c r="AY90" s="137"/>
      <c r="AZ90" s="598"/>
    </row>
    <row r="91" spans="1:52" ht="15" thickBot="1" x14ac:dyDescent="0.35">
      <c r="A91" s="150" t="s">
        <v>21</v>
      </c>
      <c r="B91" s="151" t="s">
        <v>21</v>
      </c>
      <c r="C91" s="152" t="s">
        <v>17</v>
      </c>
      <c r="D91" s="338">
        <f>E91</f>
        <v>0.85</v>
      </c>
      <c r="E91" s="339">
        <f>F91*1</f>
        <v>0.85</v>
      </c>
      <c r="F91" s="339">
        <v>0.85</v>
      </c>
      <c r="G91" s="339">
        <f>F91</f>
        <v>0.85</v>
      </c>
      <c r="H91" s="339">
        <f>G91</f>
        <v>0.85</v>
      </c>
      <c r="I91" s="339">
        <f>H91</f>
        <v>0.85</v>
      </c>
      <c r="J91" s="339">
        <f>I91</f>
        <v>0.85</v>
      </c>
      <c r="K91" s="340">
        <f>J91*1</f>
        <v>0.85</v>
      </c>
      <c r="L91" s="253">
        <f>K91</f>
        <v>0.85</v>
      </c>
      <c r="M91" s="252">
        <f>L91</f>
        <v>0.85</v>
      </c>
      <c r="N91" s="552">
        <f>M91</f>
        <v>0.85</v>
      </c>
      <c r="O91" s="253">
        <f>N91*1</f>
        <v>0.85</v>
      </c>
      <c r="P91" s="252">
        <f>O91</f>
        <v>0.85</v>
      </c>
      <c r="Q91" s="507"/>
      <c r="S91" s="150" t="s">
        <v>21</v>
      </c>
      <c r="T91" s="151" t="s">
        <v>21</v>
      </c>
      <c r="U91" s="152" t="s">
        <v>17</v>
      </c>
      <c r="V91" s="338">
        <f>W91</f>
        <v>0.85</v>
      </c>
      <c r="W91" s="339">
        <f>X91*1</f>
        <v>0.85</v>
      </c>
      <c r="X91" s="339">
        <v>0.85</v>
      </c>
      <c r="Y91" s="339">
        <f>X91</f>
        <v>0.85</v>
      </c>
      <c r="Z91" s="339">
        <f>Y91</f>
        <v>0.85</v>
      </c>
      <c r="AA91" s="339">
        <f>Z91</f>
        <v>0.85</v>
      </c>
      <c r="AB91" s="339">
        <f>AA91</f>
        <v>0.85</v>
      </c>
      <c r="AC91" s="340">
        <f>AB91*1</f>
        <v>0.85</v>
      </c>
      <c r="AD91" s="253">
        <f>AC91</f>
        <v>0.85</v>
      </c>
      <c r="AE91" s="252">
        <f>AD91</f>
        <v>0.85</v>
      </c>
      <c r="AF91" s="552">
        <f>AE91</f>
        <v>0.85</v>
      </c>
      <c r="AG91" s="253">
        <f>AF91*1</f>
        <v>0.85</v>
      </c>
      <c r="AH91" s="252">
        <f>AG91</f>
        <v>0.85</v>
      </c>
      <c r="AI91" s="598"/>
      <c r="AJ91" s="150" t="s">
        <v>21</v>
      </c>
      <c r="AK91" s="151" t="s">
        <v>21</v>
      </c>
      <c r="AL91" s="152" t="s">
        <v>17</v>
      </c>
      <c r="AM91" s="338">
        <f>AN91</f>
        <v>0.85</v>
      </c>
      <c r="AN91" s="339">
        <f>AO91*1</f>
        <v>0.85</v>
      </c>
      <c r="AO91" s="339">
        <v>0.85</v>
      </c>
      <c r="AP91" s="339">
        <f>AO91</f>
        <v>0.85</v>
      </c>
      <c r="AQ91" s="339">
        <f>AP91</f>
        <v>0.85</v>
      </c>
      <c r="AR91" s="339">
        <f>AQ91</f>
        <v>0.85</v>
      </c>
      <c r="AS91" s="339">
        <f>AR91</f>
        <v>0.85</v>
      </c>
      <c r="AT91" s="340">
        <f>AS91*1</f>
        <v>0.85</v>
      </c>
      <c r="AU91" s="253">
        <f>AT91</f>
        <v>0.85</v>
      </c>
      <c r="AV91" s="252">
        <f>AU91</f>
        <v>0.85</v>
      </c>
      <c r="AW91" s="552">
        <f>AV91</f>
        <v>0.85</v>
      </c>
      <c r="AX91" s="253">
        <f>AW91*1</f>
        <v>0.85</v>
      </c>
      <c r="AY91" s="252">
        <f>AX91</f>
        <v>0.85</v>
      </c>
      <c r="AZ91" s="598"/>
    </row>
    <row r="92" spans="1:52" ht="15" thickBot="1" x14ac:dyDescent="0.35">
      <c r="N92" s="610"/>
      <c r="O92"/>
      <c r="Q92" s="507"/>
      <c r="AF92" s="610"/>
      <c r="AI92" s="598"/>
      <c r="AU92"/>
      <c r="AW92" s="610"/>
      <c r="AZ92" s="598"/>
    </row>
    <row r="93" spans="1:52" ht="15" thickBot="1" x14ac:dyDescent="0.35">
      <c r="A93" s="640" t="s">
        <v>74</v>
      </c>
      <c r="B93" s="644"/>
      <c r="C93" s="404" t="s">
        <v>73</v>
      </c>
      <c r="D93" s="506">
        <f>(0.5*(D81+D82))/(0.5*(D84/10+D85/10)+D87/10)*D91</f>
        <v>354.63012308898954</v>
      </c>
      <c r="E93" s="506">
        <f t="shared" ref="E93:J93" si="175">(0.5*(E81+E82))/(0.5*(E84/10+E85/10)+E87/10)*E91</f>
        <v>461.01916001568645</v>
      </c>
      <c r="F93" s="506">
        <f t="shared" si="175"/>
        <v>599.32490802039229</v>
      </c>
      <c r="G93" s="506">
        <f t="shared" si="175"/>
        <v>779.12238042651006</v>
      </c>
      <c r="H93" s="506">
        <f t="shared" si="175"/>
        <v>1012.8590945544631</v>
      </c>
      <c r="I93" s="506">
        <f t="shared" si="175"/>
        <v>1316.7168229208021</v>
      </c>
      <c r="J93" s="506">
        <f t="shared" si="175"/>
        <v>1711.7318697970429</v>
      </c>
      <c r="K93" s="506">
        <f t="shared" ref="K93:P93" si="176">(0.5*(K81+K82))/(0.5*(K84/10+K85/10)+K87/10)*K91</f>
        <v>2310.8380242260082</v>
      </c>
      <c r="L93" s="506">
        <f t="shared" si="176"/>
        <v>3235.1732339164114</v>
      </c>
      <c r="M93" s="506">
        <f t="shared" si="176"/>
        <v>4691.0011891787963</v>
      </c>
      <c r="N93" s="620">
        <f t="shared" si="176"/>
        <v>6801.9517243092541</v>
      </c>
      <c r="O93" s="621">
        <f t="shared" si="176"/>
        <v>10202.92758646388</v>
      </c>
      <c r="P93" s="622">
        <f t="shared" si="176"/>
        <v>15814.537759019015</v>
      </c>
      <c r="Q93" s="507"/>
      <c r="S93" s="640" t="s">
        <v>74</v>
      </c>
      <c r="T93" s="641"/>
      <c r="U93" s="404" t="s">
        <v>73</v>
      </c>
      <c r="V93" s="506">
        <f>(0.5*(V81+V82))/(0.5*(V84/10+V85/10)+V87/10)*V91</f>
        <v>6403.7353687031191</v>
      </c>
      <c r="W93" s="506">
        <f t="shared" ref="W93:AB93" si="177">(0.5*(W81+W82))/(0.5*(W84/10+W85/10)+W87/10)*W91</f>
        <v>8324.8559793140557</v>
      </c>
      <c r="X93" s="506">
        <f t="shared" si="177"/>
        <v>10822.312773108273</v>
      </c>
      <c r="Y93" s="506">
        <f t="shared" si="177"/>
        <v>14069.006605040753</v>
      </c>
      <c r="Z93" s="506">
        <f t="shared" si="177"/>
        <v>18289.708586552981</v>
      </c>
      <c r="AA93" s="506">
        <f t="shared" si="177"/>
        <v>23776.621162518877</v>
      </c>
      <c r="AB93" s="506">
        <f t="shared" si="177"/>
        <v>30909.607511274542</v>
      </c>
      <c r="AC93" s="506">
        <f t="shared" ref="AC93:AH93" si="178">(0.5*(AC81+AC82))/(0.5*(AC84/10+AC85/10)+AC87/10)*AC91</f>
        <v>41727.970140220634</v>
      </c>
      <c r="AD93" s="506">
        <f t="shared" si="178"/>
        <v>58419.158196308876</v>
      </c>
      <c r="AE93" s="506">
        <f t="shared" si="178"/>
        <v>84707.779384647889</v>
      </c>
      <c r="AF93" s="620">
        <f t="shared" si="178"/>
        <v>122826.28010773941</v>
      </c>
      <c r="AG93" s="621">
        <f t="shared" si="178"/>
        <v>184239.4201616091</v>
      </c>
      <c r="AH93" s="622">
        <f t="shared" si="178"/>
        <v>285571.10125049413</v>
      </c>
      <c r="AI93" s="598"/>
      <c r="AJ93" s="596" t="s">
        <v>74</v>
      </c>
      <c r="AK93" s="597"/>
      <c r="AL93" s="404" t="s">
        <v>73</v>
      </c>
      <c r="AM93" s="506">
        <f>(0.5*(AM81+AM82))/(0.5*(AM84/10+AM85/10)+AM87/10)*AM91</f>
        <v>47138.427078369001</v>
      </c>
      <c r="AN93" s="506">
        <f t="shared" ref="AN93:AS93" si="179">(0.5*(AN81+AN82))/(0.5*(AN84/10+AN85/10)+AN87/10)*AN91</f>
        <v>61279.955201879704</v>
      </c>
      <c r="AO93" s="506">
        <f t="shared" si="179"/>
        <v>79663.941762443617</v>
      </c>
      <c r="AP93" s="506">
        <f t="shared" si="179"/>
        <v>103563.12429117669</v>
      </c>
      <c r="AQ93" s="506">
        <f t="shared" si="179"/>
        <v>134632.06157852968</v>
      </c>
      <c r="AR93" s="506">
        <f t="shared" si="179"/>
        <v>175021.68005208863</v>
      </c>
      <c r="AS93" s="506">
        <f t="shared" si="179"/>
        <v>227528.18406771522</v>
      </c>
      <c r="AT93" s="506">
        <f t="shared" ref="AT93:AY93" si="180">(0.5*(AT81+AT82))/(0.5*(AT84/10+AT85/10)+AT87/10)*AT91</f>
        <v>307163.04849141563</v>
      </c>
      <c r="AU93" s="506">
        <f t="shared" si="180"/>
        <v>430028.26788798178</v>
      </c>
      <c r="AV93" s="506">
        <f t="shared" si="180"/>
        <v>623540.98843757343</v>
      </c>
      <c r="AW93" s="620">
        <f t="shared" si="180"/>
        <v>904134.43323448149</v>
      </c>
      <c r="AX93" s="621">
        <f t="shared" si="180"/>
        <v>1356201.6498517222</v>
      </c>
      <c r="AY93" s="622">
        <f t="shared" si="180"/>
        <v>2102112.5572701697</v>
      </c>
      <c r="AZ93" s="598"/>
    </row>
  </sheetData>
  <mergeCells count="14">
    <mergeCell ref="S93:T93"/>
    <mergeCell ref="S28:T28"/>
    <mergeCell ref="A93:B93"/>
    <mergeCell ref="A1:B1"/>
    <mergeCell ref="A28:B28"/>
    <mergeCell ref="A30:B30"/>
    <mergeCell ref="A64:B64"/>
    <mergeCell ref="A66:B66"/>
    <mergeCell ref="AJ30:AK30"/>
    <mergeCell ref="AJ66:AK66"/>
    <mergeCell ref="S30:T30"/>
    <mergeCell ref="S66:T66"/>
    <mergeCell ref="AJ1:AK1"/>
    <mergeCell ref="S64:T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09B7-CA52-478E-8DDA-CB53787D657A}">
  <dimension ref="A1:P29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11" bestFit="1" customWidth="1"/>
    <col min="2" max="2" width="16.44140625" bestFit="1" customWidth="1"/>
    <col min="3" max="3" width="17.33203125" bestFit="1" customWidth="1"/>
    <col min="16" max="16" width="12.44140625" bestFit="1" customWidth="1"/>
  </cols>
  <sheetData>
    <row r="1" spans="1:16" x14ac:dyDescent="0.3">
      <c r="A1" s="639" t="s">
        <v>111</v>
      </c>
      <c r="B1" s="639"/>
      <c r="C1" s="52" t="s">
        <v>0</v>
      </c>
      <c r="D1" s="81" t="s">
        <v>2</v>
      </c>
      <c r="E1" s="638" t="s">
        <v>1</v>
      </c>
      <c r="F1" s="82">
        <v>1</v>
      </c>
      <c r="G1" s="82">
        <v>2</v>
      </c>
      <c r="H1" s="82">
        <v>3</v>
      </c>
      <c r="I1" s="82">
        <v>4</v>
      </c>
      <c r="J1" s="373">
        <v>5</v>
      </c>
      <c r="K1" s="81">
        <v>6</v>
      </c>
      <c r="L1" s="82">
        <v>7</v>
      </c>
      <c r="M1" s="82">
        <v>8</v>
      </c>
      <c r="N1" s="82">
        <v>9</v>
      </c>
      <c r="O1" s="83">
        <v>10</v>
      </c>
      <c r="P1" s="373" t="s">
        <v>108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6"/>
      <c r="I2" s="6"/>
      <c r="J2" s="535"/>
      <c r="K2" s="86"/>
      <c r="L2" s="30"/>
      <c r="M2" s="31"/>
      <c r="N2" s="30"/>
      <c r="O2" s="87"/>
      <c r="P2" s="535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06">
        <f>F3*1</f>
        <v>1</v>
      </c>
      <c r="F3" s="306">
        <v>1</v>
      </c>
      <c r="G3" s="306">
        <f>F3</f>
        <v>1</v>
      </c>
      <c r="H3" s="306">
        <f>G3</f>
        <v>1</v>
      </c>
      <c r="I3" s="306">
        <f>H3</f>
        <v>1</v>
      </c>
      <c r="J3" s="536">
        <f>I3</f>
        <v>1</v>
      </c>
      <c r="K3" s="256">
        <f>J3*1.1</f>
        <v>1.1000000000000001</v>
      </c>
      <c r="L3" s="258">
        <f>K3</f>
        <v>1.1000000000000001</v>
      </c>
      <c r="M3" s="259">
        <f>L3</f>
        <v>1.1000000000000001</v>
      </c>
      <c r="N3" s="258">
        <f>P3*1.15</f>
        <v>1.2649999999999999</v>
      </c>
      <c r="O3" s="257">
        <f>N3</f>
        <v>1.2649999999999999</v>
      </c>
      <c r="P3" s="536">
        <f>M3</f>
        <v>1.1000000000000001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1</v>
      </c>
      <c r="E4" s="307">
        <f t="shared" ref="E4:E7" si="1">F4*1</f>
        <v>1</v>
      </c>
      <c r="F4" s="307">
        <v>1</v>
      </c>
      <c r="G4" s="307">
        <f t="shared" ref="G4:J7" si="2">F4</f>
        <v>1</v>
      </c>
      <c r="H4" s="307">
        <f t="shared" si="2"/>
        <v>1</v>
      </c>
      <c r="I4" s="307">
        <f t="shared" si="2"/>
        <v>1</v>
      </c>
      <c r="J4" s="537">
        <f t="shared" si="2"/>
        <v>1</v>
      </c>
      <c r="K4" s="68">
        <f>J4*1</f>
        <v>1</v>
      </c>
      <c r="L4" s="33">
        <f t="shared" ref="L4:M7" si="3">K4</f>
        <v>1</v>
      </c>
      <c r="M4" s="169">
        <f t="shared" si="3"/>
        <v>1</v>
      </c>
      <c r="N4" s="33">
        <f>P4*1</f>
        <v>1</v>
      </c>
      <c r="O4" s="69">
        <f t="shared" ref="O4:O7" si="4">N4</f>
        <v>1</v>
      </c>
      <c r="P4" s="537">
        <f>M4</f>
        <v>1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1</v>
      </c>
      <c r="E5" s="308">
        <f t="shared" si="1"/>
        <v>1</v>
      </c>
      <c r="F5" s="308">
        <v>1</v>
      </c>
      <c r="G5" s="308">
        <f t="shared" si="2"/>
        <v>1</v>
      </c>
      <c r="H5" s="308">
        <f t="shared" si="2"/>
        <v>1</v>
      </c>
      <c r="I5" s="308">
        <f t="shared" si="2"/>
        <v>1</v>
      </c>
      <c r="J5" s="538">
        <f t="shared" si="2"/>
        <v>1</v>
      </c>
      <c r="K5" s="66">
        <f>J5*1</f>
        <v>1</v>
      </c>
      <c r="L5" s="32">
        <f t="shared" si="3"/>
        <v>1</v>
      </c>
      <c r="M5" s="168">
        <f t="shared" si="3"/>
        <v>1</v>
      </c>
      <c r="N5" s="32">
        <f>P5*1</f>
        <v>1</v>
      </c>
      <c r="O5" s="67">
        <f t="shared" si="4"/>
        <v>1</v>
      </c>
      <c r="P5" s="538">
        <f>M5</f>
        <v>1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1</v>
      </c>
      <c r="E6" s="307">
        <f t="shared" si="1"/>
        <v>1</v>
      </c>
      <c r="F6" s="307">
        <v>1</v>
      </c>
      <c r="G6" s="307">
        <f t="shared" si="2"/>
        <v>1</v>
      </c>
      <c r="H6" s="307">
        <f t="shared" si="2"/>
        <v>1</v>
      </c>
      <c r="I6" s="307">
        <f t="shared" si="2"/>
        <v>1</v>
      </c>
      <c r="J6" s="537">
        <f t="shared" si="2"/>
        <v>1</v>
      </c>
      <c r="K6" s="68">
        <f>J6*1</f>
        <v>1</v>
      </c>
      <c r="L6" s="33">
        <f t="shared" si="3"/>
        <v>1</v>
      </c>
      <c r="M6" s="169">
        <f t="shared" si="3"/>
        <v>1</v>
      </c>
      <c r="N6" s="33">
        <f>P6*1</f>
        <v>1</v>
      </c>
      <c r="O6" s="69">
        <f t="shared" si="4"/>
        <v>1</v>
      </c>
      <c r="P6" s="537">
        <f>M6</f>
        <v>1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</v>
      </c>
      <c r="E7" s="308">
        <f t="shared" si="1"/>
        <v>1</v>
      </c>
      <c r="F7" s="308">
        <v>1</v>
      </c>
      <c r="G7" s="308">
        <f t="shared" si="2"/>
        <v>1</v>
      </c>
      <c r="H7" s="308">
        <f t="shared" si="2"/>
        <v>1</v>
      </c>
      <c r="I7" s="308">
        <f t="shared" si="2"/>
        <v>1</v>
      </c>
      <c r="J7" s="539">
        <f t="shared" si="2"/>
        <v>1</v>
      </c>
      <c r="K7" s="98">
        <f>J7*1</f>
        <v>1</v>
      </c>
      <c r="L7" s="100">
        <f t="shared" si="3"/>
        <v>1</v>
      </c>
      <c r="M7" s="170">
        <f t="shared" si="3"/>
        <v>1</v>
      </c>
      <c r="N7" s="100">
        <f>P7*1</f>
        <v>1</v>
      </c>
      <c r="O7" s="99">
        <f t="shared" si="4"/>
        <v>1</v>
      </c>
      <c r="P7" s="539">
        <f>M7</f>
        <v>1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6"/>
      <c r="I8" s="6"/>
      <c r="J8" s="374"/>
      <c r="K8" s="136"/>
      <c r="L8" s="13"/>
      <c r="M8" s="6"/>
      <c r="N8" s="13"/>
      <c r="O8" s="137"/>
      <c r="P8" s="374"/>
    </row>
    <row r="9" spans="1:16" ht="15" thickBot="1" x14ac:dyDescent="0.35">
      <c r="A9" s="163" t="s">
        <v>22</v>
      </c>
      <c r="B9" s="164" t="s">
        <v>30</v>
      </c>
      <c r="C9" s="152" t="s">
        <v>33</v>
      </c>
      <c r="D9" s="325">
        <f>E9</f>
        <v>0.06</v>
      </c>
      <c r="E9" s="309">
        <f>F9*1</f>
        <v>0.06</v>
      </c>
      <c r="F9" s="309">
        <v>0.06</v>
      </c>
      <c r="G9" s="309">
        <f>F9</f>
        <v>0.06</v>
      </c>
      <c r="H9" s="309">
        <f>G9</f>
        <v>0.06</v>
      </c>
      <c r="I9" s="309">
        <f>H9</f>
        <v>0.06</v>
      </c>
      <c r="J9" s="552">
        <f>I9</f>
        <v>0.06</v>
      </c>
      <c r="K9" s="251">
        <f>J9*1.1</f>
        <v>6.6000000000000003E-2</v>
      </c>
      <c r="L9" s="254">
        <f>K9</f>
        <v>6.6000000000000003E-2</v>
      </c>
      <c r="M9" s="255">
        <f>L9</f>
        <v>6.6000000000000003E-2</v>
      </c>
      <c r="N9" s="254">
        <f>P9*1.1</f>
        <v>7.2600000000000012E-2</v>
      </c>
      <c r="O9" s="252">
        <f>N9</f>
        <v>7.2600000000000012E-2</v>
      </c>
      <c r="P9" s="552">
        <f>M9</f>
        <v>6.6000000000000003E-2</v>
      </c>
    </row>
    <row r="10" spans="1:16" ht="15" thickBot="1" x14ac:dyDescent="0.35">
      <c r="A10" s="134"/>
      <c r="B10" s="134"/>
      <c r="C10" s="141"/>
      <c r="D10" s="318"/>
      <c r="E10" s="6"/>
      <c r="F10" s="7"/>
      <c r="G10" s="6"/>
      <c r="H10" s="6"/>
      <c r="I10" s="6"/>
      <c r="J10" s="374"/>
      <c r="K10" s="136"/>
      <c r="L10" s="13"/>
      <c r="M10" s="6"/>
      <c r="N10" s="13"/>
      <c r="O10" s="137"/>
      <c r="P10" s="374"/>
    </row>
    <row r="11" spans="1:16" x14ac:dyDescent="0.3">
      <c r="A11" s="121"/>
      <c r="B11" s="122"/>
      <c r="C11" s="103" t="s">
        <v>14</v>
      </c>
      <c r="D11" s="334">
        <f>E11</f>
        <v>0</v>
      </c>
      <c r="E11" s="314">
        <f>F11*1</f>
        <v>0</v>
      </c>
      <c r="F11" s="314">
        <v>0</v>
      </c>
      <c r="G11" s="314">
        <f t="shared" ref="G11:J12" si="5">F11</f>
        <v>0</v>
      </c>
      <c r="H11" s="314">
        <f t="shared" si="5"/>
        <v>0</v>
      </c>
      <c r="I11" s="314">
        <f t="shared" si="5"/>
        <v>0</v>
      </c>
      <c r="J11" s="542">
        <f t="shared" si="5"/>
        <v>0</v>
      </c>
      <c r="K11" s="124">
        <f>J11*1</f>
        <v>0</v>
      </c>
      <c r="L11" s="126">
        <f t="shared" ref="L11:M12" si="6">K11</f>
        <v>0</v>
      </c>
      <c r="M11" s="175">
        <f t="shared" si="6"/>
        <v>0</v>
      </c>
      <c r="N11" s="126">
        <f>P11*1</f>
        <v>0</v>
      </c>
      <c r="O11" s="125">
        <f>N11</f>
        <v>0</v>
      </c>
      <c r="P11" s="542">
        <f>M11</f>
        <v>0</v>
      </c>
    </row>
    <row r="12" spans="1:16" ht="15" thickBot="1" x14ac:dyDescent="0.35">
      <c r="A12" s="128"/>
      <c r="B12" s="129"/>
      <c r="C12" s="97" t="s">
        <v>15</v>
      </c>
      <c r="D12" s="336">
        <f>E12</f>
        <v>0</v>
      </c>
      <c r="E12" s="316">
        <f>F12*1</f>
        <v>0</v>
      </c>
      <c r="F12" s="316">
        <v>0</v>
      </c>
      <c r="G12" s="316">
        <f t="shared" si="5"/>
        <v>0</v>
      </c>
      <c r="H12" s="316">
        <f t="shared" si="5"/>
        <v>0</v>
      </c>
      <c r="I12" s="316">
        <f t="shared" si="5"/>
        <v>0</v>
      </c>
      <c r="J12" s="543">
        <f t="shared" si="5"/>
        <v>0</v>
      </c>
      <c r="K12" s="131">
        <f>J12*1</f>
        <v>0</v>
      </c>
      <c r="L12" s="133">
        <f t="shared" si="6"/>
        <v>0</v>
      </c>
      <c r="M12" s="179">
        <f t="shared" si="6"/>
        <v>0</v>
      </c>
      <c r="N12" s="133">
        <f>P12*1</f>
        <v>0</v>
      </c>
      <c r="O12" s="132">
        <f>N12</f>
        <v>0</v>
      </c>
      <c r="P12" s="543">
        <f>M12</f>
        <v>0</v>
      </c>
    </row>
    <row r="13" spans="1:16" ht="15" thickBot="1" x14ac:dyDescent="0.35">
      <c r="A13" s="144"/>
      <c r="B13" s="144"/>
      <c r="C13" s="149"/>
      <c r="D13" s="331"/>
      <c r="E13" s="1"/>
      <c r="F13" s="1"/>
      <c r="G13" s="1"/>
      <c r="H13" s="1"/>
      <c r="I13" s="1"/>
      <c r="J13" s="375"/>
      <c r="K13" s="145"/>
      <c r="L13" s="28"/>
      <c r="M13" s="1"/>
      <c r="N13" s="28"/>
      <c r="O13" s="146"/>
      <c r="P13" s="375"/>
    </row>
    <row r="14" spans="1:16" ht="15" thickBot="1" x14ac:dyDescent="0.35">
      <c r="A14" s="166" t="s">
        <v>23</v>
      </c>
      <c r="B14" s="167" t="s">
        <v>23</v>
      </c>
      <c r="C14" s="285" t="s">
        <v>36</v>
      </c>
      <c r="D14" s="332">
        <f>E14/1.3</f>
        <v>-18.639053254437869</v>
      </c>
      <c r="E14" s="312">
        <f>F14/1.3</f>
        <v>-24.23076923076923</v>
      </c>
      <c r="F14" s="313">
        <v>-31.5</v>
      </c>
      <c r="G14" s="312">
        <f>F14*1.3</f>
        <v>-40.950000000000003</v>
      </c>
      <c r="H14" s="312">
        <f>G14*1.3</f>
        <v>-53.235000000000007</v>
      </c>
      <c r="I14" s="312">
        <f>H14*1.3</f>
        <v>-69.205500000000015</v>
      </c>
      <c r="J14" s="568">
        <f>I14*1.3</f>
        <v>-89.967150000000018</v>
      </c>
      <c r="K14" s="286">
        <f>J14*1.35</f>
        <v>-121.45565250000003</v>
      </c>
      <c r="L14" s="289">
        <f>K14*1.4</f>
        <v>-170.03791350000003</v>
      </c>
      <c r="M14" s="402">
        <f>L14*1.45</f>
        <v>-246.55497457500005</v>
      </c>
      <c r="N14" s="289">
        <f>P14*1.5</f>
        <v>-536.25706970062504</v>
      </c>
      <c r="O14" s="287">
        <f>N14*1.55</f>
        <v>-831.19845803596888</v>
      </c>
      <c r="P14" s="568">
        <f>M14*1.45</f>
        <v>-357.50471313375004</v>
      </c>
    </row>
    <row r="15" spans="1:16" ht="15" thickBot="1" x14ac:dyDescent="0.35">
      <c r="A15" s="144"/>
      <c r="B15" s="144"/>
      <c r="C15" s="141"/>
      <c r="D15" s="331"/>
      <c r="E15" s="1"/>
      <c r="F15" s="2"/>
      <c r="G15" s="1"/>
      <c r="H15" s="1"/>
      <c r="I15" s="1"/>
      <c r="J15" s="375"/>
      <c r="K15" s="145"/>
      <c r="L15" s="28"/>
      <c r="M15" s="1"/>
      <c r="N15" s="28"/>
      <c r="O15" s="146"/>
      <c r="P15" s="375"/>
    </row>
    <row r="16" spans="1:16" x14ac:dyDescent="0.3">
      <c r="A16" s="121" t="s">
        <v>23</v>
      </c>
      <c r="B16" s="122" t="s">
        <v>23</v>
      </c>
      <c r="C16" s="123" t="s">
        <v>41</v>
      </c>
      <c r="D16" s="361">
        <v>1</v>
      </c>
      <c r="E16" s="315">
        <v>1</v>
      </c>
      <c r="F16" s="315">
        <v>1</v>
      </c>
      <c r="G16" s="315">
        <v>1</v>
      </c>
      <c r="H16" s="315">
        <v>1</v>
      </c>
      <c r="I16" s="314">
        <v>1</v>
      </c>
      <c r="J16" s="542">
        <v>1</v>
      </c>
      <c r="K16" s="124">
        <v>1</v>
      </c>
      <c r="L16" s="126">
        <v>1</v>
      </c>
      <c r="M16" s="366">
        <v>1</v>
      </c>
      <c r="N16" s="126">
        <v>1</v>
      </c>
      <c r="O16" s="125">
        <v>1</v>
      </c>
      <c r="P16" s="542">
        <v>1</v>
      </c>
    </row>
    <row r="17" spans="1:16" ht="15" thickBot="1" x14ac:dyDescent="0.35">
      <c r="A17" s="128" t="s">
        <v>23</v>
      </c>
      <c r="B17" s="129" t="s">
        <v>23</v>
      </c>
      <c r="C17" s="130" t="s">
        <v>42</v>
      </c>
      <c r="D17" s="336">
        <f t="shared" ref="D17:E17" si="7">E17/1.3</f>
        <v>44.733727810650883</v>
      </c>
      <c r="E17" s="316">
        <f t="shared" si="7"/>
        <v>58.153846153846146</v>
      </c>
      <c r="F17" s="317">
        <f>10.5*1.2*6</f>
        <v>75.599999999999994</v>
      </c>
      <c r="G17" s="316">
        <f t="shared" ref="G17:J17" si="8">F17*1.3</f>
        <v>98.28</v>
      </c>
      <c r="H17" s="316">
        <f t="shared" si="8"/>
        <v>127.76400000000001</v>
      </c>
      <c r="I17" s="316">
        <f t="shared" si="8"/>
        <v>166.09320000000002</v>
      </c>
      <c r="J17" s="546">
        <f t="shared" si="8"/>
        <v>215.92116000000004</v>
      </c>
      <c r="K17" s="236">
        <f>J17*1.35</f>
        <v>291.4935660000001</v>
      </c>
      <c r="L17" s="239">
        <f t="shared" ref="L17" si="9">K17*1.4</f>
        <v>408.09099240000012</v>
      </c>
      <c r="M17" s="602">
        <f t="shared" ref="M17" si="10">L17*1.45</f>
        <v>591.73193898000011</v>
      </c>
      <c r="N17" s="239">
        <f>P17*1.5</f>
        <v>1287.0169672815002</v>
      </c>
      <c r="O17" s="237">
        <f t="shared" ref="O17" si="11">N17*1.55</f>
        <v>1994.8762992863253</v>
      </c>
      <c r="P17" s="546">
        <f>M17*1.45</f>
        <v>858.01131152100015</v>
      </c>
    </row>
    <row r="18" spans="1:16" ht="15" thickBot="1" x14ac:dyDescent="0.35">
      <c r="A18" s="134"/>
      <c r="B18" s="636"/>
      <c r="C18" s="631"/>
      <c r="D18" s="318"/>
      <c r="E18" s="6"/>
      <c r="F18" s="7"/>
      <c r="G18" s="6"/>
      <c r="H18" s="6"/>
      <c r="I18" s="6"/>
      <c r="J18" s="374"/>
      <c r="K18" s="136"/>
      <c r="L18" s="13"/>
      <c r="M18" s="6"/>
      <c r="N18" s="13"/>
      <c r="O18" s="137"/>
      <c r="P18" s="374"/>
    </row>
    <row r="19" spans="1:16" x14ac:dyDescent="0.3">
      <c r="A19" s="101" t="s">
        <v>21</v>
      </c>
      <c r="B19" s="102" t="s">
        <v>21</v>
      </c>
      <c r="C19" s="632" t="s">
        <v>3</v>
      </c>
      <c r="D19" s="334">
        <f>E19</f>
        <v>2</v>
      </c>
      <c r="E19" s="314">
        <f>F19*1</f>
        <v>2</v>
      </c>
      <c r="F19" s="314">
        <v>2</v>
      </c>
      <c r="G19" s="314">
        <f t="shared" ref="G19:J20" si="12">F19</f>
        <v>2</v>
      </c>
      <c r="H19" s="314">
        <f t="shared" si="12"/>
        <v>2</v>
      </c>
      <c r="I19" s="314">
        <f t="shared" si="12"/>
        <v>2</v>
      </c>
      <c r="J19" s="542">
        <f t="shared" si="12"/>
        <v>2</v>
      </c>
      <c r="K19" s="124">
        <f>J19*1</f>
        <v>2</v>
      </c>
      <c r="L19" s="126">
        <f t="shared" ref="L19:M20" si="13">K19</f>
        <v>2</v>
      </c>
      <c r="M19" s="175">
        <f t="shared" si="13"/>
        <v>2</v>
      </c>
      <c r="N19" s="126">
        <f>P19*1</f>
        <v>2</v>
      </c>
      <c r="O19" s="125">
        <f>N19</f>
        <v>2</v>
      </c>
      <c r="P19" s="542">
        <f>M19</f>
        <v>2</v>
      </c>
    </row>
    <row r="20" spans="1:16" ht="15" thickBot="1" x14ac:dyDescent="0.35">
      <c r="A20" s="139" t="s">
        <v>21</v>
      </c>
      <c r="B20" s="140" t="s">
        <v>21</v>
      </c>
      <c r="C20" s="633" t="s">
        <v>4</v>
      </c>
      <c r="D20" s="336">
        <f>E20</f>
        <v>20</v>
      </c>
      <c r="E20" s="316">
        <f>F20*1</f>
        <v>20</v>
      </c>
      <c r="F20" s="316">
        <v>20</v>
      </c>
      <c r="G20" s="316">
        <f t="shared" si="12"/>
        <v>20</v>
      </c>
      <c r="H20" s="316">
        <f t="shared" si="12"/>
        <v>20</v>
      </c>
      <c r="I20" s="316">
        <f t="shared" si="12"/>
        <v>20</v>
      </c>
      <c r="J20" s="543">
        <f t="shared" si="12"/>
        <v>20</v>
      </c>
      <c r="K20" s="131">
        <f>J20*1</f>
        <v>20</v>
      </c>
      <c r="L20" s="133">
        <f t="shared" si="13"/>
        <v>20</v>
      </c>
      <c r="M20" s="179">
        <f t="shared" si="13"/>
        <v>20</v>
      </c>
      <c r="N20" s="133">
        <f>P20*1</f>
        <v>20</v>
      </c>
      <c r="O20" s="132">
        <f>N20</f>
        <v>20</v>
      </c>
      <c r="P20" s="543">
        <f>M20</f>
        <v>20</v>
      </c>
    </row>
    <row r="21" spans="1:16" ht="15" thickBot="1" x14ac:dyDescent="0.35">
      <c r="A21" s="134"/>
      <c r="B21" s="134"/>
      <c r="C21" s="634"/>
      <c r="D21" s="318"/>
      <c r="E21" s="6"/>
      <c r="F21" s="7"/>
      <c r="G21" s="6"/>
      <c r="H21" s="6"/>
      <c r="I21" s="6"/>
      <c r="J21" s="374"/>
      <c r="K21" s="136"/>
      <c r="L21" s="13"/>
      <c r="M21" s="6"/>
      <c r="N21" s="13"/>
      <c r="O21" s="137"/>
      <c r="P21" s="374"/>
    </row>
    <row r="22" spans="1:16" ht="15" thickBot="1" x14ac:dyDescent="0.35">
      <c r="A22" s="150" t="s">
        <v>21</v>
      </c>
      <c r="B22" s="151" t="s">
        <v>21</v>
      </c>
      <c r="C22" s="635" t="s">
        <v>16</v>
      </c>
      <c r="D22" s="334">
        <f>E22</f>
        <v>50</v>
      </c>
      <c r="E22" s="314">
        <f>F22*1</f>
        <v>50</v>
      </c>
      <c r="F22" s="314">
        <v>50</v>
      </c>
      <c r="G22" s="314">
        <f>F22</f>
        <v>50</v>
      </c>
      <c r="H22" s="314">
        <f>G22</f>
        <v>50</v>
      </c>
      <c r="I22" s="314">
        <f>H22</f>
        <v>50</v>
      </c>
      <c r="J22" s="550">
        <f>I22</f>
        <v>50</v>
      </c>
      <c r="K22" s="214">
        <f>J22*1</f>
        <v>50</v>
      </c>
      <c r="L22" s="217">
        <f>K22</f>
        <v>50</v>
      </c>
      <c r="M22" s="218">
        <f>L22</f>
        <v>50</v>
      </c>
      <c r="N22" s="217">
        <f>P22*1</f>
        <v>50</v>
      </c>
      <c r="O22" s="215">
        <f>N22</f>
        <v>50</v>
      </c>
      <c r="P22" s="550">
        <f>M22</f>
        <v>50</v>
      </c>
    </row>
    <row r="23" spans="1:16" x14ac:dyDescent="0.3">
      <c r="A23" s="134"/>
      <c r="B23" s="637"/>
      <c r="C23" s="634"/>
      <c r="D23" s="318"/>
      <c r="E23" s="6"/>
      <c r="F23" s="7"/>
      <c r="G23" s="6"/>
      <c r="H23" s="6"/>
      <c r="I23" s="6"/>
      <c r="J23" s="374"/>
      <c r="K23" s="136"/>
      <c r="L23" s="13"/>
      <c r="M23" s="6"/>
      <c r="N23" s="13"/>
      <c r="O23" s="137"/>
      <c r="P23" s="374"/>
    </row>
    <row r="24" spans="1:16" ht="15" thickBot="1" x14ac:dyDescent="0.35">
      <c r="A24" s="128" t="s">
        <v>22</v>
      </c>
      <c r="B24" s="129" t="s">
        <v>30</v>
      </c>
      <c r="C24" s="148" t="s">
        <v>45</v>
      </c>
      <c r="D24" s="336">
        <f>E24</f>
        <v>80</v>
      </c>
      <c r="E24" s="316">
        <f>F24*1</f>
        <v>80</v>
      </c>
      <c r="F24" s="316">
        <v>80</v>
      </c>
      <c r="G24" s="316">
        <f>F24</f>
        <v>80</v>
      </c>
      <c r="H24" s="316">
        <f>G24</f>
        <v>80</v>
      </c>
      <c r="I24" s="316">
        <f>H24</f>
        <v>80</v>
      </c>
      <c r="J24" s="543">
        <f>I24</f>
        <v>80</v>
      </c>
      <c r="K24" s="131">
        <f>J24*1.1</f>
        <v>88</v>
      </c>
      <c r="L24" s="133">
        <f>K24</f>
        <v>88</v>
      </c>
      <c r="M24" s="179">
        <f>L24</f>
        <v>88</v>
      </c>
      <c r="N24" s="133">
        <f>P24*1.2</f>
        <v>105.6</v>
      </c>
      <c r="O24" s="132">
        <f>N24</f>
        <v>105.6</v>
      </c>
      <c r="P24" s="543">
        <f>M24</f>
        <v>88</v>
      </c>
    </row>
    <row r="25" spans="1:16" ht="15" thickBot="1" x14ac:dyDescent="0.35">
      <c r="A25" s="134"/>
      <c r="B25" s="134"/>
      <c r="C25" s="149"/>
      <c r="D25" s="318"/>
      <c r="E25" s="6"/>
      <c r="F25" s="7"/>
      <c r="G25" s="6"/>
      <c r="H25" s="6"/>
      <c r="I25" s="6"/>
      <c r="J25" s="374"/>
      <c r="K25" s="136"/>
      <c r="L25" s="13"/>
      <c r="M25" s="6"/>
      <c r="N25" s="13"/>
      <c r="O25" s="137"/>
      <c r="P25" s="374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1</v>
      </c>
      <c r="E26" s="339">
        <f>F26*1</f>
        <v>1</v>
      </c>
      <c r="F26" s="339">
        <v>1</v>
      </c>
      <c r="G26" s="339">
        <f>F26</f>
        <v>1</v>
      </c>
      <c r="H26" s="339">
        <f>G26</f>
        <v>1</v>
      </c>
      <c r="I26" s="339">
        <f>H26</f>
        <v>1</v>
      </c>
      <c r="J26" s="552">
        <f>I26</f>
        <v>1</v>
      </c>
      <c r="K26" s="251">
        <f>J26*1</f>
        <v>1</v>
      </c>
      <c r="L26" s="254">
        <f>K26</f>
        <v>1</v>
      </c>
      <c r="M26" s="255">
        <f>L26</f>
        <v>1</v>
      </c>
      <c r="N26" s="254">
        <f>P26*1</f>
        <v>1</v>
      </c>
      <c r="O26" s="252">
        <f>N26</f>
        <v>1</v>
      </c>
      <c r="P26" s="552">
        <f>M26</f>
        <v>1</v>
      </c>
    </row>
    <row r="27" spans="1:16" ht="15" thickBot="1" x14ac:dyDescent="0.35">
      <c r="P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3.7486662139877773</v>
      </c>
      <c r="E28" s="404">
        <f>(0.5*(E16+E17))/(0.5*(E19/10+E20/10)+E22/10)*E26</f>
        <v>4.848675914249684</v>
      </c>
      <c r="F28" s="404">
        <f t="shared" ref="F28:M28" si="14">(0.5*(F16+F17))/(0.5*(F19/10+F20/10)+F22/10)*F26</f>
        <v>6.278688524590164</v>
      </c>
      <c r="G28" s="404">
        <f t="shared" si="14"/>
        <v>8.1377049180327869</v>
      </c>
      <c r="H28" s="404">
        <f t="shared" si="14"/>
        <v>10.554426229508199</v>
      </c>
      <c r="I28" s="404">
        <f t="shared" si="14"/>
        <v>13.696163934426233</v>
      </c>
      <c r="J28" s="404">
        <f t="shared" si="14"/>
        <v>17.780422950819677</v>
      </c>
      <c r="K28" s="404">
        <f t="shared" si="14"/>
        <v>23.974882459016403</v>
      </c>
      <c r="L28" s="404">
        <f t="shared" si="14"/>
        <v>33.53204855737706</v>
      </c>
      <c r="M28" s="605">
        <f t="shared" si="14"/>
        <v>48.584585162295092</v>
      </c>
      <c r="N28" s="606">
        <f>(0.5*(N16+N17))/(0.5*(N19/10+N20/10)+N22/10)*N26</f>
        <v>105.57516125258199</v>
      </c>
      <c r="O28" s="405">
        <f>(0.5*(O16+O17))/(0.5*(O19/10+O20/10)+O22/10)*O26</f>
        <v>163.59641797428898</v>
      </c>
      <c r="P28" s="611">
        <f>(0.5*(P16+P17))/(0.5*(P19/10+P20/10)+P22/10)*P26</f>
        <v>70.410763239426245</v>
      </c>
    </row>
    <row r="29" spans="1:16" x14ac:dyDescent="0.3">
      <c r="A29" s="643"/>
      <c r="B29" s="643"/>
      <c r="C29" s="406"/>
      <c r="D29" s="406"/>
      <c r="E29" s="406"/>
      <c r="F29" s="406"/>
      <c r="G29" s="406"/>
      <c r="H29" s="406"/>
      <c r="I29" s="406"/>
      <c r="J29" s="406"/>
      <c r="K29" s="406"/>
      <c r="L29" s="406"/>
      <c r="M29" s="406"/>
      <c r="N29" s="406"/>
      <c r="O29" s="406"/>
      <c r="P29" s="406"/>
    </row>
  </sheetData>
  <mergeCells count="3">
    <mergeCell ref="A1:B1"/>
    <mergeCell ref="A29:B29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70EE-E637-405A-8649-B83B2B1DC2D7}">
  <dimension ref="A1:P40"/>
  <sheetViews>
    <sheetView topLeftCell="C10" zoomScale="85" zoomScaleNormal="85" workbookViewId="0">
      <selection activeCell="F23" sqref="F23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  <col min="14" max="14" width="12.44140625" bestFit="1" customWidth="1"/>
  </cols>
  <sheetData>
    <row r="1" spans="1:16" x14ac:dyDescent="0.3">
      <c r="A1" s="639" t="s">
        <v>46</v>
      </c>
      <c r="B1" s="639"/>
      <c r="C1" s="52" t="s">
        <v>0</v>
      </c>
      <c r="D1" s="81" t="s">
        <v>2</v>
      </c>
      <c r="E1" s="82" t="s">
        <v>1</v>
      </c>
      <c r="F1" s="81">
        <v>1</v>
      </c>
      <c r="G1" s="82">
        <v>2</v>
      </c>
      <c r="H1" s="82">
        <v>3</v>
      </c>
      <c r="I1" s="82">
        <v>4</v>
      </c>
      <c r="J1" s="83">
        <v>5</v>
      </c>
      <c r="K1" s="81">
        <v>6</v>
      </c>
      <c r="L1" s="82">
        <v>7</v>
      </c>
      <c r="M1" s="82">
        <v>8</v>
      </c>
      <c r="N1" s="373" t="s">
        <v>108</v>
      </c>
      <c r="O1" s="82">
        <v>9</v>
      </c>
      <c r="P1" s="83">
        <v>10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553"/>
      <c r="G2" s="30"/>
      <c r="H2" s="30"/>
      <c r="I2" s="31"/>
      <c r="J2" s="87"/>
      <c r="K2" s="86"/>
      <c r="L2" s="30"/>
      <c r="M2" s="31"/>
      <c r="N2" s="535"/>
      <c r="O2" s="11"/>
      <c r="P2" s="87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</v>
      </c>
      <c r="E3" s="306">
        <f>F3*1</f>
        <v>1</v>
      </c>
      <c r="F3" s="256">
        <v>1</v>
      </c>
      <c r="G3" s="258">
        <f>F3</f>
        <v>1</v>
      </c>
      <c r="H3" s="258">
        <f>G3</f>
        <v>1</v>
      </c>
      <c r="I3" s="259">
        <f>H3</f>
        <v>1</v>
      </c>
      <c r="J3" s="257">
        <f>I3</f>
        <v>1</v>
      </c>
      <c r="K3" s="256">
        <f>J3*1.1</f>
        <v>1.1000000000000001</v>
      </c>
      <c r="L3" s="258">
        <f>K3</f>
        <v>1.1000000000000001</v>
      </c>
      <c r="M3" s="259">
        <f>L3</f>
        <v>1.1000000000000001</v>
      </c>
      <c r="N3" s="536">
        <f>M3</f>
        <v>1.1000000000000001</v>
      </c>
      <c r="O3" s="263">
        <f>N3*1.15</f>
        <v>1.2649999999999999</v>
      </c>
      <c r="P3" s="257">
        <f>O3</f>
        <v>1.2649999999999999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68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69">
        <f t="shared" si="2"/>
        <v>0</v>
      </c>
      <c r="K4" s="68">
        <f>J4*1</f>
        <v>0</v>
      </c>
      <c r="L4" s="33">
        <f t="shared" ref="L4:N7" si="3">K4</f>
        <v>0</v>
      </c>
      <c r="M4" s="1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66">
        <v>0</v>
      </c>
      <c r="G5" s="32">
        <f t="shared" si="2"/>
        <v>0</v>
      </c>
      <c r="H5" s="32">
        <f t="shared" si="2"/>
        <v>0</v>
      </c>
      <c r="I5" s="168">
        <f t="shared" si="2"/>
        <v>0</v>
      </c>
      <c r="J5" s="67">
        <f t="shared" si="2"/>
        <v>0</v>
      </c>
      <c r="K5" s="66">
        <f>J5*1</f>
        <v>0</v>
      </c>
      <c r="L5" s="32">
        <f t="shared" si="3"/>
        <v>0</v>
      </c>
      <c r="M5" s="168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1.5</v>
      </c>
      <c r="E6" s="307">
        <f t="shared" si="1"/>
        <v>1.5</v>
      </c>
      <c r="F6" s="68">
        <v>1.5</v>
      </c>
      <c r="G6" s="33">
        <f t="shared" si="2"/>
        <v>1.5</v>
      </c>
      <c r="H6" s="33">
        <f t="shared" si="2"/>
        <v>1.5</v>
      </c>
      <c r="I6" s="169">
        <f t="shared" si="2"/>
        <v>1.5</v>
      </c>
      <c r="J6" s="69">
        <f t="shared" si="2"/>
        <v>1.5</v>
      </c>
      <c r="K6" s="68">
        <f>J6*1.1</f>
        <v>1.6500000000000001</v>
      </c>
      <c r="L6" s="33">
        <f t="shared" si="3"/>
        <v>1.6500000000000001</v>
      </c>
      <c r="M6" s="169">
        <f t="shared" si="3"/>
        <v>1.6500000000000001</v>
      </c>
      <c r="N6" s="537">
        <f t="shared" si="3"/>
        <v>1.6500000000000001</v>
      </c>
      <c r="O6" s="59">
        <f>N6*1.15</f>
        <v>1.8975</v>
      </c>
      <c r="P6" s="69">
        <f t="shared" si="4"/>
        <v>1.8975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0.5</v>
      </c>
      <c r="E7" s="308">
        <f t="shared" si="1"/>
        <v>0.5</v>
      </c>
      <c r="F7" s="98">
        <v>0.5</v>
      </c>
      <c r="G7" s="100">
        <f t="shared" si="2"/>
        <v>0.5</v>
      </c>
      <c r="H7" s="100">
        <f t="shared" si="2"/>
        <v>0.5</v>
      </c>
      <c r="I7" s="170">
        <f t="shared" si="2"/>
        <v>0.5</v>
      </c>
      <c r="J7" s="99">
        <f t="shared" si="2"/>
        <v>0.5</v>
      </c>
      <c r="K7" s="98">
        <f>J7*1.1</f>
        <v>0.55000000000000004</v>
      </c>
      <c r="L7" s="100">
        <f t="shared" si="3"/>
        <v>0.55000000000000004</v>
      </c>
      <c r="M7" s="170">
        <f t="shared" si="3"/>
        <v>0.55000000000000004</v>
      </c>
      <c r="N7" s="539">
        <f t="shared" si="3"/>
        <v>0.55000000000000004</v>
      </c>
      <c r="O7" s="157">
        <f>N7*1.15</f>
        <v>0.63249999999999995</v>
      </c>
      <c r="P7" s="99">
        <f t="shared" si="4"/>
        <v>0.63249999999999995</v>
      </c>
    </row>
    <row r="8" spans="1:16" ht="15" thickBot="1" x14ac:dyDescent="0.35">
      <c r="A8" s="134"/>
      <c r="B8" s="134"/>
      <c r="C8" s="141"/>
      <c r="D8" s="318"/>
      <c r="E8" s="6"/>
      <c r="F8" s="554"/>
      <c r="G8" s="13"/>
      <c r="H8" s="13"/>
      <c r="I8" s="24"/>
      <c r="J8" s="137"/>
      <c r="K8" s="136"/>
      <c r="L8" s="13"/>
      <c r="M8" s="6"/>
      <c r="N8" s="374"/>
      <c r="O8" s="9"/>
      <c r="P8" s="137"/>
    </row>
    <row r="9" spans="1:16" x14ac:dyDescent="0.3">
      <c r="A9" s="101" t="s">
        <v>22</v>
      </c>
      <c r="B9" s="102" t="s">
        <v>30</v>
      </c>
      <c r="C9" s="103" t="s">
        <v>31</v>
      </c>
      <c r="D9" s="325">
        <f>E9</f>
        <v>0.5</v>
      </c>
      <c r="E9" s="309">
        <f>F9*1</f>
        <v>0.5</v>
      </c>
      <c r="F9" s="104">
        <v>0.5</v>
      </c>
      <c r="G9" s="106">
        <f t="shared" ref="G9:J11" si="5">F9</f>
        <v>0.5</v>
      </c>
      <c r="H9" s="106">
        <f t="shared" si="5"/>
        <v>0.5</v>
      </c>
      <c r="I9" s="171">
        <f t="shared" si="5"/>
        <v>0.5</v>
      </c>
      <c r="J9" s="105">
        <f t="shared" si="5"/>
        <v>0.5</v>
      </c>
      <c r="K9" s="104">
        <f>J9*1.1</f>
        <v>0.55000000000000004</v>
      </c>
      <c r="L9" s="106">
        <f t="shared" ref="L9:N11" si="6">K9</f>
        <v>0.55000000000000004</v>
      </c>
      <c r="M9" s="171">
        <f t="shared" si="6"/>
        <v>0.55000000000000004</v>
      </c>
      <c r="N9" s="540">
        <f t="shared" si="6"/>
        <v>0.55000000000000004</v>
      </c>
      <c r="O9" s="158">
        <f>N9*1.1</f>
        <v>0.60500000000000009</v>
      </c>
      <c r="P9" s="105">
        <f>O9</f>
        <v>0.60500000000000009</v>
      </c>
    </row>
    <row r="10" spans="1:16" x14ac:dyDescent="0.3">
      <c r="A10" s="147" t="s">
        <v>22</v>
      </c>
      <c r="B10" s="42" t="s">
        <v>30</v>
      </c>
      <c r="C10" s="88" t="s">
        <v>32</v>
      </c>
      <c r="D10" s="325">
        <f>E10</f>
        <v>0.3</v>
      </c>
      <c r="E10" s="309">
        <f>F10*1</f>
        <v>0.3</v>
      </c>
      <c r="F10" s="70">
        <v>0.3</v>
      </c>
      <c r="G10" s="36">
        <f t="shared" si="5"/>
        <v>0.3</v>
      </c>
      <c r="H10" s="36">
        <f t="shared" si="5"/>
        <v>0.3</v>
      </c>
      <c r="I10" s="177">
        <f t="shared" si="5"/>
        <v>0.3</v>
      </c>
      <c r="J10" s="71">
        <f t="shared" si="5"/>
        <v>0.3</v>
      </c>
      <c r="K10" s="70">
        <f>J10*1.1</f>
        <v>0.33</v>
      </c>
      <c r="L10" s="36">
        <f t="shared" si="6"/>
        <v>0.33</v>
      </c>
      <c r="M10" s="177">
        <f t="shared" si="6"/>
        <v>0.33</v>
      </c>
      <c r="N10" s="569">
        <f t="shared" si="6"/>
        <v>0.33</v>
      </c>
      <c r="O10" s="60">
        <f>N10*1.1</f>
        <v>0.36300000000000004</v>
      </c>
      <c r="P10" s="71">
        <f>O10</f>
        <v>0.36300000000000004</v>
      </c>
    </row>
    <row r="11" spans="1:16" ht="15" thickBot="1" x14ac:dyDescent="0.35">
      <c r="A11" s="264" t="s">
        <v>22</v>
      </c>
      <c r="B11" s="265" t="s">
        <v>30</v>
      </c>
      <c r="C11" s="107" t="s">
        <v>33</v>
      </c>
      <c r="D11" s="325">
        <f>E11</f>
        <v>0.05</v>
      </c>
      <c r="E11" s="309">
        <f>F11*1</f>
        <v>0.05</v>
      </c>
      <c r="F11" s="201">
        <v>0.05</v>
      </c>
      <c r="G11" s="165">
        <f t="shared" si="5"/>
        <v>0.05</v>
      </c>
      <c r="H11" s="165">
        <f t="shared" si="5"/>
        <v>0.05</v>
      </c>
      <c r="I11" s="203">
        <f t="shared" si="5"/>
        <v>0.05</v>
      </c>
      <c r="J11" s="180">
        <f t="shared" si="5"/>
        <v>0.05</v>
      </c>
      <c r="K11" s="201">
        <f>J11*1.1</f>
        <v>5.5000000000000007E-2</v>
      </c>
      <c r="L11" s="165">
        <f t="shared" si="6"/>
        <v>5.5000000000000007E-2</v>
      </c>
      <c r="M11" s="203">
        <f t="shared" si="6"/>
        <v>5.5000000000000007E-2</v>
      </c>
      <c r="N11" s="541">
        <f t="shared" si="6"/>
        <v>5.5000000000000007E-2</v>
      </c>
      <c r="O11" s="202">
        <f>N11*1.1</f>
        <v>6.0500000000000012E-2</v>
      </c>
      <c r="P11" s="180">
        <f>O11</f>
        <v>6.0500000000000012E-2</v>
      </c>
    </row>
    <row r="12" spans="1:16" ht="15" thickBot="1" x14ac:dyDescent="0.35">
      <c r="A12" s="134"/>
      <c r="B12" s="134"/>
      <c r="C12" s="141"/>
      <c r="D12" s="318"/>
      <c r="E12" s="6"/>
      <c r="F12" s="554"/>
      <c r="G12" s="13"/>
      <c r="H12" s="13"/>
      <c r="I12" s="24"/>
      <c r="J12" s="137"/>
      <c r="K12" s="136"/>
      <c r="L12" s="13"/>
      <c r="M12" s="6"/>
      <c r="N12" s="374"/>
      <c r="O12" s="9"/>
      <c r="P12" s="137"/>
    </row>
    <row r="13" spans="1:16" x14ac:dyDescent="0.3">
      <c r="A13" s="121"/>
      <c r="B13" s="122"/>
      <c r="C13" s="103" t="s">
        <v>14</v>
      </c>
      <c r="D13" s="334">
        <f>E13</f>
        <v>0</v>
      </c>
      <c r="E13" s="314">
        <f>F13*1</f>
        <v>0</v>
      </c>
      <c r="F13" s="124"/>
      <c r="G13" s="126">
        <f t="shared" ref="G13:J14" si="7">F13</f>
        <v>0</v>
      </c>
      <c r="H13" s="126">
        <f t="shared" si="7"/>
        <v>0</v>
      </c>
      <c r="I13" s="175">
        <f t="shared" si="7"/>
        <v>0</v>
      </c>
      <c r="J13" s="125">
        <f t="shared" si="7"/>
        <v>0</v>
      </c>
      <c r="K13" s="124">
        <f>J13*1</f>
        <v>0</v>
      </c>
      <c r="L13" s="126">
        <f t="shared" ref="L13:N14" si="8">K13</f>
        <v>0</v>
      </c>
      <c r="M13" s="175">
        <f t="shared" si="8"/>
        <v>0</v>
      </c>
      <c r="N13" s="542">
        <f t="shared" si="8"/>
        <v>0</v>
      </c>
      <c r="O13" s="161">
        <f>N13*1</f>
        <v>0</v>
      </c>
      <c r="P13" s="125">
        <f>O13</f>
        <v>0</v>
      </c>
    </row>
    <row r="14" spans="1:16" ht="15" thickBot="1" x14ac:dyDescent="0.35">
      <c r="A14" s="128"/>
      <c r="B14" s="129"/>
      <c r="C14" s="97" t="s">
        <v>15</v>
      </c>
      <c r="D14" s="336">
        <f>E14</f>
        <v>0</v>
      </c>
      <c r="E14" s="316">
        <f>F14*1</f>
        <v>0</v>
      </c>
      <c r="F14" s="131"/>
      <c r="G14" s="133">
        <f t="shared" si="7"/>
        <v>0</v>
      </c>
      <c r="H14" s="133">
        <f t="shared" si="7"/>
        <v>0</v>
      </c>
      <c r="I14" s="179">
        <f t="shared" si="7"/>
        <v>0</v>
      </c>
      <c r="J14" s="132">
        <f t="shared" si="7"/>
        <v>0</v>
      </c>
      <c r="K14" s="131">
        <f>J14*1</f>
        <v>0</v>
      </c>
      <c r="L14" s="133">
        <f t="shared" si="8"/>
        <v>0</v>
      </c>
      <c r="M14" s="179">
        <f t="shared" si="8"/>
        <v>0</v>
      </c>
      <c r="N14" s="543">
        <f t="shared" si="8"/>
        <v>0</v>
      </c>
      <c r="O14" s="162">
        <f>N14*1</f>
        <v>0</v>
      </c>
      <c r="P14" s="132">
        <f>O14</f>
        <v>0</v>
      </c>
    </row>
    <row r="15" spans="1:16" ht="15" thickBot="1" x14ac:dyDescent="0.35">
      <c r="A15" s="144"/>
      <c r="B15" s="144"/>
      <c r="C15" s="149"/>
      <c r="D15" s="331"/>
      <c r="E15" s="1"/>
      <c r="F15" s="145"/>
      <c r="G15" s="28"/>
      <c r="H15" s="28"/>
      <c r="I15" s="25"/>
      <c r="J15" s="146"/>
      <c r="K15" s="145"/>
      <c r="L15" s="28"/>
      <c r="M15" s="1"/>
      <c r="N15" s="375"/>
      <c r="O15" s="20"/>
      <c r="P15" s="146"/>
    </row>
    <row r="16" spans="1:16" x14ac:dyDescent="0.3">
      <c r="A16" s="108" t="s">
        <v>23</v>
      </c>
      <c r="B16" s="109" t="s">
        <v>23</v>
      </c>
      <c r="C16" s="110" t="s">
        <v>34</v>
      </c>
      <c r="D16" s="332">
        <f t="shared" ref="D16:E18" si="9">E16/1.3</f>
        <v>-3.5502958579881652</v>
      </c>
      <c r="E16" s="312">
        <f t="shared" si="9"/>
        <v>-4.615384615384615</v>
      </c>
      <c r="F16" s="555">
        <v>-6</v>
      </c>
      <c r="G16" s="113">
        <f t="shared" ref="G16:J18" si="10">F16*1.3</f>
        <v>-7.8000000000000007</v>
      </c>
      <c r="H16" s="113">
        <f t="shared" si="10"/>
        <v>-10.14</v>
      </c>
      <c r="I16" s="172">
        <f t="shared" si="10"/>
        <v>-13.182</v>
      </c>
      <c r="J16" s="112">
        <f t="shared" si="10"/>
        <v>-17.136600000000001</v>
      </c>
      <c r="K16" s="111">
        <f>J16*1.35</f>
        <v>-23.134410000000003</v>
      </c>
      <c r="L16" s="113">
        <f t="shared" ref="L16:L18" si="11">K16*1.4</f>
        <v>-32.388173999999999</v>
      </c>
      <c r="M16" s="599">
        <f t="shared" ref="M16:N18" si="12">L16*1.45</f>
        <v>-46.962852299999994</v>
      </c>
      <c r="N16" s="544">
        <f t="shared" si="12"/>
        <v>-68.096135834999984</v>
      </c>
      <c r="O16" s="159">
        <f>N16*1.5</f>
        <v>-102.14420375249998</v>
      </c>
      <c r="P16" s="112">
        <f t="shared" ref="P16:P18" si="13">O16*1.55</f>
        <v>-158.32351581637496</v>
      </c>
    </row>
    <row r="17" spans="1:16" x14ac:dyDescent="0.3">
      <c r="A17" s="114" t="s">
        <v>23</v>
      </c>
      <c r="B17" s="44" t="s">
        <v>23</v>
      </c>
      <c r="C17" s="56" t="s">
        <v>35</v>
      </c>
      <c r="D17" s="332">
        <f t="shared" si="9"/>
        <v>-6.2130177514792893</v>
      </c>
      <c r="E17" s="312">
        <f t="shared" si="9"/>
        <v>-8.0769230769230766</v>
      </c>
      <c r="F17" s="556">
        <f>F16*1.75</f>
        <v>-10.5</v>
      </c>
      <c r="G17" s="34">
        <f t="shared" si="10"/>
        <v>-13.65</v>
      </c>
      <c r="H17" s="34">
        <f t="shared" si="10"/>
        <v>-17.745000000000001</v>
      </c>
      <c r="I17" s="173">
        <f t="shared" si="10"/>
        <v>-23.068500000000004</v>
      </c>
      <c r="J17" s="73">
        <f t="shared" si="10"/>
        <v>-29.989050000000006</v>
      </c>
      <c r="K17" s="72">
        <f>J17*1.35</f>
        <v>-40.485217500000012</v>
      </c>
      <c r="L17" s="34">
        <f t="shared" si="11"/>
        <v>-56.679304500000015</v>
      </c>
      <c r="M17" s="600">
        <f t="shared" si="12"/>
        <v>-82.184991525000015</v>
      </c>
      <c r="N17" s="607">
        <f t="shared" si="12"/>
        <v>-119.16823771125001</v>
      </c>
      <c r="O17" s="78">
        <f>N17*1.5</f>
        <v>-178.75235656687502</v>
      </c>
      <c r="P17" s="73">
        <f t="shared" si="13"/>
        <v>-277.06615267865629</v>
      </c>
    </row>
    <row r="18" spans="1:16" ht="15" thickBot="1" x14ac:dyDescent="0.35">
      <c r="A18" s="115" t="s">
        <v>23</v>
      </c>
      <c r="B18" s="116" t="s">
        <v>23</v>
      </c>
      <c r="C18" s="117" t="s">
        <v>36</v>
      </c>
      <c r="D18" s="332">
        <f t="shared" si="9"/>
        <v>-12.115384615384613</v>
      </c>
      <c r="E18" s="312">
        <f t="shared" si="9"/>
        <v>-15.749999999999998</v>
      </c>
      <c r="F18" s="557">
        <f>F17*1.95</f>
        <v>-20.474999999999998</v>
      </c>
      <c r="G18" s="120">
        <f t="shared" si="10"/>
        <v>-26.6175</v>
      </c>
      <c r="H18" s="120">
        <f t="shared" si="10"/>
        <v>-34.60275</v>
      </c>
      <c r="I18" s="174">
        <f t="shared" si="10"/>
        <v>-44.983575000000002</v>
      </c>
      <c r="J18" s="119">
        <f t="shared" si="10"/>
        <v>-58.478647500000001</v>
      </c>
      <c r="K18" s="118">
        <f>J18*1.35</f>
        <v>-78.946174125000013</v>
      </c>
      <c r="L18" s="120">
        <f t="shared" si="11"/>
        <v>-110.52464377500002</v>
      </c>
      <c r="M18" s="601">
        <f t="shared" si="12"/>
        <v>-160.26073347375001</v>
      </c>
      <c r="N18" s="545">
        <f t="shared" si="12"/>
        <v>-232.3780635369375</v>
      </c>
      <c r="O18" s="160">
        <f>N18*1.5</f>
        <v>-348.56709530540627</v>
      </c>
      <c r="P18" s="119">
        <f t="shared" si="13"/>
        <v>-540.27899772337969</v>
      </c>
    </row>
    <row r="19" spans="1:16" ht="15" thickBot="1" x14ac:dyDescent="0.35">
      <c r="A19" s="144"/>
      <c r="B19" s="144"/>
      <c r="C19" s="141"/>
      <c r="D19" s="331"/>
      <c r="E19" s="1"/>
      <c r="F19" s="558"/>
      <c r="G19" s="28"/>
      <c r="H19" s="28"/>
      <c r="I19" s="25"/>
      <c r="J19" s="146"/>
      <c r="K19" s="145"/>
      <c r="L19" s="28"/>
      <c r="M19" s="1"/>
      <c r="N19" s="375"/>
      <c r="O19" s="20"/>
      <c r="P19" s="146"/>
    </row>
    <row r="20" spans="1:16" x14ac:dyDescent="0.3">
      <c r="A20" s="121" t="s">
        <v>23</v>
      </c>
      <c r="B20" s="122" t="s">
        <v>23</v>
      </c>
      <c r="C20" s="123" t="s">
        <v>38</v>
      </c>
      <c r="D20" s="334">
        <f t="shared" ref="D20:E25" si="14">E20/1.3</f>
        <v>3.5502958579881652</v>
      </c>
      <c r="E20" s="314">
        <f t="shared" si="14"/>
        <v>4.615384615384615</v>
      </c>
      <c r="F20" s="559">
        <v>6</v>
      </c>
      <c r="G20" s="126">
        <f t="shared" ref="G20:J25" si="15">F20*1.3</f>
        <v>7.8000000000000007</v>
      </c>
      <c r="H20" s="126">
        <f t="shared" si="15"/>
        <v>10.14</v>
      </c>
      <c r="I20" s="175">
        <f t="shared" si="15"/>
        <v>13.182</v>
      </c>
      <c r="J20" s="125">
        <f t="shared" si="15"/>
        <v>17.136600000000001</v>
      </c>
      <c r="K20" s="124">
        <f t="shared" ref="K20:K25" si="16">J20*1.35</f>
        <v>23.134410000000003</v>
      </c>
      <c r="L20" s="126">
        <f t="shared" ref="L20:L25" si="17">K20*1.4</f>
        <v>32.388173999999999</v>
      </c>
      <c r="M20" s="366">
        <f t="shared" ref="M20:N25" si="18">L20*1.45</f>
        <v>46.962852299999994</v>
      </c>
      <c r="N20" s="542">
        <f t="shared" si="18"/>
        <v>68.096135834999984</v>
      </c>
      <c r="O20" s="161">
        <f t="shared" ref="O20:O25" si="19">N20*1.5</f>
        <v>102.14420375249998</v>
      </c>
      <c r="P20" s="125">
        <f t="shared" ref="P20:P25" si="20">O20*1.55</f>
        <v>158.32351581637496</v>
      </c>
    </row>
    <row r="21" spans="1:16" ht="15" thickBot="1" x14ac:dyDescent="0.35">
      <c r="A21" s="233" t="s">
        <v>23</v>
      </c>
      <c r="B21" s="234" t="s">
        <v>23</v>
      </c>
      <c r="C21" s="235" t="s">
        <v>37</v>
      </c>
      <c r="D21" s="336">
        <f t="shared" si="14"/>
        <v>9.5266272189349106</v>
      </c>
      <c r="E21" s="316">
        <f t="shared" si="14"/>
        <v>12.384615384615385</v>
      </c>
      <c r="F21" s="560">
        <v>16.100000000000001</v>
      </c>
      <c r="G21" s="239">
        <f t="shared" si="15"/>
        <v>20.930000000000003</v>
      </c>
      <c r="H21" s="239">
        <f t="shared" si="15"/>
        <v>27.209000000000007</v>
      </c>
      <c r="I21" s="240">
        <f t="shared" si="15"/>
        <v>35.371700000000011</v>
      </c>
      <c r="J21" s="237">
        <f t="shared" si="15"/>
        <v>45.983210000000014</v>
      </c>
      <c r="K21" s="236">
        <f t="shared" si="16"/>
        <v>62.077333500000023</v>
      </c>
      <c r="L21" s="239">
        <f t="shared" si="17"/>
        <v>86.908266900000029</v>
      </c>
      <c r="M21" s="602">
        <f t="shared" si="18"/>
        <v>126.01698700500003</v>
      </c>
      <c r="N21" s="546">
        <f t="shared" si="18"/>
        <v>182.72463115725003</v>
      </c>
      <c r="O21" s="260">
        <f t="shared" si="19"/>
        <v>274.08694673587502</v>
      </c>
      <c r="P21" s="237">
        <f t="shared" si="20"/>
        <v>424.8347674406063</v>
      </c>
    </row>
    <row r="22" spans="1:16" ht="15" thickTop="1" x14ac:dyDescent="0.3">
      <c r="A22" s="242" t="s">
        <v>23</v>
      </c>
      <c r="B22" s="243" t="s">
        <v>23</v>
      </c>
      <c r="C22" s="244" t="s">
        <v>39</v>
      </c>
      <c r="D22" s="334">
        <f t="shared" si="14"/>
        <v>8.8757396449704142</v>
      </c>
      <c r="E22" s="314">
        <f t="shared" si="14"/>
        <v>11.538461538461538</v>
      </c>
      <c r="F22" s="561">
        <f>F20*2.5</f>
        <v>15</v>
      </c>
      <c r="G22" s="248">
        <f t="shared" si="15"/>
        <v>19.5</v>
      </c>
      <c r="H22" s="248">
        <f t="shared" si="15"/>
        <v>25.35</v>
      </c>
      <c r="I22" s="249">
        <f t="shared" si="15"/>
        <v>32.955000000000005</v>
      </c>
      <c r="J22" s="246">
        <f t="shared" si="15"/>
        <v>42.841500000000011</v>
      </c>
      <c r="K22" s="245">
        <f t="shared" si="16"/>
        <v>57.836025000000021</v>
      </c>
      <c r="L22" s="248">
        <f t="shared" si="17"/>
        <v>80.970435000000023</v>
      </c>
      <c r="M22" s="603">
        <f t="shared" si="18"/>
        <v>117.40713075000004</v>
      </c>
      <c r="N22" s="608">
        <f t="shared" si="18"/>
        <v>170.24033958750005</v>
      </c>
      <c r="O22" s="261">
        <f t="shared" si="19"/>
        <v>255.36050938125007</v>
      </c>
      <c r="P22" s="246">
        <f t="shared" si="20"/>
        <v>395.8087895409376</v>
      </c>
    </row>
    <row r="23" spans="1:16" ht="15" thickBot="1" x14ac:dyDescent="0.35">
      <c r="A23" s="233" t="s">
        <v>23</v>
      </c>
      <c r="B23" s="234" t="s">
        <v>23</v>
      </c>
      <c r="C23" s="235" t="s">
        <v>40</v>
      </c>
      <c r="D23" s="336">
        <f t="shared" si="14"/>
        <v>23.816568047337277</v>
      </c>
      <c r="E23" s="316">
        <f t="shared" si="14"/>
        <v>30.96153846153846</v>
      </c>
      <c r="F23" s="560">
        <f>F21*2.5</f>
        <v>40.25</v>
      </c>
      <c r="G23" s="239">
        <f t="shared" si="15"/>
        <v>52.325000000000003</v>
      </c>
      <c r="H23" s="239">
        <f t="shared" si="15"/>
        <v>68.022500000000008</v>
      </c>
      <c r="I23" s="240">
        <f t="shared" si="15"/>
        <v>88.42925000000001</v>
      </c>
      <c r="J23" s="237">
        <f t="shared" si="15"/>
        <v>114.95802500000002</v>
      </c>
      <c r="K23" s="236">
        <f t="shared" si="16"/>
        <v>155.19333375000005</v>
      </c>
      <c r="L23" s="239">
        <f t="shared" si="17"/>
        <v>217.27066725000006</v>
      </c>
      <c r="M23" s="602">
        <f t="shared" si="18"/>
        <v>315.04246751250008</v>
      </c>
      <c r="N23" s="546">
        <f t="shared" si="18"/>
        <v>456.8115778931251</v>
      </c>
      <c r="O23" s="260">
        <f t="shared" si="19"/>
        <v>685.21736683968766</v>
      </c>
      <c r="P23" s="237">
        <f t="shared" si="20"/>
        <v>1062.0869186015159</v>
      </c>
    </row>
    <row r="24" spans="1:16" ht="15" thickTop="1" x14ac:dyDescent="0.3">
      <c r="A24" s="224" t="s">
        <v>23</v>
      </c>
      <c r="B24" s="225" t="s">
        <v>23</v>
      </c>
      <c r="C24" s="226" t="s">
        <v>41</v>
      </c>
      <c r="D24" s="334">
        <f t="shared" si="14"/>
        <v>21.301775147928993</v>
      </c>
      <c r="E24" s="314">
        <f t="shared" si="14"/>
        <v>27.69230769230769</v>
      </c>
      <c r="F24" s="562">
        <f>F22*2.4</f>
        <v>36</v>
      </c>
      <c r="G24" s="230">
        <f t="shared" si="15"/>
        <v>46.800000000000004</v>
      </c>
      <c r="H24" s="230">
        <f t="shared" si="15"/>
        <v>60.840000000000011</v>
      </c>
      <c r="I24" s="231">
        <f t="shared" si="15"/>
        <v>79.092000000000013</v>
      </c>
      <c r="J24" s="228">
        <f t="shared" si="15"/>
        <v>102.81960000000002</v>
      </c>
      <c r="K24" s="227">
        <f t="shared" si="16"/>
        <v>138.80646000000004</v>
      </c>
      <c r="L24" s="230">
        <f t="shared" si="17"/>
        <v>194.32904400000004</v>
      </c>
      <c r="M24" s="604">
        <f t="shared" si="18"/>
        <v>281.77711380000005</v>
      </c>
      <c r="N24" s="547">
        <f t="shared" si="18"/>
        <v>408.57681501000008</v>
      </c>
      <c r="O24" s="262">
        <f t="shared" si="19"/>
        <v>612.86522251500014</v>
      </c>
      <c r="P24" s="228">
        <f t="shared" si="20"/>
        <v>949.9410948982503</v>
      </c>
    </row>
    <row r="25" spans="1:16" ht="15" thickBot="1" x14ac:dyDescent="0.35">
      <c r="A25" s="128" t="s">
        <v>23</v>
      </c>
      <c r="B25" s="129" t="s">
        <v>23</v>
      </c>
      <c r="C25" s="130" t="s">
        <v>42</v>
      </c>
      <c r="D25" s="336">
        <f t="shared" si="14"/>
        <v>57.159763313609467</v>
      </c>
      <c r="E25" s="316">
        <f t="shared" si="14"/>
        <v>74.307692307692307</v>
      </c>
      <c r="F25" s="563">
        <f>F23*2.4</f>
        <v>96.6</v>
      </c>
      <c r="G25" s="133">
        <f t="shared" si="15"/>
        <v>125.58</v>
      </c>
      <c r="H25" s="133">
        <f t="shared" si="15"/>
        <v>163.25399999999999</v>
      </c>
      <c r="I25" s="179">
        <f t="shared" si="15"/>
        <v>212.2302</v>
      </c>
      <c r="J25" s="132">
        <f t="shared" si="15"/>
        <v>275.89926000000003</v>
      </c>
      <c r="K25" s="131">
        <f t="shared" si="16"/>
        <v>372.46400100000005</v>
      </c>
      <c r="L25" s="133">
        <f t="shared" si="17"/>
        <v>521.44960140000001</v>
      </c>
      <c r="M25" s="367">
        <f t="shared" si="18"/>
        <v>756.10192202999997</v>
      </c>
      <c r="N25" s="543">
        <f t="shared" si="18"/>
        <v>1096.3477869434998</v>
      </c>
      <c r="O25" s="162">
        <f t="shared" si="19"/>
        <v>1644.5216804152496</v>
      </c>
      <c r="P25" s="132">
        <f t="shared" si="20"/>
        <v>2549.0086046436372</v>
      </c>
    </row>
    <row r="26" spans="1:16" ht="15" thickBot="1" x14ac:dyDescent="0.35">
      <c r="A26" s="134"/>
      <c r="B26" s="134"/>
      <c r="C26" s="135"/>
      <c r="D26" s="318"/>
      <c r="E26" s="6"/>
      <c r="F26" s="554"/>
      <c r="G26" s="13"/>
      <c r="H26" s="13"/>
      <c r="I26" s="24"/>
      <c r="J26" s="137"/>
      <c r="K26" s="136"/>
      <c r="L26" s="13"/>
      <c r="M26" s="6"/>
      <c r="N26" s="374"/>
      <c r="O26" s="9"/>
      <c r="P26" s="137"/>
    </row>
    <row r="27" spans="1:16" s="379" customFormat="1" x14ac:dyDescent="0.3">
      <c r="A27" s="376" t="s">
        <v>21</v>
      </c>
      <c r="B27" s="377" t="s">
        <v>21</v>
      </c>
      <c r="C27" s="378" t="s">
        <v>3</v>
      </c>
      <c r="D27" s="334">
        <f>E27</f>
        <v>2</v>
      </c>
      <c r="E27" s="314">
        <f>F27*1</f>
        <v>2</v>
      </c>
      <c r="F27" s="124">
        <v>2</v>
      </c>
      <c r="G27" s="126">
        <f t="shared" ref="G27:J28" si="21">F27</f>
        <v>2</v>
      </c>
      <c r="H27" s="126">
        <f t="shared" si="21"/>
        <v>2</v>
      </c>
      <c r="I27" s="175">
        <f t="shared" si="21"/>
        <v>2</v>
      </c>
      <c r="J27" s="125">
        <f t="shared" si="21"/>
        <v>2</v>
      </c>
      <c r="K27" s="124">
        <f>J27*1</f>
        <v>2</v>
      </c>
      <c r="L27" s="126">
        <f t="shared" ref="L27:N28" si="22">K27</f>
        <v>2</v>
      </c>
      <c r="M27" s="175">
        <f t="shared" si="22"/>
        <v>2</v>
      </c>
      <c r="N27" s="542">
        <f t="shared" si="22"/>
        <v>2</v>
      </c>
      <c r="O27" s="161">
        <f>N27*1</f>
        <v>2</v>
      </c>
      <c r="P27" s="125">
        <f>O27</f>
        <v>2</v>
      </c>
    </row>
    <row r="28" spans="1:16" s="379" customFormat="1" ht="15" thickBot="1" x14ac:dyDescent="0.35">
      <c r="A28" s="380" t="s">
        <v>21</v>
      </c>
      <c r="B28" s="381" t="s">
        <v>21</v>
      </c>
      <c r="C28" s="382" t="s">
        <v>4</v>
      </c>
      <c r="D28" s="336">
        <f>E28</f>
        <v>20</v>
      </c>
      <c r="E28" s="316">
        <f>F28*1</f>
        <v>20</v>
      </c>
      <c r="F28" s="131">
        <v>20</v>
      </c>
      <c r="G28" s="133">
        <f t="shared" si="21"/>
        <v>20</v>
      </c>
      <c r="H28" s="133">
        <f t="shared" si="21"/>
        <v>20</v>
      </c>
      <c r="I28" s="179">
        <f t="shared" si="21"/>
        <v>20</v>
      </c>
      <c r="J28" s="132">
        <f t="shared" si="21"/>
        <v>20</v>
      </c>
      <c r="K28" s="131">
        <f>J28*1</f>
        <v>20</v>
      </c>
      <c r="L28" s="133">
        <f t="shared" si="22"/>
        <v>20</v>
      </c>
      <c r="M28" s="179">
        <f t="shared" si="22"/>
        <v>20</v>
      </c>
      <c r="N28" s="543">
        <f t="shared" si="22"/>
        <v>20</v>
      </c>
      <c r="O28" s="162">
        <f>N28*1</f>
        <v>20</v>
      </c>
      <c r="P28" s="132">
        <f>O28</f>
        <v>20</v>
      </c>
    </row>
    <row r="29" spans="1:16" ht="15" thickBot="1" x14ac:dyDescent="0.35">
      <c r="A29" s="134"/>
      <c r="B29" s="134"/>
      <c r="C29" s="149"/>
      <c r="D29" s="318"/>
      <c r="E29" s="6"/>
      <c r="F29" s="554"/>
      <c r="G29" s="13"/>
      <c r="H29" s="13"/>
      <c r="I29" s="24"/>
      <c r="J29" s="137"/>
      <c r="K29" s="136"/>
      <c r="L29" s="13"/>
      <c r="M29" s="6"/>
      <c r="N29" s="374"/>
      <c r="O29" s="9"/>
      <c r="P29" s="137"/>
    </row>
    <row r="30" spans="1:16" ht="15" thickBot="1" x14ac:dyDescent="0.35">
      <c r="A30" s="150" t="s">
        <v>21</v>
      </c>
      <c r="B30" s="151" t="s">
        <v>21</v>
      </c>
      <c r="C30" s="152" t="s">
        <v>16</v>
      </c>
      <c r="D30" s="334">
        <f>E30</f>
        <v>35</v>
      </c>
      <c r="E30" s="314">
        <f>F30*1</f>
        <v>35</v>
      </c>
      <c r="F30" s="214">
        <v>35</v>
      </c>
      <c r="G30" s="217">
        <f>F30</f>
        <v>35</v>
      </c>
      <c r="H30" s="217">
        <f>G30</f>
        <v>35</v>
      </c>
      <c r="I30" s="218">
        <f>H30</f>
        <v>35</v>
      </c>
      <c r="J30" s="215">
        <f>I30</f>
        <v>35</v>
      </c>
      <c r="K30" s="214">
        <f>J30*1</f>
        <v>35</v>
      </c>
      <c r="L30" s="217">
        <f>K30</f>
        <v>35</v>
      </c>
      <c r="M30" s="218">
        <f>L30</f>
        <v>35</v>
      </c>
      <c r="N30" s="550">
        <f>M30</f>
        <v>35</v>
      </c>
      <c r="O30" s="216">
        <f>N30*1</f>
        <v>35</v>
      </c>
      <c r="P30" s="215">
        <f>O30</f>
        <v>35</v>
      </c>
    </row>
    <row r="31" spans="1:16" ht="15" thickBot="1" x14ac:dyDescent="0.35">
      <c r="A31" s="134"/>
      <c r="B31" s="134"/>
      <c r="C31" s="149"/>
      <c r="D31" s="318"/>
      <c r="E31" s="6"/>
      <c r="F31" s="554"/>
      <c r="G31" s="13"/>
      <c r="H31" s="13"/>
      <c r="I31" s="24"/>
      <c r="J31" s="137"/>
      <c r="K31" s="136"/>
      <c r="L31" s="13"/>
      <c r="M31" s="6"/>
      <c r="N31" s="374"/>
      <c r="O31" s="9"/>
      <c r="P31" s="137"/>
    </row>
    <row r="32" spans="1:16" x14ac:dyDescent="0.3">
      <c r="A32" s="153" t="s">
        <v>22</v>
      </c>
      <c r="B32" s="154" t="s">
        <v>30</v>
      </c>
      <c r="C32" s="155" t="s">
        <v>43</v>
      </c>
      <c r="D32" s="336">
        <f>E32</f>
        <v>40</v>
      </c>
      <c r="E32" s="316">
        <f>F32*1</f>
        <v>40</v>
      </c>
      <c r="F32" s="204">
        <v>40</v>
      </c>
      <c r="G32" s="206">
        <f t="shared" ref="G32:J34" si="23">F32</f>
        <v>40</v>
      </c>
      <c r="H32" s="206">
        <f t="shared" si="23"/>
        <v>40</v>
      </c>
      <c r="I32" s="208">
        <f t="shared" si="23"/>
        <v>40</v>
      </c>
      <c r="J32" s="205">
        <f t="shared" si="23"/>
        <v>40</v>
      </c>
      <c r="K32" s="204">
        <f>J32*1.1</f>
        <v>44</v>
      </c>
      <c r="L32" s="206">
        <f t="shared" ref="L32:N34" si="24">K32</f>
        <v>44</v>
      </c>
      <c r="M32" s="208">
        <f t="shared" si="24"/>
        <v>44</v>
      </c>
      <c r="N32" s="551">
        <f t="shared" si="24"/>
        <v>44</v>
      </c>
      <c r="O32" s="207">
        <f>N32*1.2</f>
        <v>52.8</v>
      </c>
      <c r="P32" s="205">
        <f>O32</f>
        <v>52.8</v>
      </c>
    </row>
    <row r="33" spans="1:16" x14ac:dyDescent="0.3">
      <c r="A33" s="127" t="s">
        <v>22</v>
      </c>
      <c r="B33" s="43" t="s">
        <v>30</v>
      </c>
      <c r="C33" s="57" t="s">
        <v>44</v>
      </c>
      <c r="D33" s="336">
        <f>E33</f>
        <v>60</v>
      </c>
      <c r="E33" s="316">
        <f>F33*1</f>
        <v>60</v>
      </c>
      <c r="F33" s="76">
        <v>60</v>
      </c>
      <c r="G33" s="37">
        <f t="shared" si="23"/>
        <v>60</v>
      </c>
      <c r="H33" s="37">
        <f t="shared" si="23"/>
        <v>60</v>
      </c>
      <c r="I33" s="176">
        <f t="shared" si="23"/>
        <v>60</v>
      </c>
      <c r="J33" s="77">
        <f t="shared" si="23"/>
        <v>60</v>
      </c>
      <c r="K33" s="76">
        <f>J33*1.1</f>
        <v>66</v>
      </c>
      <c r="L33" s="37">
        <f t="shared" si="24"/>
        <v>66</v>
      </c>
      <c r="M33" s="176">
        <f t="shared" si="24"/>
        <v>66</v>
      </c>
      <c r="N33" s="609">
        <f t="shared" si="24"/>
        <v>66</v>
      </c>
      <c r="O33" s="80">
        <f>N33*1.2</f>
        <v>79.2</v>
      </c>
      <c r="P33" s="77">
        <f>O33</f>
        <v>79.2</v>
      </c>
    </row>
    <row r="34" spans="1:16" ht="15" thickBot="1" x14ac:dyDescent="0.35">
      <c r="A34" s="128" t="s">
        <v>22</v>
      </c>
      <c r="B34" s="129" t="s">
        <v>30</v>
      </c>
      <c r="C34" s="148" t="s">
        <v>45</v>
      </c>
      <c r="D34" s="336">
        <f>E34</f>
        <v>80</v>
      </c>
      <c r="E34" s="316">
        <f>F34*1</f>
        <v>80</v>
      </c>
      <c r="F34" s="131">
        <v>80</v>
      </c>
      <c r="G34" s="133">
        <f t="shared" si="23"/>
        <v>80</v>
      </c>
      <c r="H34" s="133">
        <f t="shared" si="23"/>
        <v>80</v>
      </c>
      <c r="I34" s="179">
        <f t="shared" si="23"/>
        <v>80</v>
      </c>
      <c r="J34" s="132">
        <f t="shared" si="23"/>
        <v>80</v>
      </c>
      <c r="K34" s="131">
        <f>J34*1.1</f>
        <v>88</v>
      </c>
      <c r="L34" s="133">
        <f t="shared" si="24"/>
        <v>88</v>
      </c>
      <c r="M34" s="179">
        <f t="shared" si="24"/>
        <v>88</v>
      </c>
      <c r="N34" s="543">
        <f t="shared" si="24"/>
        <v>88</v>
      </c>
      <c r="O34" s="162">
        <f>N34*1.2</f>
        <v>105.6</v>
      </c>
      <c r="P34" s="132">
        <f>O34</f>
        <v>105.6</v>
      </c>
    </row>
    <row r="35" spans="1:16" ht="15" thickBot="1" x14ac:dyDescent="0.35">
      <c r="A35" s="134"/>
      <c r="B35" s="134"/>
      <c r="C35" s="149"/>
      <c r="D35" s="318"/>
      <c r="E35" s="6"/>
      <c r="F35" s="554"/>
      <c r="G35" s="13"/>
      <c r="H35" s="13"/>
      <c r="I35" s="24"/>
      <c r="J35" s="137"/>
      <c r="K35" s="136"/>
      <c r="L35" s="13"/>
      <c r="M35" s="6"/>
      <c r="N35" s="374"/>
      <c r="O35" s="9"/>
      <c r="P35" s="137"/>
    </row>
    <row r="36" spans="1:16" ht="15" thickBot="1" x14ac:dyDescent="0.35">
      <c r="A36" s="150" t="s">
        <v>21</v>
      </c>
      <c r="B36" s="151" t="s">
        <v>21</v>
      </c>
      <c r="C36" s="152" t="s">
        <v>17</v>
      </c>
      <c r="D36" s="338">
        <f>E36</f>
        <v>0.9</v>
      </c>
      <c r="E36" s="339">
        <f>F36*1</f>
        <v>0.9</v>
      </c>
      <c r="F36" s="251">
        <v>0.9</v>
      </c>
      <c r="G36" s="254">
        <f>F36</f>
        <v>0.9</v>
      </c>
      <c r="H36" s="254">
        <f>G36</f>
        <v>0.9</v>
      </c>
      <c r="I36" s="255">
        <f>H36</f>
        <v>0.9</v>
      </c>
      <c r="J36" s="252">
        <f>I36</f>
        <v>0.9</v>
      </c>
      <c r="K36" s="251">
        <f>J36*1</f>
        <v>0.9</v>
      </c>
      <c r="L36" s="254">
        <f>K36</f>
        <v>0.9</v>
      </c>
      <c r="M36" s="255">
        <f>L36</f>
        <v>0.9</v>
      </c>
      <c r="N36" s="552">
        <f>M36</f>
        <v>0.9</v>
      </c>
      <c r="O36" s="253">
        <f>N36*1</f>
        <v>0.9</v>
      </c>
      <c r="P36" s="252">
        <f>O36</f>
        <v>0.9</v>
      </c>
    </row>
    <row r="37" spans="1:16" ht="15" thickBot="1" x14ac:dyDescent="0.35">
      <c r="N37" s="610"/>
    </row>
    <row r="38" spans="1:16" ht="15" thickBot="1" x14ac:dyDescent="0.35">
      <c r="A38" s="640" t="s">
        <v>74</v>
      </c>
      <c r="B38" s="641"/>
      <c r="C38" s="404" t="s">
        <v>73</v>
      </c>
      <c r="D38" s="404">
        <f>(0.5*(D20+D21))/(0.5*(D27/10+D28/10)+D30/10)*D36</f>
        <v>1.2792642140468229</v>
      </c>
      <c r="E38" s="404">
        <f t="shared" ref="E38:I38" si="25">(0.5*(E20+E21))/(0.5*(E27/10+E28/10)+E30/10)*E36</f>
        <v>1.6630434782608698</v>
      </c>
      <c r="F38" s="404">
        <f t="shared" si="25"/>
        <v>2.1619565217391306</v>
      </c>
      <c r="G38" s="404">
        <f t="shared" si="25"/>
        <v>2.81054347826087</v>
      </c>
      <c r="H38" s="404">
        <f t="shared" si="25"/>
        <v>3.6537065217391311</v>
      </c>
      <c r="I38" s="404">
        <f t="shared" si="25"/>
        <v>4.7498184782608712</v>
      </c>
      <c r="J38" s="404">
        <f t="shared" ref="J38" si="26">(0.5*(J20+J21))/(0.5*(J27/10+J28/10)+J30/10)*J36</f>
        <v>6.1747640217391329</v>
      </c>
      <c r="K38" s="404">
        <f t="shared" ref="K38:P38" si="27">(0.5*(K20+K21))/(0.5*(K27/10+K28/10)+K30/10)*K36</f>
        <v>8.3359314293478288</v>
      </c>
      <c r="L38" s="404">
        <f t="shared" si="27"/>
        <v>11.67030400108696</v>
      </c>
      <c r="M38" s="605">
        <f t="shared" si="27"/>
        <v>16.921940801576092</v>
      </c>
      <c r="N38" s="611">
        <f t="shared" si="27"/>
        <v>24.536814162285328</v>
      </c>
      <c r="O38" s="606">
        <f t="shared" si="27"/>
        <v>36.805221243427987</v>
      </c>
      <c r="P38" s="404">
        <f t="shared" si="27"/>
        <v>57.048092927313391</v>
      </c>
    </row>
    <row r="39" spans="1:16" ht="15" thickBot="1" x14ac:dyDescent="0.35">
      <c r="A39" s="640" t="s">
        <v>74</v>
      </c>
      <c r="B39" s="641"/>
      <c r="C39" s="404" t="s">
        <v>73</v>
      </c>
      <c r="D39" s="404">
        <f>(0.5*(D22+D23))/(0.5*(D27/10+D28/10)+D30/10)*D36</f>
        <v>3.1981605351170574</v>
      </c>
      <c r="E39" s="404">
        <f t="shared" ref="E39:I39" si="28">(0.5*(E22+E23))/(0.5*(E27/10+E28/10)+E30/10)*E36</f>
        <v>4.1576086956521747</v>
      </c>
      <c r="F39" s="404">
        <f t="shared" si="28"/>
        <v>5.4048913043478271</v>
      </c>
      <c r="G39" s="404">
        <f t="shared" si="28"/>
        <v>7.0263586956521751</v>
      </c>
      <c r="H39" s="404">
        <f t="shared" si="28"/>
        <v>9.1342663043478272</v>
      </c>
      <c r="I39" s="404">
        <f t="shared" si="28"/>
        <v>11.874546195652176</v>
      </c>
      <c r="J39" s="404">
        <f t="shared" ref="J39" si="29">(0.5*(J22+J23))/(0.5*(J27/10+J28/10)+J30/10)*J36</f>
        <v>15.436910054347829</v>
      </c>
      <c r="K39" s="404">
        <f t="shared" ref="K39:P39" si="30">(0.5*(K22+K23))/(0.5*(K27/10+K28/10)+K30/10)*K36</f>
        <v>20.839828573369577</v>
      </c>
      <c r="L39" s="404">
        <f t="shared" si="30"/>
        <v>29.175760002717404</v>
      </c>
      <c r="M39" s="605">
        <f t="shared" si="30"/>
        <v>42.304852003940233</v>
      </c>
      <c r="N39" s="611">
        <f t="shared" si="30"/>
        <v>61.342035405713347</v>
      </c>
      <c r="O39" s="606">
        <f t="shared" si="30"/>
        <v>92.013053108569991</v>
      </c>
      <c r="P39" s="404">
        <f t="shared" si="30"/>
        <v>142.62023231828351</v>
      </c>
    </row>
    <row r="40" spans="1:16" ht="15" thickBot="1" x14ac:dyDescent="0.35">
      <c r="A40" s="640" t="s">
        <v>74</v>
      </c>
      <c r="B40" s="641"/>
      <c r="C40" s="404" t="s">
        <v>73</v>
      </c>
      <c r="D40" s="404">
        <f>(0.5*(D24+D25))/(0.5*(D27/10+D28/10)+D30/10)*D36</f>
        <v>7.6755852842809356</v>
      </c>
      <c r="E40" s="404">
        <f t="shared" ref="E40:I40" si="31">(0.5*(E24+E25))/(0.5*(E27/10+E28/10)+E30/10)*E36</f>
        <v>9.9782608695652186</v>
      </c>
      <c r="F40" s="404">
        <f t="shared" si="31"/>
        <v>12.971739130434782</v>
      </c>
      <c r="G40" s="404">
        <f t="shared" si="31"/>
        <v>16.86326086956522</v>
      </c>
      <c r="H40" s="404">
        <f t="shared" si="31"/>
        <v>21.922239130434786</v>
      </c>
      <c r="I40" s="404">
        <f t="shared" si="31"/>
        <v>28.498910869565222</v>
      </c>
      <c r="J40" s="404">
        <f t="shared" ref="J40" si="32">(0.5*(J24+J25))/(0.5*(J27/10+J28/10)+J30/10)*J36</f>
        <v>37.04858413043479</v>
      </c>
      <c r="K40" s="404">
        <f t="shared" ref="K40:P40" si="33">(0.5*(K24+K25))/(0.5*(K27/10+K28/10)+K30/10)*K36</f>
        <v>50.015588576086969</v>
      </c>
      <c r="L40" s="404">
        <f t="shared" si="33"/>
        <v>70.021824006521754</v>
      </c>
      <c r="M40" s="605">
        <f t="shared" si="33"/>
        <v>101.53164480945652</v>
      </c>
      <c r="N40" s="611">
        <f t="shared" si="33"/>
        <v>147.22088497371195</v>
      </c>
      <c r="O40" s="606">
        <f t="shared" si="33"/>
        <v>220.83132746056793</v>
      </c>
      <c r="P40" s="404">
        <f t="shared" si="33"/>
        <v>342.28855756388037</v>
      </c>
    </row>
  </sheetData>
  <mergeCells count="4">
    <mergeCell ref="A1:B1"/>
    <mergeCell ref="A38:B38"/>
    <mergeCell ref="A39:B39"/>
    <mergeCell ref="A40:B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C2C-F093-477F-851C-4AA33D7275FC}">
  <dimension ref="A1:T28"/>
  <sheetViews>
    <sheetView zoomScale="85" zoomScaleNormal="85" workbookViewId="0">
      <selection activeCell="P28" sqref="A1:P28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  <col min="14" max="14" width="12.44140625" bestFit="1" customWidth="1"/>
  </cols>
  <sheetData>
    <row r="1" spans="1:20" x14ac:dyDescent="0.3">
      <c r="A1" s="639" t="s">
        <v>47</v>
      </c>
      <c r="B1" s="639"/>
      <c r="C1" s="52" t="s">
        <v>0</v>
      </c>
      <c r="D1" s="81" t="s">
        <v>2</v>
      </c>
      <c r="E1" s="82" t="s">
        <v>1</v>
      </c>
      <c r="F1" s="81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2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553"/>
      <c r="G2" s="30"/>
      <c r="H2" s="30"/>
      <c r="I2" s="31"/>
      <c r="J2" s="31"/>
      <c r="K2" s="86"/>
      <c r="L2" s="30"/>
      <c r="M2" s="31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1.75</v>
      </c>
      <c r="E3" s="306">
        <f>F3*1</f>
        <v>1.75</v>
      </c>
      <c r="F3" s="256">
        <v>1.75</v>
      </c>
      <c r="G3" s="258">
        <f>F3</f>
        <v>1.75</v>
      </c>
      <c r="H3" s="258">
        <f>G3</f>
        <v>1.75</v>
      </c>
      <c r="I3" s="259">
        <f>H3</f>
        <v>1.75</v>
      </c>
      <c r="J3" s="259">
        <f>I3</f>
        <v>1.75</v>
      </c>
      <c r="K3" s="256">
        <f>J3*1.1</f>
        <v>1.9250000000000003</v>
      </c>
      <c r="L3" s="258">
        <f>K3</f>
        <v>1.9250000000000003</v>
      </c>
      <c r="M3" s="259">
        <f>L3</f>
        <v>1.9250000000000003</v>
      </c>
      <c r="N3" s="536">
        <f>M3</f>
        <v>1.9250000000000003</v>
      </c>
      <c r="O3" s="263">
        <f>N3*1.15</f>
        <v>2.2137500000000001</v>
      </c>
      <c r="P3" s="257">
        <f>O3</f>
        <v>2.2137500000000001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68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1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66">
        <v>0</v>
      </c>
      <c r="G5" s="32">
        <f t="shared" si="2"/>
        <v>0</v>
      </c>
      <c r="H5" s="32">
        <f t="shared" si="2"/>
        <v>0</v>
      </c>
      <c r="I5" s="168">
        <f t="shared" si="2"/>
        <v>0</v>
      </c>
      <c r="J5" s="168">
        <f t="shared" si="2"/>
        <v>0</v>
      </c>
      <c r="K5" s="66">
        <f>J5*1</f>
        <v>0</v>
      </c>
      <c r="L5" s="32">
        <f t="shared" si="3"/>
        <v>0</v>
      </c>
      <c r="M5" s="168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296"/>
      <c r="R5" s="296"/>
      <c r="S5" s="296"/>
      <c r="T5" s="296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1.5</v>
      </c>
      <c r="E6" s="307">
        <f t="shared" si="1"/>
        <v>1.5</v>
      </c>
      <c r="F6" s="68">
        <v>1.5</v>
      </c>
      <c r="G6" s="33">
        <f t="shared" si="2"/>
        <v>1.5</v>
      </c>
      <c r="H6" s="33">
        <f t="shared" si="2"/>
        <v>1.5</v>
      </c>
      <c r="I6" s="169">
        <f t="shared" si="2"/>
        <v>1.5</v>
      </c>
      <c r="J6" s="169">
        <f t="shared" si="2"/>
        <v>1.5</v>
      </c>
      <c r="K6" s="68">
        <f>J6*1.1</f>
        <v>1.6500000000000001</v>
      </c>
      <c r="L6" s="33">
        <f t="shared" si="3"/>
        <v>1.6500000000000001</v>
      </c>
      <c r="M6" s="169">
        <f t="shared" si="3"/>
        <v>1.6500000000000001</v>
      </c>
      <c r="N6" s="537">
        <f t="shared" si="3"/>
        <v>1.6500000000000001</v>
      </c>
      <c r="O6" s="59">
        <f>N6*1.15</f>
        <v>1.8975</v>
      </c>
      <c r="P6" s="69">
        <f t="shared" si="4"/>
        <v>1.8975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0.5</v>
      </c>
      <c r="E7" s="308">
        <f t="shared" si="1"/>
        <v>0.5</v>
      </c>
      <c r="F7" s="98">
        <v>0.5</v>
      </c>
      <c r="G7" s="100">
        <f t="shared" si="2"/>
        <v>0.5</v>
      </c>
      <c r="H7" s="100">
        <f t="shared" si="2"/>
        <v>0.5</v>
      </c>
      <c r="I7" s="170">
        <f t="shared" si="2"/>
        <v>0.5</v>
      </c>
      <c r="J7" s="170">
        <f t="shared" si="2"/>
        <v>0.5</v>
      </c>
      <c r="K7" s="98">
        <f>J7*1.1</f>
        <v>0.55000000000000004</v>
      </c>
      <c r="L7" s="100">
        <f t="shared" si="3"/>
        <v>0.55000000000000004</v>
      </c>
      <c r="M7" s="170">
        <f t="shared" si="3"/>
        <v>0.55000000000000004</v>
      </c>
      <c r="N7" s="539">
        <f t="shared" si="3"/>
        <v>0.55000000000000004</v>
      </c>
      <c r="O7" s="157">
        <f>N7*1.15</f>
        <v>0.63249999999999995</v>
      </c>
      <c r="P7" s="99">
        <f t="shared" si="4"/>
        <v>0.63249999999999995</v>
      </c>
    </row>
    <row r="8" spans="1:20" ht="15" thickBot="1" x14ac:dyDescent="0.35">
      <c r="A8" s="134"/>
      <c r="B8" s="134"/>
      <c r="C8" s="141"/>
      <c r="D8" s="318"/>
      <c r="E8" s="6"/>
      <c r="F8" s="554"/>
      <c r="G8" s="13"/>
      <c r="H8" s="13"/>
      <c r="I8" s="24"/>
      <c r="J8" s="24"/>
      <c r="K8" s="136"/>
      <c r="L8" s="13"/>
      <c r="M8" s="6"/>
      <c r="N8" s="374"/>
      <c r="O8" s="9"/>
      <c r="P8" s="137"/>
    </row>
    <row r="9" spans="1:20" ht="15" thickBot="1" x14ac:dyDescent="0.35">
      <c r="A9" s="163" t="s">
        <v>22</v>
      </c>
      <c r="B9" s="164" t="s">
        <v>30</v>
      </c>
      <c r="C9" s="152" t="s">
        <v>33</v>
      </c>
      <c r="D9" s="325">
        <f>E9</f>
        <v>0</v>
      </c>
      <c r="E9" s="309">
        <f>F9*1</f>
        <v>0</v>
      </c>
      <c r="F9" s="251">
        <v>0</v>
      </c>
      <c r="G9" s="254">
        <f>F9</f>
        <v>0</v>
      </c>
      <c r="H9" s="254">
        <f>G9</f>
        <v>0</v>
      </c>
      <c r="I9" s="255">
        <f>H9</f>
        <v>0</v>
      </c>
      <c r="J9" s="255">
        <f>I9</f>
        <v>0</v>
      </c>
      <c r="K9" s="251">
        <f>J9*1.1</f>
        <v>0</v>
      </c>
      <c r="L9" s="254">
        <f>K9</f>
        <v>0</v>
      </c>
      <c r="M9" s="255">
        <f>L9</f>
        <v>0</v>
      </c>
      <c r="N9" s="552">
        <f>M9</f>
        <v>0</v>
      </c>
      <c r="O9" s="253">
        <f>N9*1.1</f>
        <v>0</v>
      </c>
      <c r="P9" s="252">
        <f>O9</f>
        <v>0</v>
      </c>
    </row>
    <row r="10" spans="1:20" ht="15" thickBot="1" x14ac:dyDescent="0.35">
      <c r="A10" s="134"/>
      <c r="B10" s="134"/>
      <c r="C10" s="141"/>
      <c r="D10" s="318"/>
      <c r="E10" s="6"/>
      <c r="F10" s="554"/>
      <c r="G10" s="13"/>
      <c r="H10" s="13"/>
      <c r="I10" s="24"/>
      <c r="J10" s="24"/>
      <c r="K10" s="136"/>
      <c r="L10" s="13"/>
      <c r="M10" s="6"/>
      <c r="N10" s="374"/>
      <c r="O10" s="9"/>
      <c r="P10" s="137"/>
    </row>
    <row r="11" spans="1:20" x14ac:dyDescent="0.3">
      <c r="A11" s="121"/>
      <c r="B11" s="122"/>
      <c r="C11" s="103" t="s">
        <v>14</v>
      </c>
      <c r="D11" s="334">
        <f>E11</f>
        <v>0</v>
      </c>
      <c r="E11" s="314">
        <f>F11*1</f>
        <v>0</v>
      </c>
      <c r="F11" s="124"/>
      <c r="G11" s="126">
        <f t="shared" ref="G11:J12" si="5">F11</f>
        <v>0</v>
      </c>
      <c r="H11" s="126">
        <f t="shared" si="5"/>
        <v>0</v>
      </c>
      <c r="I11" s="175">
        <f t="shared" si="5"/>
        <v>0</v>
      </c>
      <c r="J11" s="175">
        <f t="shared" si="5"/>
        <v>0</v>
      </c>
      <c r="K11" s="124">
        <f>J11*1</f>
        <v>0</v>
      </c>
      <c r="L11" s="126">
        <f t="shared" ref="L11:N12" si="6">K11</f>
        <v>0</v>
      </c>
      <c r="M11" s="175">
        <f t="shared" si="6"/>
        <v>0</v>
      </c>
      <c r="N11" s="542">
        <f t="shared" si="6"/>
        <v>0</v>
      </c>
      <c r="O11" s="161">
        <f>N11*1</f>
        <v>0</v>
      </c>
      <c r="P11" s="125">
        <f>O11</f>
        <v>0</v>
      </c>
    </row>
    <row r="12" spans="1:20" ht="15" thickBot="1" x14ac:dyDescent="0.35">
      <c r="A12" s="128"/>
      <c r="B12" s="129"/>
      <c r="C12" s="97" t="s">
        <v>15</v>
      </c>
      <c r="D12" s="336">
        <f>E12</f>
        <v>0</v>
      </c>
      <c r="E12" s="316">
        <f>F12*1</f>
        <v>0</v>
      </c>
      <c r="F12" s="131"/>
      <c r="G12" s="133">
        <f t="shared" si="5"/>
        <v>0</v>
      </c>
      <c r="H12" s="133">
        <f t="shared" si="5"/>
        <v>0</v>
      </c>
      <c r="I12" s="179">
        <f t="shared" si="5"/>
        <v>0</v>
      </c>
      <c r="J12" s="179">
        <f t="shared" si="5"/>
        <v>0</v>
      </c>
      <c r="K12" s="131">
        <f>J12*1</f>
        <v>0</v>
      </c>
      <c r="L12" s="133">
        <f t="shared" si="6"/>
        <v>0</v>
      </c>
      <c r="M12" s="179">
        <f t="shared" si="6"/>
        <v>0</v>
      </c>
      <c r="N12" s="543">
        <f t="shared" si="6"/>
        <v>0</v>
      </c>
      <c r="O12" s="162">
        <f>N12*1</f>
        <v>0</v>
      </c>
      <c r="P12" s="132">
        <f>O12</f>
        <v>0</v>
      </c>
    </row>
    <row r="13" spans="1:20" ht="15" thickBot="1" x14ac:dyDescent="0.35">
      <c r="A13" s="144"/>
      <c r="B13" s="144"/>
      <c r="C13" s="149"/>
      <c r="D13" s="331"/>
      <c r="E13" s="1"/>
      <c r="F13" s="145"/>
      <c r="G13" s="28"/>
      <c r="H13" s="28"/>
      <c r="I13" s="25"/>
      <c r="J13" s="25"/>
      <c r="K13" s="145"/>
      <c r="L13" s="28"/>
      <c r="M13" s="1"/>
      <c r="N13" s="375"/>
      <c r="O13" s="20"/>
      <c r="P13" s="146"/>
    </row>
    <row r="14" spans="1:20" ht="15" thickBot="1" x14ac:dyDescent="0.35">
      <c r="A14" s="166" t="s">
        <v>23</v>
      </c>
      <c r="B14" s="167" t="s">
        <v>23</v>
      </c>
      <c r="C14" s="285" t="s">
        <v>36</v>
      </c>
      <c r="D14" s="332">
        <f>E14/1.3</f>
        <v>-18.639053254437869</v>
      </c>
      <c r="E14" s="312">
        <f>F14/1.3</f>
        <v>-24.23076923076923</v>
      </c>
      <c r="F14" s="564">
        <v>-31.5</v>
      </c>
      <c r="G14" s="289">
        <f>F14*1.3</f>
        <v>-40.950000000000003</v>
      </c>
      <c r="H14" s="289">
        <f>G14*1.3</f>
        <v>-53.235000000000007</v>
      </c>
      <c r="I14" s="290">
        <f>H14*1.3</f>
        <v>-69.205500000000015</v>
      </c>
      <c r="J14" s="290">
        <f>I14*1.3</f>
        <v>-89.967150000000018</v>
      </c>
      <c r="K14" s="286">
        <f>J14*1.35</f>
        <v>-121.45565250000003</v>
      </c>
      <c r="L14" s="289">
        <f>K14*1.4</f>
        <v>-170.03791350000003</v>
      </c>
      <c r="M14" s="402">
        <f>L14*1.45</f>
        <v>-246.55497457500005</v>
      </c>
      <c r="N14" s="568">
        <f>M14*1.45</f>
        <v>-357.50471313375004</v>
      </c>
      <c r="O14" s="292">
        <f>N14*1.5</f>
        <v>-536.25706970062504</v>
      </c>
      <c r="P14" s="287">
        <f>O14*1.55</f>
        <v>-831.19845803596888</v>
      </c>
    </row>
    <row r="15" spans="1:20" ht="15" thickBot="1" x14ac:dyDescent="0.35">
      <c r="A15" s="144"/>
      <c r="B15" s="144"/>
      <c r="C15" s="141"/>
      <c r="D15" s="331"/>
      <c r="E15" s="1"/>
      <c r="F15" s="558"/>
      <c r="G15" s="28"/>
      <c r="H15" s="28"/>
      <c r="I15" s="25"/>
      <c r="J15" s="25"/>
      <c r="K15" s="145"/>
      <c r="L15" s="28"/>
      <c r="M15" s="1"/>
      <c r="N15" s="375"/>
      <c r="O15" s="20"/>
      <c r="P15" s="146"/>
    </row>
    <row r="16" spans="1:20" x14ac:dyDescent="0.3">
      <c r="A16" s="121" t="s">
        <v>23</v>
      </c>
      <c r="B16" s="122" t="s">
        <v>23</v>
      </c>
      <c r="C16" s="123" t="s">
        <v>41</v>
      </c>
      <c r="D16" s="334">
        <f>E16/1.3</f>
        <v>97.041420118343183</v>
      </c>
      <c r="E16" s="314">
        <f>F16/1.3</f>
        <v>126.15384615384615</v>
      </c>
      <c r="F16" s="559">
        <v>164</v>
      </c>
      <c r="G16" s="126">
        <f t="shared" ref="G16:J17" si="7">F16*1.3</f>
        <v>213.20000000000002</v>
      </c>
      <c r="H16" s="126">
        <f>G16*1.3</f>
        <v>277.16000000000003</v>
      </c>
      <c r="I16" s="175">
        <f t="shared" si="7"/>
        <v>360.30800000000005</v>
      </c>
      <c r="J16" s="175">
        <f t="shared" si="7"/>
        <v>468.4004000000001</v>
      </c>
      <c r="K16" s="124">
        <f>J16*1.35</f>
        <v>632.34054000000015</v>
      </c>
      <c r="L16" s="126">
        <f>K16*1.4</f>
        <v>885.2767560000002</v>
      </c>
      <c r="M16" s="366">
        <f>L16*1.45</f>
        <v>1283.6512962000002</v>
      </c>
      <c r="N16" s="542">
        <f>M16*1.45</f>
        <v>1861.2943794900002</v>
      </c>
      <c r="O16" s="161">
        <f>N16*1.5</f>
        <v>2791.9415692350003</v>
      </c>
      <c r="P16" s="125">
        <f>O16*1.55</f>
        <v>4327.5094323142503</v>
      </c>
    </row>
    <row r="17" spans="1:16" ht="15" thickBot="1" x14ac:dyDescent="0.35">
      <c r="A17" s="128" t="s">
        <v>23</v>
      </c>
      <c r="B17" s="129" t="s">
        <v>23</v>
      </c>
      <c r="C17" s="130" t="s">
        <v>42</v>
      </c>
      <c r="D17" s="336">
        <f>E17/1.3</f>
        <v>215.38461538461539</v>
      </c>
      <c r="E17" s="316">
        <f>F17/1.3</f>
        <v>280</v>
      </c>
      <c r="F17" s="563">
        <v>364</v>
      </c>
      <c r="G17" s="133">
        <f t="shared" si="7"/>
        <v>473.2</v>
      </c>
      <c r="H17" s="133">
        <f t="shared" si="7"/>
        <v>615.16</v>
      </c>
      <c r="I17" s="179">
        <f t="shared" si="7"/>
        <v>799.70799999999997</v>
      </c>
      <c r="J17" s="179">
        <f t="shared" si="7"/>
        <v>1039.6204</v>
      </c>
      <c r="K17" s="131">
        <f>J17*1.35</f>
        <v>1403.4875400000001</v>
      </c>
      <c r="L17" s="133">
        <f>K17*1.4</f>
        <v>1964.882556</v>
      </c>
      <c r="M17" s="367">
        <f>L17*1.45</f>
        <v>2849.0797062000001</v>
      </c>
      <c r="N17" s="543">
        <f>M17*1.45</f>
        <v>4131.1655739899998</v>
      </c>
      <c r="O17" s="162">
        <f>N17*1.5</f>
        <v>6196.7483609849996</v>
      </c>
      <c r="P17" s="132">
        <f>O17*1.55</f>
        <v>9604.95995952675</v>
      </c>
    </row>
    <row r="18" spans="1:16" ht="15" thickBot="1" x14ac:dyDescent="0.35">
      <c r="A18" s="134"/>
      <c r="B18" s="134"/>
      <c r="C18" s="135"/>
      <c r="D18" s="318"/>
      <c r="E18" s="6"/>
      <c r="F18" s="554"/>
      <c r="G18" s="13"/>
      <c r="H18" s="13"/>
      <c r="I18" s="24"/>
      <c r="J18" s="24"/>
      <c r="K18" s="136"/>
      <c r="L18" s="13"/>
      <c r="M18" s="6"/>
      <c r="N18" s="374"/>
      <c r="O18" s="9"/>
      <c r="P18" s="137"/>
    </row>
    <row r="19" spans="1:16" x14ac:dyDescent="0.3">
      <c r="A19" s="101" t="s">
        <v>21</v>
      </c>
      <c r="B19" s="102" t="s">
        <v>21</v>
      </c>
      <c r="C19" s="138" t="s">
        <v>3</v>
      </c>
      <c r="D19" s="327">
        <f>E19</f>
        <v>1</v>
      </c>
      <c r="E19" s="310">
        <f>F19*1</f>
        <v>1</v>
      </c>
      <c r="F19" s="219">
        <v>1</v>
      </c>
      <c r="G19" s="222">
        <f t="shared" ref="G19:J20" si="8">F19</f>
        <v>1</v>
      </c>
      <c r="H19" s="222">
        <f t="shared" si="8"/>
        <v>1</v>
      </c>
      <c r="I19" s="223">
        <f t="shared" si="8"/>
        <v>1</v>
      </c>
      <c r="J19" s="223">
        <f t="shared" si="8"/>
        <v>1</v>
      </c>
      <c r="K19" s="219">
        <f>J19*1</f>
        <v>1</v>
      </c>
      <c r="L19" s="222">
        <f t="shared" ref="L19:N20" si="9">K19</f>
        <v>1</v>
      </c>
      <c r="M19" s="223">
        <f t="shared" si="9"/>
        <v>1</v>
      </c>
      <c r="N19" s="548">
        <f t="shared" si="9"/>
        <v>1</v>
      </c>
      <c r="O19" s="221">
        <f>N19*1</f>
        <v>1</v>
      </c>
      <c r="P19" s="220">
        <f>O19</f>
        <v>1</v>
      </c>
    </row>
    <row r="20" spans="1:16" ht="15" thickBot="1" x14ac:dyDescent="0.35">
      <c r="A20" s="139" t="s">
        <v>21</v>
      </c>
      <c r="B20" s="140" t="s">
        <v>21</v>
      </c>
      <c r="C20" s="97" t="s">
        <v>4</v>
      </c>
      <c r="D20" s="329">
        <f>E20</f>
        <v>19</v>
      </c>
      <c r="E20" s="311">
        <f>F20*1</f>
        <v>19</v>
      </c>
      <c r="F20" s="209">
        <v>19</v>
      </c>
      <c r="G20" s="211">
        <f t="shared" si="8"/>
        <v>19</v>
      </c>
      <c r="H20" s="211">
        <f t="shared" si="8"/>
        <v>19</v>
      </c>
      <c r="I20" s="213">
        <f t="shared" si="8"/>
        <v>19</v>
      </c>
      <c r="J20" s="213">
        <f t="shared" si="8"/>
        <v>19</v>
      </c>
      <c r="K20" s="209">
        <f>J20*1</f>
        <v>19</v>
      </c>
      <c r="L20" s="211">
        <f t="shared" si="9"/>
        <v>19</v>
      </c>
      <c r="M20" s="213">
        <f t="shared" si="9"/>
        <v>19</v>
      </c>
      <c r="N20" s="549">
        <f t="shared" si="9"/>
        <v>19</v>
      </c>
      <c r="O20" s="212">
        <f>N20*1</f>
        <v>19</v>
      </c>
      <c r="P20" s="210">
        <f>O20</f>
        <v>19</v>
      </c>
    </row>
    <row r="21" spans="1:16" ht="15" thickBot="1" x14ac:dyDescent="0.35">
      <c r="A21" s="134"/>
      <c r="B21" s="134"/>
      <c r="C21" s="149"/>
      <c r="D21" s="318"/>
      <c r="E21" s="6"/>
      <c r="F21" s="554"/>
      <c r="G21" s="13"/>
      <c r="H21" s="13"/>
      <c r="I21" s="24"/>
      <c r="J21" s="24"/>
      <c r="K21" s="136"/>
      <c r="L21" s="13"/>
      <c r="M21" s="6"/>
      <c r="N21" s="374"/>
      <c r="O21" s="9"/>
      <c r="P21" s="137"/>
    </row>
    <row r="22" spans="1:16" ht="15" thickBot="1" x14ac:dyDescent="0.35">
      <c r="A22" s="150" t="s">
        <v>21</v>
      </c>
      <c r="B22" s="151" t="s">
        <v>21</v>
      </c>
      <c r="C22" s="152" t="s">
        <v>16</v>
      </c>
      <c r="D22" s="334">
        <f>E22</f>
        <v>150</v>
      </c>
      <c r="E22" s="314">
        <f>F22*1</f>
        <v>150</v>
      </c>
      <c r="F22" s="214">
        <v>150</v>
      </c>
      <c r="G22" s="217">
        <f>F22</f>
        <v>150</v>
      </c>
      <c r="H22" s="217">
        <f>G22</f>
        <v>150</v>
      </c>
      <c r="I22" s="218">
        <f>H22</f>
        <v>150</v>
      </c>
      <c r="J22" s="218">
        <f>I22</f>
        <v>150</v>
      </c>
      <c r="K22" s="214">
        <f>J22*1</f>
        <v>150</v>
      </c>
      <c r="L22" s="217">
        <f>K22</f>
        <v>150</v>
      </c>
      <c r="M22" s="218">
        <f>L22</f>
        <v>150</v>
      </c>
      <c r="N22" s="550">
        <f>M22</f>
        <v>150</v>
      </c>
      <c r="O22" s="216">
        <f>N22*1</f>
        <v>150</v>
      </c>
      <c r="P22" s="215">
        <f>O22</f>
        <v>150</v>
      </c>
    </row>
    <row r="23" spans="1:16" x14ac:dyDescent="0.3">
      <c r="A23" s="134"/>
      <c r="B23" s="134"/>
      <c r="C23" s="149"/>
      <c r="D23" s="318"/>
      <c r="E23" s="6"/>
      <c r="F23" s="554"/>
      <c r="G23" s="13"/>
      <c r="H23" s="13"/>
      <c r="I23" s="24"/>
      <c r="J23" s="24"/>
      <c r="K23" s="136"/>
      <c r="L23" s="13"/>
      <c r="M23" s="6"/>
      <c r="N23" s="374"/>
      <c r="O23" s="9"/>
      <c r="P23" s="137"/>
    </row>
    <row r="24" spans="1:16" ht="15" thickBot="1" x14ac:dyDescent="0.35">
      <c r="A24" s="128" t="s">
        <v>22</v>
      </c>
      <c r="B24" s="129" t="s">
        <v>30</v>
      </c>
      <c r="C24" s="148" t="s">
        <v>45</v>
      </c>
      <c r="D24" s="336">
        <f>E24</f>
        <v>130</v>
      </c>
      <c r="E24" s="316">
        <f>F24*1</f>
        <v>130</v>
      </c>
      <c r="F24" s="131">
        <v>130</v>
      </c>
      <c r="G24" s="133">
        <f>F24</f>
        <v>130</v>
      </c>
      <c r="H24" s="133">
        <f>G24</f>
        <v>130</v>
      </c>
      <c r="I24" s="179">
        <f>H24</f>
        <v>130</v>
      </c>
      <c r="J24" s="179">
        <f>I24</f>
        <v>130</v>
      </c>
      <c r="K24" s="131">
        <f>J24*1.1</f>
        <v>143</v>
      </c>
      <c r="L24" s="133">
        <f>K24</f>
        <v>143</v>
      </c>
      <c r="M24" s="179">
        <f>L24</f>
        <v>143</v>
      </c>
      <c r="N24" s="543">
        <f>M24</f>
        <v>143</v>
      </c>
      <c r="O24" s="162">
        <f>N24*1.2</f>
        <v>171.6</v>
      </c>
      <c r="P24" s="132">
        <f>O24</f>
        <v>171.6</v>
      </c>
    </row>
    <row r="25" spans="1:16" ht="15" thickBot="1" x14ac:dyDescent="0.35">
      <c r="A25" s="134"/>
      <c r="B25" s="134"/>
      <c r="C25" s="149"/>
      <c r="D25" s="318"/>
      <c r="E25" s="6"/>
      <c r="F25" s="554"/>
      <c r="G25" s="13"/>
      <c r="H25" s="13"/>
      <c r="I25" s="24"/>
      <c r="J25" s="24"/>
      <c r="K25" s="136"/>
      <c r="L25" s="13"/>
      <c r="M25" s="6"/>
      <c r="N25" s="374"/>
      <c r="O25" s="9"/>
      <c r="P25" s="137"/>
    </row>
    <row r="26" spans="1:16" ht="15" thickBot="1" x14ac:dyDescent="0.35">
      <c r="A26" s="150" t="s">
        <v>21</v>
      </c>
      <c r="B26" s="151" t="s">
        <v>21</v>
      </c>
      <c r="C26" s="152" t="s">
        <v>17</v>
      </c>
      <c r="D26" s="338">
        <f>E26</f>
        <v>0.9</v>
      </c>
      <c r="E26" s="339">
        <f>F26*1</f>
        <v>0.9</v>
      </c>
      <c r="F26" s="251">
        <v>0.9</v>
      </c>
      <c r="G26" s="254">
        <f>F26</f>
        <v>0.9</v>
      </c>
      <c r="H26" s="254">
        <f>G26</f>
        <v>0.9</v>
      </c>
      <c r="I26" s="255">
        <f>H26</f>
        <v>0.9</v>
      </c>
      <c r="J26" s="255">
        <f>I26</f>
        <v>0.9</v>
      </c>
      <c r="K26" s="251">
        <f>J26*1</f>
        <v>0.9</v>
      </c>
      <c r="L26" s="254">
        <f>K26</f>
        <v>0.9</v>
      </c>
      <c r="M26" s="255">
        <f>L26</f>
        <v>0.9</v>
      </c>
      <c r="N26" s="552">
        <f>M26</f>
        <v>0.9</v>
      </c>
      <c r="O26" s="253">
        <f>N26*1</f>
        <v>0.9</v>
      </c>
      <c r="P26" s="252">
        <f>O26</f>
        <v>0.9</v>
      </c>
    </row>
    <row r="27" spans="1:16" ht="15" thickBot="1" x14ac:dyDescent="0.35">
      <c r="N27" s="610"/>
    </row>
    <row r="28" spans="1:16" ht="15" thickBot="1" x14ac:dyDescent="0.35">
      <c r="A28" s="640" t="s">
        <v>74</v>
      </c>
      <c r="B28" s="644"/>
      <c r="C28" s="404" t="s">
        <v>73</v>
      </c>
      <c r="D28" s="404">
        <f>(0.5*(D16+D17))/(0.5*(D19/10+D20/10)+D22/10)*D26</f>
        <v>8.7869822485207116</v>
      </c>
      <c r="E28" s="404">
        <f>(0.5*(E16+E17))/(0.5*(E19/10+E20/10)+E22/10)*E26</f>
        <v>11.423076923076923</v>
      </c>
      <c r="F28" s="404">
        <f t="shared" ref="F28:I28" si="10">(0.5*(F16+F17))/(0.5*(F19/10+F20/10)+F22/10)*F26</f>
        <v>14.85</v>
      </c>
      <c r="G28" s="404">
        <f t="shared" si="10"/>
        <v>19.305</v>
      </c>
      <c r="H28" s="404">
        <f t="shared" si="10"/>
        <v>25.096499999999999</v>
      </c>
      <c r="I28" s="404">
        <f t="shared" si="10"/>
        <v>32.625450000000001</v>
      </c>
      <c r="J28" s="404">
        <f t="shared" ref="J28" si="11">(0.5*(J16+J17))/(0.5*(J19/10+J20/10)+J22/10)*J26</f>
        <v>42.413085000000009</v>
      </c>
      <c r="K28" s="404">
        <f t="shared" ref="K28:P28" si="12">(0.5*(K16+K17))/(0.5*(K19/10+K20/10)+K22/10)*K26</f>
        <v>57.257664750000011</v>
      </c>
      <c r="L28" s="404">
        <f t="shared" si="12"/>
        <v>80.160730650000005</v>
      </c>
      <c r="M28" s="605">
        <f t="shared" si="12"/>
        <v>116.23305944249999</v>
      </c>
      <c r="N28" s="611">
        <f t="shared" si="12"/>
        <v>168.53793619162499</v>
      </c>
      <c r="O28" s="606">
        <f t="shared" si="12"/>
        <v>252.8069042874375</v>
      </c>
      <c r="P28" s="405">
        <f t="shared" si="12"/>
        <v>391.85070164552815</v>
      </c>
    </row>
  </sheetData>
  <mergeCells count="2">
    <mergeCell ref="A1:B1"/>
    <mergeCell ref="A28:B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3581-0ECA-42C3-ACE7-6D8756F37459}">
  <dimension ref="A1:T40"/>
  <sheetViews>
    <sheetView topLeftCell="C13" zoomScale="85" zoomScaleNormal="85" workbookViewId="0">
      <selection activeCell="F21" sqref="F21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20.5546875" bestFit="1" customWidth="1"/>
    <col min="14" max="14" width="12.44140625" bestFit="1" customWidth="1"/>
  </cols>
  <sheetData>
    <row r="1" spans="1:20" x14ac:dyDescent="0.3">
      <c r="A1" s="639" t="s">
        <v>48</v>
      </c>
      <c r="B1" s="639"/>
      <c r="C1" s="52" t="s">
        <v>0</v>
      </c>
      <c r="D1" s="81" t="s">
        <v>2</v>
      </c>
      <c r="E1" s="82" t="s">
        <v>1</v>
      </c>
      <c r="F1" s="81">
        <v>1</v>
      </c>
      <c r="G1" s="82">
        <v>2</v>
      </c>
      <c r="H1" s="82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373" t="s">
        <v>108</v>
      </c>
      <c r="O1" s="82">
        <v>9</v>
      </c>
      <c r="P1" s="83">
        <v>10</v>
      </c>
    </row>
    <row r="2" spans="1:20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553"/>
      <c r="G2" s="30"/>
      <c r="H2" s="30"/>
      <c r="I2" s="31"/>
      <c r="J2" s="31"/>
      <c r="K2" s="86"/>
      <c r="L2" s="30"/>
      <c r="M2" s="87"/>
      <c r="N2" s="535"/>
      <c r="O2" s="11"/>
      <c r="P2" s="87"/>
    </row>
    <row r="3" spans="1:20" x14ac:dyDescent="0.3">
      <c r="A3" s="89" t="s">
        <v>21</v>
      </c>
      <c r="B3" s="90" t="s">
        <v>21</v>
      </c>
      <c r="C3" s="91" t="s">
        <v>9</v>
      </c>
      <c r="D3" s="319">
        <f>E3</f>
        <v>1.5</v>
      </c>
      <c r="E3" s="306">
        <f>F3*1</f>
        <v>1.5</v>
      </c>
      <c r="F3" s="256">
        <v>1.5</v>
      </c>
      <c r="G3" s="258">
        <f>F3</f>
        <v>1.5</v>
      </c>
      <c r="H3" s="258">
        <f>G3</f>
        <v>1.5</v>
      </c>
      <c r="I3" s="259">
        <f>H3</f>
        <v>1.5</v>
      </c>
      <c r="J3" s="259">
        <f>I3</f>
        <v>1.5</v>
      </c>
      <c r="K3" s="256">
        <f>J3*1.1</f>
        <v>1.6500000000000001</v>
      </c>
      <c r="L3" s="258">
        <f>K3</f>
        <v>1.6500000000000001</v>
      </c>
      <c r="M3" s="257">
        <f>L3</f>
        <v>1.6500000000000001</v>
      </c>
      <c r="N3" s="536">
        <f>M3</f>
        <v>1.6500000000000001</v>
      </c>
      <c r="O3" s="263">
        <f>N3*1.15</f>
        <v>1.8975</v>
      </c>
      <c r="P3" s="257">
        <f>O3</f>
        <v>1.8975</v>
      </c>
      <c r="Q3" s="293"/>
      <c r="R3" s="293"/>
      <c r="S3" s="293"/>
      <c r="T3" s="294"/>
    </row>
    <row r="4" spans="1:20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68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N7" si="3">K4</f>
        <v>0</v>
      </c>
      <c r="M4" s="69">
        <f t="shared" si="3"/>
        <v>0</v>
      </c>
      <c r="N4" s="537">
        <f t="shared" si="3"/>
        <v>0</v>
      </c>
      <c r="O4" s="59">
        <f>N4*1</f>
        <v>0</v>
      </c>
      <c r="P4" s="69">
        <f t="shared" ref="P4:P7" si="4">O4</f>
        <v>0</v>
      </c>
      <c r="Q4" s="295"/>
      <c r="R4" s="295"/>
      <c r="S4" s="295"/>
      <c r="T4" s="295"/>
    </row>
    <row r="5" spans="1:20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66">
        <v>0</v>
      </c>
      <c r="G5" s="32">
        <f t="shared" si="2"/>
        <v>0</v>
      </c>
      <c r="H5" s="32">
        <f t="shared" si="2"/>
        <v>0</v>
      </c>
      <c r="I5" s="168">
        <f t="shared" si="2"/>
        <v>0</v>
      </c>
      <c r="J5" s="168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38">
        <f t="shared" si="3"/>
        <v>0</v>
      </c>
      <c r="O5" s="58">
        <f>N5*1</f>
        <v>0</v>
      </c>
      <c r="P5" s="67">
        <f t="shared" si="4"/>
        <v>0</v>
      </c>
      <c r="Q5" s="296"/>
      <c r="R5" s="297"/>
      <c r="S5" s="297"/>
      <c r="T5" s="297"/>
    </row>
    <row r="6" spans="1:20" x14ac:dyDescent="0.3">
      <c r="A6" s="94" t="s">
        <v>21</v>
      </c>
      <c r="B6" s="41" t="s">
        <v>21</v>
      </c>
      <c r="C6" s="53" t="s">
        <v>12</v>
      </c>
      <c r="D6" s="321">
        <f t="shared" si="0"/>
        <v>2</v>
      </c>
      <c r="E6" s="307">
        <f t="shared" si="1"/>
        <v>2</v>
      </c>
      <c r="F6" s="68">
        <v>2</v>
      </c>
      <c r="G6" s="33">
        <f t="shared" si="2"/>
        <v>2</v>
      </c>
      <c r="H6" s="33">
        <f t="shared" si="2"/>
        <v>2</v>
      </c>
      <c r="I6" s="169">
        <f t="shared" si="2"/>
        <v>2</v>
      </c>
      <c r="J6" s="169">
        <f t="shared" si="2"/>
        <v>2</v>
      </c>
      <c r="K6" s="68">
        <f>J6*1.1</f>
        <v>2.2000000000000002</v>
      </c>
      <c r="L6" s="33">
        <f t="shared" si="3"/>
        <v>2.2000000000000002</v>
      </c>
      <c r="M6" s="69">
        <f t="shared" si="3"/>
        <v>2.2000000000000002</v>
      </c>
      <c r="N6" s="537">
        <f t="shared" si="3"/>
        <v>2.2000000000000002</v>
      </c>
      <c r="O6" s="59">
        <f>N6*1.15</f>
        <v>2.5299999999999998</v>
      </c>
      <c r="P6" s="69">
        <f t="shared" si="4"/>
        <v>2.5299999999999998</v>
      </c>
    </row>
    <row r="7" spans="1:20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0.25</v>
      </c>
      <c r="E7" s="308">
        <f t="shared" si="1"/>
        <v>0.25</v>
      </c>
      <c r="F7" s="98">
        <v>0.25</v>
      </c>
      <c r="G7" s="100">
        <f t="shared" si="2"/>
        <v>0.25</v>
      </c>
      <c r="H7" s="100">
        <f t="shared" si="2"/>
        <v>0.25</v>
      </c>
      <c r="I7" s="170">
        <f t="shared" si="2"/>
        <v>0.25</v>
      </c>
      <c r="J7" s="170">
        <f t="shared" si="2"/>
        <v>0.25</v>
      </c>
      <c r="K7" s="98">
        <f>J7*1.1</f>
        <v>0.27500000000000002</v>
      </c>
      <c r="L7" s="100">
        <f t="shared" si="3"/>
        <v>0.27500000000000002</v>
      </c>
      <c r="M7" s="99">
        <f t="shared" si="3"/>
        <v>0.27500000000000002</v>
      </c>
      <c r="N7" s="539">
        <f t="shared" si="3"/>
        <v>0.27500000000000002</v>
      </c>
      <c r="O7" s="157">
        <f>N7*1.15</f>
        <v>0.31624999999999998</v>
      </c>
      <c r="P7" s="99">
        <f t="shared" si="4"/>
        <v>0.31624999999999998</v>
      </c>
    </row>
    <row r="8" spans="1:20" ht="15" thickBot="1" x14ac:dyDescent="0.35">
      <c r="A8" s="134"/>
      <c r="B8" s="134"/>
      <c r="C8" s="141"/>
      <c r="D8" s="318"/>
      <c r="E8" s="6"/>
      <c r="F8" s="554"/>
      <c r="G8" s="13"/>
      <c r="H8" s="13"/>
      <c r="I8" s="24"/>
      <c r="J8" s="24"/>
      <c r="K8" s="136"/>
      <c r="L8" s="13"/>
      <c r="M8" s="10"/>
      <c r="N8" s="374"/>
      <c r="O8" s="9"/>
      <c r="P8" s="137"/>
    </row>
    <row r="9" spans="1:20" x14ac:dyDescent="0.3">
      <c r="A9" s="101" t="s">
        <v>22</v>
      </c>
      <c r="B9" s="102" t="s">
        <v>30</v>
      </c>
      <c r="C9" s="103" t="s">
        <v>31</v>
      </c>
      <c r="D9" s="325">
        <f>E9</f>
        <v>0.4</v>
      </c>
      <c r="E9" s="309">
        <f>F9*1</f>
        <v>0.4</v>
      </c>
      <c r="F9" s="104">
        <v>0.4</v>
      </c>
      <c r="G9" s="106">
        <f t="shared" ref="G9:J11" si="5">F9</f>
        <v>0.4</v>
      </c>
      <c r="H9" s="106">
        <f t="shared" si="5"/>
        <v>0.4</v>
      </c>
      <c r="I9" s="171">
        <f t="shared" si="5"/>
        <v>0.4</v>
      </c>
      <c r="J9" s="171">
        <f t="shared" si="5"/>
        <v>0.4</v>
      </c>
      <c r="K9" s="104">
        <f>J9*1.1</f>
        <v>0.44000000000000006</v>
      </c>
      <c r="L9" s="106">
        <f t="shared" ref="L9:N11" si="6">K9</f>
        <v>0.44000000000000006</v>
      </c>
      <c r="M9" s="105">
        <f t="shared" si="6"/>
        <v>0.44000000000000006</v>
      </c>
      <c r="N9" s="540">
        <f t="shared" si="6"/>
        <v>0.44000000000000006</v>
      </c>
      <c r="O9" s="158">
        <f>N9*1.1</f>
        <v>0.4840000000000001</v>
      </c>
      <c r="P9" s="105">
        <f>O9</f>
        <v>0.4840000000000001</v>
      </c>
    </row>
    <row r="10" spans="1:20" x14ac:dyDescent="0.3">
      <c r="A10" s="147" t="s">
        <v>22</v>
      </c>
      <c r="B10" s="42" t="s">
        <v>30</v>
      </c>
      <c r="C10" s="88" t="s">
        <v>32</v>
      </c>
      <c r="D10" s="325">
        <f>E10</f>
        <v>0.2</v>
      </c>
      <c r="E10" s="309">
        <f>F10*1</f>
        <v>0.2</v>
      </c>
      <c r="F10" s="70">
        <v>0.2</v>
      </c>
      <c r="G10" s="36">
        <f t="shared" si="5"/>
        <v>0.2</v>
      </c>
      <c r="H10" s="36">
        <f t="shared" si="5"/>
        <v>0.2</v>
      </c>
      <c r="I10" s="177">
        <f t="shared" si="5"/>
        <v>0.2</v>
      </c>
      <c r="J10" s="177">
        <f t="shared" si="5"/>
        <v>0.2</v>
      </c>
      <c r="K10" s="70">
        <f>J10*1.1</f>
        <v>0.22000000000000003</v>
      </c>
      <c r="L10" s="36">
        <f t="shared" si="6"/>
        <v>0.22000000000000003</v>
      </c>
      <c r="M10" s="71">
        <f t="shared" si="6"/>
        <v>0.22000000000000003</v>
      </c>
      <c r="N10" s="569">
        <f t="shared" si="6"/>
        <v>0.22000000000000003</v>
      </c>
      <c r="O10" s="60">
        <f>N10*1.1</f>
        <v>0.24200000000000005</v>
      </c>
      <c r="P10" s="71">
        <f>O10</f>
        <v>0.24200000000000005</v>
      </c>
    </row>
    <row r="11" spans="1:20" ht="15" thickBot="1" x14ac:dyDescent="0.35">
      <c r="A11" s="264" t="s">
        <v>22</v>
      </c>
      <c r="B11" s="265" t="s">
        <v>30</v>
      </c>
      <c r="C11" s="107" t="s">
        <v>33</v>
      </c>
      <c r="D11" s="325">
        <f>E11</f>
        <v>0.05</v>
      </c>
      <c r="E11" s="309">
        <f>F11*1</f>
        <v>0.05</v>
      </c>
      <c r="F11" s="201">
        <v>0.05</v>
      </c>
      <c r="G11" s="165">
        <f t="shared" si="5"/>
        <v>0.05</v>
      </c>
      <c r="H11" s="165">
        <f t="shared" si="5"/>
        <v>0.05</v>
      </c>
      <c r="I11" s="203">
        <f t="shared" si="5"/>
        <v>0.05</v>
      </c>
      <c r="J11" s="203">
        <f t="shared" si="5"/>
        <v>0.05</v>
      </c>
      <c r="K11" s="201">
        <f>J11*1.1</f>
        <v>5.5000000000000007E-2</v>
      </c>
      <c r="L11" s="165">
        <f t="shared" si="6"/>
        <v>5.5000000000000007E-2</v>
      </c>
      <c r="M11" s="180">
        <f t="shared" si="6"/>
        <v>5.5000000000000007E-2</v>
      </c>
      <c r="N11" s="541">
        <f t="shared" si="6"/>
        <v>5.5000000000000007E-2</v>
      </c>
      <c r="O11" s="202">
        <f>N11*1.1</f>
        <v>6.0500000000000012E-2</v>
      </c>
      <c r="P11" s="180">
        <f>O11</f>
        <v>6.0500000000000012E-2</v>
      </c>
    </row>
    <row r="12" spans="1:20" ht="15" thickBot="1" x14ac:dyDescent="0.35">
      <c r="A12" s="134"/>
      <c r="B12" s="134"/>
      <c r="C12" s="141"/>
      <c r="D12" s="318"/>
      <c r="E12" s="6"/>
      <c r="F12" s="554"/>
      <c r="G12" s="13"/>
      <c r="H12" s="13"/>
      <c r="I12" s="24"/>
      <c r="J12" s="24"/>
      <c r="K12" s="136"/>
      <c r="L12" s="13"/>
      <c r="M12" s="10"/>
      <c r="N12" s="374"/>
      <c r="O12" s="9"/>
      <c r="P12" s="137"/>
    </row>
    <row r="13" spans="1:20" x14ac:dyDescent="0.3">
      <c r="A13" s="121"/>
      <c r="B13" s="122"/>
      <c r="C13" s="103" t="s">
        <v>14</v>
      </c>
      <c r="D13" s="334">
        <f>E13</f>
        <v>0</v>
      </c>
      <c r="E13" s="314">
        <f>F13*1</f>
        <v>0</v>
      </c>
      <c r="F13" s="124"/>
      <c r="G13" s="126">
        <f t="shared" ref="G13:J14" si="7">F13</f>
        <v>0</v>
      </c>
      <c r="H13" s="126">
        <f t="shared" si="7"/>
        <v>0</v>
      </c>
      <c r="I13" s="175">
        <f t="shared" si="7"/>
        <v>0</v>
      </c>
      <c r="J13" s="175">
        <f t="shared" si="7"/>
        <v>0</v>
      </c>
      <c r="K13" s="124">
        <f>J13*1</f>
        <v>0</v>
      </c>
      <c r="L13" s="126">
        <f t="shared" ref="L13:N14" si="8">K13</f>
        <v>0</v>
      </c>
      <c r="M13" s="125">
        <f t="shared" si="8"/>
        <v>0</v>
      </c>
      <c r="N13" s="542">
        <f t="shared" si="8"/>
        <v>0</v>
      </c>
      <c r="O13" s="161">
        <f>N13*1</f>
        <v>0</v>
      </c>
      <c r="P13" s="125">
        <f>O13</f>
        <v>0</v>
      </c>
    </row>
    <row r="14" spans="1:20" ht="15" thickBot="1" x14ac:dyDescent="0.35">
      <c r="A14" s="128"/>
      <c r="B14" s="129"/>
      <c r="C14" s="97" t="s">
        <v>15</v>
      </c>
      <c r="D14" s="336">
        <f>E14</f>
        <v>0</v>
      </c>
      <c r="E14" s="316">
        <f>F14*1</f>
        <v>0</v>
      </c>
      <c r="F14" s="131"/>
      <c r="G14" s="133">
        <f t="shared" si="7"/>
        <v>0</v>
      </c>
      <c r="H14" s="133">
        <f t="shared" si="7"/>
        <v>0</v>
      </c>
      <c r="I14" s="179">
        <f t="shared" si="7"/>
        <v>0</v>
      </c>
      <c r="J14" s="179">
        <f t="shared" si="7"/>
        <v>0</v>
      </c>
      <c r="K14" s="131">
        <f>J14*1</f>
        <v>0</v>
      </c>
      <c r="L14" s="133">
        <f t="shared" si="8"/>
        <v>0</v>
      </c>
      <c r="M14" s="132">
        <f t="shared" si="8"/>
        <v>0</v>
      </c>
      <c r="N14" s="543">
        <f t="shared" si="8"/>
        <v>0</v>
      </c>
      <c r="O14" s="162">
        <f>N14*1</f>
        <v>0</v>
      </c>
      <c r="P14" s="132">
        <f>O14</f>
        <v>0</v>
      </c>
    </row>
    <row r="15" spans="1:20" ht="15" thickBot="1" x14ac:dyDescent="0.35">
      <c r="A15" s="144"/>
      <c r="B15" s="144"/>
      <c r="C15" s="149"/>
      <c r="D15" s="331"/>
      <c r="E15" s="1"/>
      <c r="F15" s="145"/>
      <c r="G15" s="28"/>
      <c r="H15" s="28"/>
      <c r="I15" s="25"/>
      <c r="J15" s="25"/>
      <c r="K15" s="145"/>
      <c r="L15" s="28"/>
      <c r="M15" s="4"/>
      <c r="N15" s="375"/>
      <c r="O15" s="20"/>
      <c r="P15" s="146"/>
    </row>
    <row r="16" spans="1:20" x14ac:dyDescent="0.3">
      <c r="A16" s="108" t="s">
        <v>23</v>
      </c>
      <c r="B16" s="109" t="s">
        <v>23</v>
      </c>
      <c r="C16" s="110" t="s">
        <v>34</v>
      </c>
      <c r="D16" s="332">
        <f t="shared" ref="D16:E18" si="9">E16/1.3</f>
        <v>-3.5502958579881652</v>
      </c>
      <c r="E16" s="312">
        <f t="shared" si="9"/>
        <v>-4.615384615384615</v>
      </c>
      <c r="F16" s="555">
        <v>-6</v>
      </c>
      <c r="G16" s="113">
        <f t="shared" ref="G16:J18" si="10">F16*1.3</f>
        <v>-7.8000000000000007</v>
      </c>
      <c r="H16" s="113">
        <f t="shared" si="10"/>
        <v>-10.14</v>
      </c>
      <c r="I16" s="172">
        <f t="shared" si="10"/>
        <v>-13.182</v>
      </c>
      <c r="J16" s="172">
        <f t="shared" si="10"/>
        <v>-17.136600000000001</v>
      </c>
      <c r="K16" s="111">
        <f>J16*1.35</f>
        <v>-23.134410000000003</v>
      </c>
      <c r="L16" s="113">
        <f t="shared" ref="L16:L18" si="11">K16*1.4</f>
        <v>-32.388173999999999</v>
      </c>
      <c r="M16" s="182">
        <f t="shared" ref="M16:N18" si="12">L16*1.45</f>
        <v>-46.962852299999994</v>
      </c>
      <c r="N16" s="544">
        <f t="shared" si="12"/>
        <v>-68.096135834999984</v>
      </c>
      <c r="O16" s="159">
        <f>N16*1.5</f>
        <v>-102.14420375249998</v>
      </c>
      <c r="P16" s="112">
        <f t="shared" ref="P16:P18" si="13">O16*1.55</f>
        <v>-158.32351581637496</v>
      </c>
    </row>
    <row r="17" spans="1:16" x14ac:dyDescent="0.3">
      <c r="A17" s="114" t="s">
        <v>23</v>
      </c>
      <c r="B17" s="44" t="s">
        <v>23</v>
      </c>
      <c r="C17" s="56" t="s">
        <v>35</v>
      </c>
      <c r="D17" s="332">
        <f t="shared" si="9"/>
        <v>-6.2130177514792893</v>
      </c>
      <c r="E17" s="312">
        <f t="shared" si="9"/>
        <v>-8.0769230769230766</v>
      </c>
      <c r="F17" s="556">
        <f>F16*1.75</f>
        <v>-10.5</v>
      </c>
      <c r="G17" s="34">
        <f t="shared" si="10"/>
        <v>-13.65</v>
      </c>
      <c r="H17" s="34">
        <f t="shared" si="10"/>
        <v>-17.745000000000001</v>
      </c>
      <c r="I17" s="173">
        <f t="shared" si="10"/>
        <v>-23.068500000000004</v>
      </c>
      <c r="J17" s="173">
        <f t="shared" si="10"/>
        <v>-29.989050000000006</v>
      </c>
      <c r="K17" s="72">
        <f>J17*1.35</f>
        <v>-40.485217500000012</v>
      </c>
      <c r="L17" s="34">
        <f t="shared" si="11"/>
        <v>-56.679304500000015</v>
      </c>
      <c r="M17" s="183">
        <f t="shared" si="12"/>
        <v>-82.184991525000015</v>
      </c>
      <c r="N17" s="607">
        <f t="shared" si="12"/>
        <v>-119.16823771125001</v>
      </c>
      <c r="O17" s="78">
        <f>N17*1.5</f>
        <v>-178.75235656687502</v>
      </c>
      <c r="P17" s="73">
        <f t="shared" si="13"/>
        <v>-277.06615267865629</v>
      </c>
    </row>
    <row r="18" spans="1:16" ht="15" thickBot="1" x14ac:dyDescent="0.35">
      <c r="A18" s="115" t="s">
        <v>23</v>
      </c>
      <c r="B18" s="116" t="s">
        <v>23</v>
      </c>
      <c r="C18" s="117" t="s">
        <v>36</v>
      </c>
      <c r="D18" s="332">
        <f t="shared" si="9"/>
        <v>-12.115384615384613</v>
      </c>
      <c r="E18" s="312">
        <f t="shared" si="9"/>
        <v>-15.749999999999998</v>
      </c>
      <c r="F18" s="557">
        <f>F17*1.95</f>
        <v>-20.474999999999998</v>
      </c>
      <c r="G18" s="120">
        <f t="shared" si="10"/>
        <v>-26.6175</v>
      </c>
      <c r="H18" s="120">
        <f t="shared" si="10"/>
        <v>-34.60275</v>
      </c>
      <c r="I18" s="174">
        <f t="shared" si="10"/>
        <v>-44.983575000000002</v>
      </c>
      <c r="J18" s="174">
        <f t="shared" si="10"/>
        <v>-58.478647500000001</v>
      </c>
      <c r="K18" s="118">
        <f>J18*1.35</f>
        <v>-78.946174125000013</v>
      </c>
      <c r="L18" s="120">
        <f t="shared" si="11"/>
        <v>-110.52464377500002</v>
      </c>
      <c r="M18" s="184">
        <f t="shared" si="12"/>
        <v>-160.26073347375001</v>
      </c>
      <c r="N18" s="545">
        <f t="shared" si="12"/>
        <v>-232.3780635369375</v>
      </c>
      <c r="O18" s="160">
        <f>N18*1.5</f>
        <v>-348.56709530540627</v>
      </c>
      <c r="P18" s="119">
        <f t="shared" si="13"/>
        <v>-540.27899772337969</v>
      </c>
    </row>
    <row r="19" spans="1:16" ht="15" thickBot="1" x14ac:dyDescent="0.35">
      <c r="A19" s="144"/>
      <c r="B19" s="144"/>
      <c r="C19" s="141"/>
      <c r="D19" s="331"/>
      <c r="E19" s="1"/>
      <c r="F19" s="558"/>
      <c r="G19" s="28"/>
      <c r="H19" s="28"/>
      <c r="I19" s="25"/>
      <c r="J19" s="25"/>
      <c r="K19" s="145"/>
      <c r="L19" s="28"/>
      <c r="M19" s="4"/>
      <c r="N19" s="375"/>
      <c r="O19" s="20"/>
      <c r="P19" s="146"/>
    </row>
    <row r="20" spans="1:16" x14ac:dyDescent="0.3">
      <c r="A20" s="121" t="s">
        <v>23</v>
      </c>
      <c r="B20" s="122" t="s">
        <v>23</v>
      </c>
      <c r="C20" s="123" t="s">
        <v>38</v>
      </c>
      <c r="D20" s="334">
        <f t="shared" ref="D20:E25" si="14">E20/1.3</f>
        <v>4.1420118343195265</v>
      </c>
      <c r="E20" s="314">
        <f t="shared" si="14"/>
        <v>5.3846153846153841</v>
      </c>
      <c r="F20" s="559">
        <v>7</v>
      </c>
      <c r="G20" s="126">
        <f>F20*1.3</f>
        <v>9.1</v>
      </c>
      <c r="H20" s="126">
        <f t="shared" ref="G20:J25" si="15">G20*1.3</f>
        <v>11.83</v>
      </c>
      <c r="I20" s="175">
        <f t="shared" si="15"/>
        <v>15.379000000000001</v>
      </c>
      <c r="J20" s="175">
        <f t="shared" si="15"/>
        <v>19.992700000000003</v>
      </c>
      <c r="K20" s="124">
        <f t="shared" ref="K20:K25" si="16">J20*1.35</f>
        <v>26.990145000000005</v>
      </c>
      <c r="L20" s="126">
        <f t="shared" ref="L20:L25" si="17">K20*1.4</f>
        <v>37.786203000000008</v>
      </c>
      <c r="M20" s="186">
        <f t="shared" ref="M20:N25" si="18">L20*1.45</f>
        <v>54.789994350000008</v>
      </c>
      <c r="N20" s="542">
        <f t="shared" si="18"/>
        <v>79.445491807500005</v>
      </c>
      <c r="O20" s="161">
        <f t="shared" ref="O20:O25" si="19">N20*1.5</f>
        <v>119.16823771125001</v>
      </c>
      <c r="P20" s="125">
        <f t="shared" ref="P20:P25" si="20">O20*1.55</f>
        <v>184.71076845243752</v>
      </c>
    </row>
    <row r="21" spans="1:16" ht="15" thickBot="1" x14ac:dyDescent="0.35">
      <c r="A21" s="233" t="s">
        <v>23</v>
      </c>
      <c r="B21" s="234" t="s">
        <v>23</v>
      </c>
      <c r="C21" s="235" t="s">
        <v>37</v>
      </c>
      <c r="D21" s="336">
        <f t="shared" si="14"/>
        <v>8.6982248520710055</v>
      </c>
      <c r="E21" s="316">
        <f t="shared" si="14"/>
        <v>11.307692307692307</v>
      </c>
      <c r="F21" s="560">
        <v>14.7</v>
      </c>
      <c r="G21" s="239">
        <f t="shared" si="15"/>
        <v>19.11</v>
      </c>
      <c r="H21" s="239">
        <f t="shared" si="15"/>
        <v>24.843</v>
      </c>
      <c r="I21" s="240">
        <f t="shared" si="15"/>
        <v>32.295900000000003</v>
      </c>
      <c r="J21" s="240">
        <f t="shared" si="15"/>
        <v>41.984670000000008</v>
      </c>
      <c r="K21" s="236">
        <f t="shared" si="16"/>
        <v>56.679304500000015</v>
      </c>
      <c r="L21" s="239">
        <f t="shared" si="17"/>
        <v>79.351026300000015</v>
      </c>
      <c r="M21" s="241">
        <f t="shared" si="18"/>
        <v>115.05898813500002</v>
      </c>
      <c r="N21" s="546">
        <f t="shared" si="18"/>
        <v>166.83553279575003</v>
      </c>
      <c r="O21" s="260">
        <f t="shared" si="19"/>
        <v>250.25329919362503</v>
      </c>
      <c r="P21" s="237">
        <f t="shared" si="20"/>
        <v>387.89261375011881</v>
      </c>
    </row>
    <row r="22" spans="1:16" ht="15" thickTop="1" x14ac:dyDescent="0.3">
      <c r="A22" s="242" t="s">
        <v>23</v>
      </c>
      <c r="B22" s="243" t="s">
        <v>23</v>
      </c>
      <c r="C22" s="244" t="s">
        <v>39</v>
      </c>
      <c r="D22" s="334">
        <f t="shared" si="14"/>
        <v>10.355029585798816</v>
      </c>
      <c r="E22" s="314">
        <f t="shared" si="14"/>
        <v>13.461538461538462</v>
      </c>
      <c r="F22" s="561">
        <f>F20*2.5</f>
        <v>17.5</v>
      </c>
      <c r="G22" s="248">
        <f t="shared" si="15"/>
        <v>22.75</v>
      </c>
      <c r="H22" s="248">
        <f t="shared" si="15"/>
        <v>29.574999999999999</v>
      </c>
      <c r="I22" s="249">
        <f t="shared" si="15"/>
        <v>38.447499999999998</v>
      </c>
      <c r="J22" s="249">
        <f t="shared" si="15"/>
        <v>49.981749999999998</v>
      </c>
      <c r="K22" s="245">
        <f t="shared" si="16"/>
        <v>67.475362500000003</v>
      </c>
      <c r="L22" s="248">
        <f t="shared" si="17"/>
        <v>94.465507500000001</v>
      </c>
      <c r="M22" s="250">
        <f t="shared" si="18"/>
        <v>136.97498587499999</v>
      </c>
      <c r="N22" s="608">
        <f t="shared" si="18"/>
        <v>198.61372951874998</v>
      </c>
      <c r="O22" s="261">
        <f t="shared" si="19"/>
        <v>297.92059427812495</v>
      </c>
      <c r="P22" s="246">
        <f t="shared" si="20"/>
        <v>461.77692113109367</v>
      </c>
    </row>
    <row r="23" spans="1:16" ht="15" thickBot="1" x14ac:dyDescent="0.35">
      <c r="A23" s="233" t="s">
        <v>23</v>
      </c>
      <c r="B23" s="234" t="s">
        <v>23</v>
      </c>
      <c r="C23" s="235" t="s">
        <v>40</v>
      </c>
      <c r="D23" s="336">
        <f t="shared" si="14"/>
        <v>21.745562130177511</v>
      </c>
      <c r="E23" s="316">
        <f t="shared" si="14"/>
        <v>28.269230769230766</v>
      </c>
      <c r="F23" s="560">
        <f>F21*2.5</f>
        <v>36.75</v>
      </c>
      <c r="G23" s="239">
        <f t="shared" si="15"/>
        <v>47.774999999999999</v>
      </c>
      <c r="H23" s="239">
        <f t="shared" si="15"/>
        <v>62.107500000000002</v>
      </c>
      <c r="I23" s="240">
        <f t="shared" si="15"/>
        <v>80.739750000000001</v>
      </c>
      <c r="J23" s="240">
        <f t="shared" si="15"/>
        <v>104.961675</v>
      </c>
      <c r="K23" s="236">
        <f t="shared" si="16"/>
        <v>141.69826125</v>
      </c>
      <c r="L23" s="239">
        <f t="shared" si="17"/>
        <v>198.37756575</v>
      </c>
      <c r="M23" s="241">
        <f t="shared" si="18"/>
        <v>287.64747033750001</v>
      </c>
      <c r="N23" s="546">
        <f t="shared" si="18"/>
        <v>417.08883198937502</v>
      </c>
      <c r="O23" s="260">
        <f t="shared" si="19"/>
        <v>625.63324798406256</v>
      </c>
      <c r="P23" s="237">
        <f t="shared" si="20"/>
        <v>969.73153437529697</v>
      </c>
    </row>
    <row r="24" spans="1:16" ht="15" thickTop="1" x14ac:dyDescent="0.3">
      <c r="A24" s="224" t="s">
        <v>23</v>
      </c>
      <c r="B24" s="225" t="s">
        <v>23</v>
      </c>
      <c r="C24" s="226" t="s">
        <v>41</v>
      </c>
      <c r="D24" s="334">
        <f t="shared" si="14"/>
        <v>24.852071005917157</v>
      </c>
      <c r="E24" s="314">
        <f t="shared" si="14"/>
        <v>32.307692307692307</v>
      </c>
      <c r="F24" s="562">
        <f>F22*2.4</f>
        <v>42</v>
      </c>
      <c r="G24" s="230">
        <f t="shared" si="15"/>
        <v>54.6</v>
      </c>
      <c r="H24" s="230">
        <f t="shared" si="15"/>
        <v>70.98</v>
      </c>
      <c r="I24" s="231">
        <f t="shared" si="15"/>
        <v>92.274000000000015</v>
      </c>
      <c r="J24" s="231">
        <f t="shared" si="15"/>
        <v>119.95620000000002</v>
      </c>
      <c r="K24" s="227">
        <f t="shared" si="16"/>
        <v>161.94087000000005</v>
      </c>
      <c r="L24" s="230">
        <f t="shared" si="17"/>
        <v>226.71721800000006</v>
      </c>
      <c r="M24" s="232">
        <f t="shared" si="18"/>
        <v>328.73996610000006</v>
      </c>
      <c r="N24" s="547">
        <f t="shared" si="18"/>
        <v>476.67295084500006</v>
      </c>
      <c r="O24" s="262">
        <f t="shared" si="19"/>
        <v>715.00942626750009</v>
      </c>
      <c r="P24" s="228">
        <f t="shared" si="20"/>
        <v>1108.2646107146252</v>
      </c>
    </row>
    <row r="25" spans="1:16" ht="15" thickBot="1" x14ac:dyDescent="0.35">
      <c r="A25" s="128" t="s">
        <v>23</v>
      </c>
      <c r="B25" s="129" t="s">
        <v>23</v>
      </c>
      <c r="C25" s="130" t="s">
        <v>42</v>
      </c>
      <c r="D25" s="336">
        <f t="shared" si="14"/>
        <v>52.189349112426029</v>
      </c>
      <c r="E25" s="316">
        <f t="shared" si="14"/>
        <v>67.84615384615384</v>
      </c>
      <c r="F25" s="563">
        <f>F23*2.4</f>
        <v>88.2</v>
      </c>
      <c r="G25" s="133">
        <f t="shared" si="15"/>
        <v>114.66000000000001</v>
      </c>
      <c r="H25" s="133">
        <f t="shared" si="15"/>
        <v>149.05800000000002</v>
      </c>
      <c r="I25" s="179">
        <f>H25*1.3</f>
        <v>193.77540000000005</v>
      </c>
      <c r="J25" s="179">
        <f t="shared" si="15"/>
        <v>251.90802000000008</v>
      </c>
      <c r="K25" s="131">
        <f t="shared" si="16"/>
        <v>340.07582700000012</v>
      </c>
      <c r="L25" s="133">
        <f t="shared" si="17"/>
        <v>476.10615780000012</v>
      </c>
      <c r="M25" s="190">
        <f t="shared" si="18"/>
        <v>690.35392881000018</v>
      </c>
      <c r="N25" s="543">
        <f t="shared" si="18"/>
        <v>1001.0131967745002</v>
      </c>
      <c r="O25" s="162">
        <f t="shared" si="19"/>
        <v>1501.5197951617504</v>
      </c>
      <c r="P25" s="132">
        <f t="shared" si="20"/>
        <v>2327.3556825007131</v>
      </c>
    </row>
    <row r="26" spans="1:16" ht="15" thickBot="1" x14ac:dyDescent="0.35">
      <c r="A26" s="134"/>
      <c r="B26" s="134"/>
      <c r="C26" s="135"/>
      <c r="D26" s="318"/>
      <c r="E26" s="6"/>
      <c r="F26" s="554"/>
      <c r="G26" s="13"/>
      <c r="H26" s="13"/>
      <c r="I26" s="24"/>
      <c r="J26" s="24"/>
      <c r="K26" s="136"/>
      <c r="L26" s="13"/>
      <c r="M26" s="10"/>
      <c r="N26" s="374"/>
      <c r="O26" s="9"/>
      <c r="P26" s="137"/>
    </row>
    <row r="27" spans="1:16" s="379" customFormat="1" x14ac:dyDescent="0.3">
      <c r="A27" s="376" t="s">
        <v>21</v>
      </c>
      <c r="B27" s="377" t="s">
        <v>21</v>
      </c>
      <c r="C27" s="378" t="s">
        <v>3</v>
      </c>
      <c r="D27" s="334">
        <f>E27</f>
        <v>2</v>
      </c>
      <c r="E27" s="314">
        <f>F27*1</f>
        <v>2</v>
      </c>
      <c r="F27" s="124">
        <v>2</v>
      </c>
      <c r="G27" s="126">
        <f t="shared" ref="G27:J28" si="21">F27</f>
        <v>2</v>
      </c>
      <c r="H27" s="126">
        <f t="shared" si="21"/>
        <v>2</v>
      </c>
      <c r="I27" s="175">
        <f t="shared" si="21"/>
        <v>2</v>
      </c>
      <c r="J27" s="175">
        <f t="shared" si="21"/>
        <v>2</v>
      </c>
      <c r="K27" s="124">
        <f>J27*1</f>
        <v>2</v>
      </c>
      <c r="L27" s="126">
        <f t="shared" ref="L27:N28" si="22">K27</f>
        <v>2</v>
      </c>
      <c r="M27" s="125">
        <f t="shared" si="22"/>
        <v>2</v>
      </c>
      <c r="N27" s="542">
        <f t="shared" si="22"/>
        <v>2</v>
      </c>
      <c r="O27" s="161">
        <f>N27*1</f>
        <v>2</v>
      </c>
      <c r="P27" s="125">
        <f>O27</f>
        <v>2</v>
      </c>
    </row>
    <row r="28" spans="1:16" s="379" customFormat="1" ht="15" thickBot="1" x14ac:dyDescent="0.35">
      <c r="A28" s="380" t="s">
        <v>21</v>
      </c>
      <c r="B28" s="381" t="s">
        <v>21</v>
      </c>
      <c r="C28" s="382" t="s">
        <v>4</v>
      </c>
      <c r="D28" s="336">
        <f>E28</f>
        <v>20</v>
      </c>
      <c r="E28" s="316">
        <f>F28*1</f>
        <v>20</v>
      </c>
      <c r="F28" s="131">
        <v>20</v>
      </c>
      <c r="G28" s="133">
        <f t="shared" si="21"/>
        <v>20</v>
      </c>
      <c r="H28" s="133">
        <f t="shared" si="21"/>
        <v>20</v>
      </c>
      <c r="I28" s="179">
        <f t="shared" si="21"/>
        <v>20</v>
      </c>
      <c r="J28" s="179">
        <f t="shared" si="21"/>
        <v>20</v>
      </c>
      <c r="K28" s="131">
        <f>J28*1</f>
        <v>20</v>
      </c>
      <c r="L28" s="133">
        <f t="shared" si="22"/>
        <v>20</v>
      </c>
      <c r="M28" s="132">
        <f t="shared" si="22"/>
        <v>20</v>
      </c>
      <c r="N28" s="543">
        <f t="shared" si="22"/>
        <v>20</v>
      </c>
      <c r="O28" s="162">
        <f>N28*1</f>
        <v>20</v>
      </c>
      <c r="P28" s="132">
        <f>O28</f>
        <v>20</v>
      </c>
    </row>
    <row r="29" spans="1:16" ht="15" thickBot="1" x14ac:dyDescent="0.35">
      <c r="A29" s="134"/>
      <c r="B29" s="134"/>
      <c r="C29" s="149"/>
      <c r="D29" s="318"/>
      <c r="E29" s="6"/>
      <c r="F29" s="554"/>
      <c r="G29" s="13"/>
      <c r="H29" s="13"/>
      <c r="I29" s="24"/>
      <c r="J29" s="24"/>
      <c r="K29" s="136"/>
      <c r="L29" s="13"/>
      <c r="M29" s="10"/>
      <c r="N29" s="374"/>
      <c r="O29" s="9"/>
      <c r="P29" s="137"/>
    </row>
    <row r="30" spans="1:16" ht="15" thickBot="1" x14ac:dyDescent="0.35">
      <c r="A30" s="150" t="s">
        <v>21</v>
      </c>
      <c r="B30" s="151" t="s">
        <v>21</v>
      </c>
      <c r="C30" s="152" t="s">
        <v>16</v>
      </c>
      <c r="D30" s="334">
        <f>E30</f>
        <v>40</v>
      </c>
      <c r="E30" s="314">
        <f>F30*1</f>
        <v>40</v>
      </c>
      <c r="F30" s="214">
        <v>40</v>
      </c>
      <c r="G30" s="217">
        <f>F30</f>
        <v>40</v>
      </c>
      <c r="H30" s="217">
        <f>G30</f>
        <v>40</v>
      </c>
      <c r="I30" s="218">
        <f>H30</f>
        <v>40</v>
      </c>
      <c r="J30" s="218">
        <f>I30</f>
        <v>40</v>
      </c>
      <c r="K30" s="214">
        <f>J30*1</f>
        <v>40</v>
      </c>
      <c r="L30" s="217">
        <f>K30</f>
        <v>40</v>
      </c>
      <c r="M30" s="215">
        <f>L30</f>
        <v>40</v>
      </c>
      <c r="N30" s="550">
        <f>M30</f>
        <v>40</v>
      </c>
      <c r="O30" s="216">
        <f>N30*1</f>
        <v>40</v>
      </c>
      <c r="P30" s="215">
        <f>O30</f>
        <v>40</v>
      </c>
    </row>
    <row r="31" spans="1:16" ht="15" thickBot="1" x14ac:dyDescent="0.35">
      <c r="A31" s="134"/>
      <c r="B31" s="134"/>
      <c r="C31" s="149"/>
      <c r="D31" s="318"/>
      <c r="E31" s="6"/>
      <c r="F31" s="554"/>
      <c r="G31" s="13"/>
      <c r="H31" s="13"/>
      <c r="I31" s="24"/>
      <c r="J31" s="24"/>
      <c r="K31" s="136"/>
      <c r="L31" s="13"/>
      <c r="M31" s="10"/>
      <c r="N31" s="374"/>
      <c r="O31" s="9"/>
      <c r="P31" s="137"/>
    </row>
    <row r="32" spans="1:16" x14ac:dyDescent="0.3">
      <c r="A32" s="153" t="s">
        <v>22</v>
      </c>
      <c r="B32" s="154" t="s">
        <v>30</v>
      </c>
      <c r="C32" s="155" t="s">
        <v>43</v>
      </c>
      <c r="D32" s="336">
        <f>E32</f>
        <v>40</v>
      </c>
      <c r="E32" s="316">
        <f>F32*1</f>
        <v>40</v>
      </c>
      <c r="F32" s="204">
        <v>40</v>
      </c>
      <c r="G32" s="206">
        <f t="shared" ref="G32:J34" si="23">F32</f>
        <v>40</v>
      </c>
      <c r="H32" s="206">
        <f t="shared" si="23"/>
        <v>40</v>
      </c>
      <c r="I32" s="208">
        <f t="shared" si="23"/>
        <v>40</v>
      </c>
      <c r="J32" s="208">
        <f t="shared" si="23"/>
        <v>40</v>
      </c>
      <c r="K32" s="204">
        <f>J32*1.1</f>
        <v>44</v>
      </c>
      <c r="L32" s="206">
        <f t="shared" ref="L32:N34" si="24">K32</f>
        <v>44</v>
      </c>
      <c r="M32" s="205">
        <f t="shared" si="24"/>
        <v>44</v>
      </c>
      <c r="N32" s="551">
        <f t="shared" si="24"/>
        <v>44</v>
      </c>
      <c r="O32" s="207">
        <f>N32*1.2</f>
        <v>52.8</v>
      </c>
      <c r="P32" s="205">
        <f>O32</f>
        <v>52.8</v>
      </c>
    </row>
    <row r="33" spans="1:16" x14ac:dyDescent="0.3">
      <c r="A33" s="127" t="s">
        <v>22</v>
      </c>
      <c r="B33" s="43" t="s">
        <v>30</v>
      </c>
      <c r="C33" s="57" t="s">
        <v>44</v>
      </c>
      <c r="D33" s="336">
        <f>E33</f>
        <v>60</v>
      </c>
      <c r="E33" s="316">
        <f>F33*1</f>
        <v>60</v>
      </c>
      <c r="F33" s="76">
        <v>60</v>
      </c>
      <c r="G33" s="37">
        <f t="shared" si="23"/>
        <v>60</v>
      </c>
      <c r="H33" s="37">
        <f t="shared" si="23"/>
        <v>60</v>
      </c>
      <c r="I33" s="176">
        <f t="shared" si="23"/>
        <v>60</v>
      </c>
      <c r="J33" s="176">
        <f t="shared" si="23"/>
        <v>60</v>
      </c>
      <c r="K33" s="76">
        <f>J33*1.1</f>
        <v>66</v>
      </c>
      <c r="L33" s="37">
        <f t="shared" si="24"/>
        <v>66</v>
      </c>
      <c r="M33" s="77">
        <f t="shared" si="24"/>
        <v>66</v>
      </c>
      <c r="N33" s="609">
        <f t="shared" si="24"/>
        <v>66</v>
      </c>
      <c r="O33" s="80">
        <f>N33*1.2</f>
        <v>79.2</v>
      </c>
      <c r="P33" s="77">
        <f>O33</f>
        <v>79.2</v>
      </c>
    </row>
    <row r="34" spans="1:16" ht="15" thickBot="1" x14ac:dyDescent="0.35">
      <c r="A34" s="128" t="s">
        <v>22</v>
      </c>
      <c r="B34" s="129" t="s">
        <v>30</v>
      </c>
      <c r="C34" s="148" t="s">
        <v>45</v>
      </c>
      <c r="D34" s="336">
        <f>E34</f>
        <v>80</v>
      </c>
      <c r="E34" s="316">
        <f>F34*1</f>
        <v>80</v>
      </c>
      <c r="F34" s="131">
        <v>80</v>
      </c>
      <c r="G34" s="133">
        <f t="shared" si="23"/>
        <v>80</v>
      </c>
      <c r="H34" s="133">
        <f t="shared" si="23"/>
        <v>80</v>
      </c>
      <c r="I34" s="179">
        <f t="shared" si="23"/>
        <v>80</v>
      </c>
      <c r="J34" s="179">
        <f t="shared" si="23"/>
        <v>80</v>
      </c>
      <c r="K34" s="131">
        <f>J34*1.1</f>
        <v>88</v>
      </c>
      <c r="L34" s="133">
        <f t="shared" si="24"/>
        <v>88</v>
      </c>
      <c r="M34" s="132">
        <f t="shared" si="24"/>
        <v>88</v>
      </c>
      <c r="N34" s="543">
        <f t="shared" si="24"/>
        <v>88</v>
      </c>
      <c r="O34" s="162">
        <f>N34*1.2</f>
        <v>105.6</v>
      </c>
      <c r="P34" s="132">
        <f>O34</f>
        <v>105.6</v>
      </c>
    </row>
    <row r="35" spans="1:16" ht="15" thickBot="1" x14ac:dyDescent="0.35">
      <c r="A35" s="134"/>
      <c r="B35" s="134"/>
      <c r="C35" s="149"/>
      <c r="D35" s="318"/>
      <c r="E35" s="6"/>
      <c r="F35" s="554"/>
      <c r="G35" s="13"/>
      <c r="H35" s="13"/>
      <c r="I35" s="24"/>
      <c r="J35" s="24"/>
      <c r="K35" s="136"/>
      <c r="L35" s="13"/>
      <c r="M35" s="10"/>
      <c r="N35" s="374"/>
      <c r="O35" s="9"/>
      <c r="P35" s="137"/>
    </row>
    <row r="36" spans="1:16" ht="15" thickBot="1" x14ac:dyDescent="0.35">
      <c r="A36" s="150" t="s">
        <v>21</v>
      </c>
      <c r="B36" s="151" t="s">
        <v>21</v>
      </c>
      <c r="C36" s="152" t="s">
        <v>17</v>
      </c>
      <c r="D36" s="338">
        <f>E36</f>
        <v>0.8</v>
      </c>
      <c r="E36" s="339">
        <f>F36*1</f>
        <v>0.8</v>
      </c>
      <c r="F36" s="251">
        <v>0.8</v>
      </c>
      <c r="G36" s="254">
        <f>F36</f>
        <v>0.8</v>
      </c>
      <c r="H36" s="254">
        <f>G36</f>
        <v>0.8</v>
      </c>
      <c r="I36" s="255">
        <f>H36</f>
        <v>0.8</v>
      </c>
      <c r="J36" s="255">
        <f>I36</f>
        <v>0.8</v>
      </c>
      <c r="K36" s="251">
        <f>J36*1</f>
        <v>0.8</v>
      </c>
      <c r="L36" s="254">
        <f>K36</f>
        <v>0.8</v>
      </c>
      <c r="M36" s="252">
        <f>L36</f>
        <v>0.8</v>
      </c>
      <c r="N36" s="552">
        <f>M36</f>
        <v>0.8</v>
      </c>
      <c r="O36" s="253">
        <f>N36*1</f>
        <v>0.8</v>
      </c>
      <c r="P36" s="252">
        <f>O36</f>
        <v>0.8</v>
      </c>
    </row>
    <row r="37" spans="1:16" ht="15" thickBot="1" x14ac:dyDescent="0.35">
      <c r="N37" s="610"/>
    </row>
    <row r="38" spans="1:16" ht="15" thickBot="1" x14ac:dyDescent="0.35">
      <c r="A38" s="640" t="s">
        <v>74</v>
      </c>
      <c r="B38" s="641"/>
      <c r="C38" s="404" t="s">
        <v>73</v>
      </c>
      <c r="D38" s="404">
        <f>(0.5*(D20+D21))/(0.5*(D27/10+D28/10)+D30/10)*D36</f>
        <v>1.0070773871678851</v>
      </c>
      <c r="E38" s="404">
        <f t="shared" ref="E38:J38" si="25">(0.5*(E20+E21))/(0.5*(E27/10+E28/10)+E30/10)*E36</f>
        <v>1.3092006033182504</v>
      </c>
      <c r="F38" s="404">
        <f t="shared" si="25"/>
        <v>1.7019607843137257</v>
      </c>
      <c r="G38" s="404">
        <f t="shared" si="25"/>
        <v>2.2125490196078434</v>
      </c>
      <c r="H38" s="404">
        <f t="shared" si="25"/>
        <v>2.8763137254901965</v>
      </c>
      <c r="I38" s="404">
        <f t="shared" si="25"/>
        <v>3.7392078431372564</v>
      </c>
      <c r="J38" s="404">
        <f t="shared" si="25"/>
        <v>4.8609701960784326</v>
      </c>
      <c r="K38" s="404">
        <f t="shared" ref="K38:P38" si="26">(0.5*(K20+K21))/(0.5*(K27/10+K28/10)+K30/10)*K36</f>
        <v>6.5623097647058843</v>
      </c>
      <c r="L38" s="404">
        <f t="shared" si="26"/>
        <v>9.18723367058824</v>
      </c>
      <c r="M38" s="404">
        <f t="shared" si="26"/>
        <v>13.321488822352945</v>
      </c>
      <c r="N38" s="611">
        <f t="shared" si="26"/>
        <v>19.31615879241177</v>
      </c>
      <c r="O38" s="606">
        <f t="shared" si="26"/>
        <v>28.974238188617655</v>
      </c>
      <c r="P38" s="404">
        <f t="shared" si="26"/>
        <v>44.910069192357362</v>
      </c>
    </row>
    <row r="39" spans="1:16" ht="15" thickBot="1" x14ac:dyDescent="0.35">
      <c r="A39" s="640" t="s">
        <v>74</v>
      </c>
      <c r="B39" s="641"/>
      <c r="C39" s="404" t="s">
        <v>73</v>
      </c>
      <c r="D39" s="404">
        <f>(0.5*(D22+D23))/(0.5*(D27/10+D28/10)+D30/10)*D36</f>
        <v>2.5176934679197123</v>
      </c>
      <c r="E39" s="404">
        <f t="shared" ref="E39:J39" si="27">(0.5*(E22+E23))/(0.5*(E27/10+E28/10)+E30/10)*E36</f>
        <v>3.2730015082956259</v>
      </c>
      <c r="F39" s="404">
        <f t="shared" si="27"/>
        <v>4.2549019607843146</v>
      </c>
      <c r="G39" s="404">
        <f t="shared" si="27"/>
        <v>5.5313725490196086</v>
      </c>
      <c r="H39" s="404">
        <f t="shared" si="27"/>
        <v>7.1907843137254916</v>
      </c>
      <c r="I39" s="404">
        <f t="shared" si="27"/>
        <v>9.3480196078431401</v>
      </c>
      <c r="J39" s="404">
        <f t="shared" si="27"/>
        <v>12.15242549019608</v>
      </c>
      <c r="K39" s="404">
        <f t="shared" ref="K39:P39" si="28">(0.5*(K22+K23))/(0.5*(K27/10+K28/10)+K30/10)*K36</f>
        <v>16.405774411764707</v>
      </c>
      <c r="L39" s="404">
        <f t="shared" si="28"/>
        <v>22.96808417647059</v>
      </c>
      <c r="M39" s="404">
        <f t="shared" si="28"/>
        <v>33.303722055882353</v>
      </c>
      <c r="N39" s="611">
        <f t="shared" si="28"/>
        <v>48.290396981029417</v>
      </c>
      <c r="O39" s="606">
        <f t="shared" si="28"/>
        <v>72.435595471544133</v>
      </c>
      <c r="P39" s="404">
        <f t="shared" si="28"/>
        <v>112.2751729808934</v>
      </c>
    </row>
    <row r="40" spans="1:16" ht="15" thickBot="1" x14ac:dyDescent="0.35">
      <c r="A40" s="640" t="s">
        <v>74</v>
      </c>
      <c r="B40" s="641"/>
      <c r="C40" s="404" t="s">
        <v>73</v>
      </c>
      <c r="D40" s="404">
        <f>(0.5*(D24+D25))/(0.5*(D27/10+D28/10)+D30/10)*D36</f>
        <v>6.0424643230073087</v>
      </c>
      <c r="E40" s="404">
        <f t="shared" ref="E40:J40" si="29">(0.5*(E24+E25))/(0.5*(E27/10+E28/10)+E30/10)*E36</f>
        <v>7.8552036199095028</v>
      </c>
      <c r="F40" s="404">
        <f t="shared" si="29"/>
        <v>10.211764705882352</v>
      </c>
      <c r="G40" s="404">
        <f t="shared" si="29"/>
        <v>13.275294117647062</v>
      </c>
      <c r="H40" s="404">
        <f t="shared" si="29"/>
        <v>17.257882352941177</v>
      </c>
      <c r="I40" s="404">
        <f t="shared" si="29"/>
        <v>22.435247058823535</v>
      </c>
      <c r="J40" s="404">
        <f t="shared" si="29"/>
        <v>29.165821176470601</v>
      </c>
      <c r="K40" s="404">
        <f t="shared" ref="K40:P40" si="30">(0.5*(K24+K25))/(0.5*(K27/10+K28/10)+K30/10)*K36</f>
        <v>39.373858588235308</v>
      </c>
      <c r="L40" s="404">
        <f t="shared" si="30"/>
        <v>55.123402023529422</v>
      </c>
      <c r="M40" s="404">
        <f t="shared" si="30"/>
        <v>79.928932934117682</v>
      </c>
      <c r="N40" s="611">
        <f t="shared" si="30"/>
        <v>115.89695275447065</v>
      </c>
      <c r="O40" s="606">
        <f t="shared" si="30"/>
        <v>173.84542913170594</v>
      </c>
      <c r="P40" s="404">
        <f t="shared" si="30"/>
        <v>269.46041515414419</v>
      </c>
    </row>
  </sheetData>
  <mergeCells count="4">
    <mergeCell ref="A1:B1"/>
    <mergeCell ref="A38:B38"/>
    <mergeCell ref="A39:B39"/>
    <mergeCell ref="A40:B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20D8-168B-46DC-B9C1-460668C8DE97}">
  <dimension ref="A1:P40"/>
  <sheetViews>
    <sheetView topLeftCell="C10" zoomScale="85" zoomScaleNormal="85" workbookViewId="0">
      <selection activeCell="P25" sqref="P25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  <col min="16" max="16" width="12" bestFit="1" customWidth="1"/>
  </cols>
  <sheetData>
    <row r="1" spans="1:16" x14ac:dyDescent="0.3">
      <c r="A1" s="639" t="s">
        <v>110</v>
      </c>
      <c r="B1" s="639"/>
      <c r="C1" s="52" t="s">
        <v>0</v>
      </c>
      <c r="D1" s="81" t="s">
        <v>2</v>
      </c>
      <c r="E1" s="82" t="s">
        <v>1</v>
      </c>
      <c r="F1" s="81">
        <v>1</v>
      </c>
      <c r="G1" s="82">
        <v>2</v>
      </c>
      <c r="H1" s="82">
        <v>3</v>
      </c>
      <c r="I1" s="82">
        <v>4</v>
      </c>
      <c r="J1" s="83">
        <v>5</v>
      </c>
      <c r="K1" s="81">
        <v>6</v>
      </c>
      <c r="L1" s="82">
        <v>7</v>
      </c>
      <c r="M1" s="82">
        <v>8</v>
      </c>
      <c r="N1" s="82">
        <v>9</v>
      </c>
      <c r="O1" s="83">
        <v>10</v>
      </c>
      <c r="P1" s="373" t="s">
        <v>108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553"/>
      <c r="G2" s="30"/>
      <c r="H2" s="30"/>
      <c r="I2" s="31"/>
      <c r="J2" s="87"/>
      <c r="K2" s="86"/>
      <c r="L2" s="30"/>
      <c r="M2" s="31"/>
      <c r="N2" s="30"/>
      <c r="O2" s="87"/>
      <c r="P2" s="535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1.75</v>
      </c>
      <c r="E3" s="306">
        <f>F3*1</f>
        <v>1.75</v>
      </c>
      <c r="F3" s="256">
        <v>1.75</v>
      </c>
      <c r="G3" s="258">
        <f>F3</f>
        <v>1.75</v>
      </c>
      <c r="H3" s="258">
        <f>G3</f>
        <v>1.75</v>
      </c>
      <c r="I3" s="259">
        <f>H3</f>
        <v>1.75</v>
      </c>
      <c r="J3" s="257">
        <f>I3</f>
        <v>1.75</v>
      </c>
      <c r="K3" s="256">
        <f>J3*1.1</f>
        <v>1.9250000000000003</v>
      </c>
      <c r="L3" s="258">
        <f>K3</f>
        <v>1.9250000000000003</v>
      </c>
      <c r="M3" s="259">
        <f>L3</f>
        <v>1.9250000000000003</v>
      </c>
      <c r="N3" s="258">
        <f>P3*1.15</f>
        <v>2.2137500000000001</v>
      </c>
      <c r="O3" s="257">
        <f>N3</f>
        <v>2.2137500000000001</v>
      </c>
      <c r="P3" s="536">
        <f>M3</f>
        <v>1.9250000000000003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68">
        <v>0</v>
      </c>
      <c r="G4" s="33">
        <f t="shared" ref="G4:J7" si="2">F4</f>
        <v>0</v>
      </c>
      <c r="H4" s="33">
        <f t="shared" si="2"/>
        <v>0</v>
      </c>
      <c r="I4" s="169">
        <f t="shared" si="2"/>
        <v>0</v>
      </c>
      <c r="J4" s="69">
        <f t="shared" si="2"/>
        <v>0</v>
      </c>
      <c r="K4" s="68">
        <f>J4*1</f>
        <v>0</v>
      </c>
      <c r="L4" s="33">
        <f t="shared" ref="L4:M7" si="3">K4</f>
        <v>0</v>
      </c>
      <c r="M4" s="169">
        <f t="shared" si="3"/>
        <v>0</v>
      </c>
      <c r="N4" s="33">
        <f>P4*1</f>
        <v>0</v>
      </c>
      <c r="O4" s="69">
        <f t="shared" ref="O4:O7" si="4">N4</f>
        <v>0</v>
      </c>
      <c r="P4" s="537">
        <f>M4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66">
        <v>0</v>
      </c>
      <c r="G5" s="32">
        <f t="shared" si="2"/>
        <v>0</v>
      </c>
      <c r="H5" s="32">
        <f t="shared" si="2"/>
        <v>0</v>
      </c>
      <c r="I5" s="168">
        <f t="shared" si="2"/>
        <v>0</v>
      </c>
      <c r="J5" s="67">
        <f t="shared" si="2"/>
        <v>0</v>
      </c>
      <c r="K5" s="66">
        <f>J5*1</f>
        <v>0</v>
      </c>
      <c r="L5" s="32">
        <f t="shared" si="3"/>
        <v>0</v>
      </c>
      <c r="M5" s="168">
        <f t="shared" si="3"/>
        <v>0</v>
      </c>
      <c r="N5" s="32">
        <f>P5*1</f>
        <v>0</v>
      </c>
      <c r="O5" s="67">
        <f t="shared" si="4"/>
        <v>0</v>
      </c>
      <c r="P5" s="538">
        <f>M5</f>
        <v>0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0.25</v>
      </c>
      <c r="E6" s="307">
        <f t="shared" si="1"/>
        <v>0.25</v>
      </c>
      <c r="F6" s="68">
        <v>0.25</v>
      </c>
      <c r="G6" s="33">
        <f t="shared" si="2"/>
        <v>0.25</v>
      </c>
      <c r="H6" s="33">
        <f t="shared" si="2"/>
        <v>0.25</v>
      </c>
      <c r="I6" s="169">
        <f t="shared" si="2"/>
        <v>0.25</v>
      </c>
      <c r="J6" s="69">
        <f t="shared" si="2"/>
        <v>0.25</v>
      </c>
      <c r="K6" s="68">
        <f>J6*1.1</f>
        <v>0.27500000000000002</v>
      </c>
      <c r="L6" s="33">
        <f t="shared" si="3"/>
        <v>0.27500000000000002</v>
      </c>
      <c r="M6" s="169">
        <f t="shared" si="3"/>
        <v>0.27500000000000002</v>
      </c>
      <c r="N6" s="33">
        <f>P6*1.15</f>
        <v>0.31624999999999998</v>
      </c>
      <c r="O6" s="69">
        <f t="shared" si="4"/>
        <v>0.31624999999999998</v>
      </c>
      <c r="P6" s="537">
        <f>M6</f>
        <v>0.27500000000000002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1.25</v>
      </c>
      <c r="E7" s="308">
        <f t="shared" si="1"/>
        <v>1.25</v>
      </c>
      <c r="F7" s="98">
        <v>1.25</v>
      </c>
      <c r="G7" s="100">
        <f t="shared" si="2"/>
        <v>1.25</v>
      </c>
      <c r="H7" s="100">
        <f t="shared" si="2"/>
        <v>1.25</v>
      </c>
      <c r="I7" s="170">
        <f t="shared" si="2"/>
        <v>1.25</v>
      </c>
      <c r="J7" s="99">
        <f t="shared" si="2"/>
        <v>1.25</v>
      </c>
      <c r="K7" s="98">
        <f>J7*1.1</f>
        <v>1.375</v>
      </c>
      <c r="L7" s="100">
        <f t="shared" si="3"/>
        <v>1.375</v>
      </c>
      <c r="M7" s="170">
        <f t="shared" si="3"/>
        <v>1.375</v>
      </c>
      <c r="N7" s="100">
        <f>P7*1.15</f>
        <v>1.5812499999999998</v>
      </c>
      <c r="O7" s="99">
        <f t="shared" si="4"/>
        <v>1.5812499999999998</v>
      </c>
      <c r="P7" s="539">
        <f>M7</f>
        <v>1.375</v>
      </c>
    </row>
    <row r="8" spans="1:16" ht="15" thickBot="1" x14ac:dyDescent="0.35">
      <c r="A8" s="134"/>
      <c r="B8" s="134"/>
      <c r="C8" s="141"/>
      <c r="D8" s="318"/>
      <c r="E8" s="6"/>
      <c r="F8" s="554"/>
      <c r="G8" s="13"/>
      <c r="H8" s="13"/>
      <c r="I8" s="24"/>
      <c r="J8" s="137"/>
      <c r="K8" s="136"/>
      <c r="L8" s="13"/>
      <c r="M8" s="6"/>
      <c r="N8" s="13"/>
      <c r="O8" s="137"/>
      <c r="P8" s="374"/>
    </row>
    <row r="9" spans="1:16" x14ac:dyDescent="0.3">
      <c r="A9" s="101" t="s">
        <v>22</v>
      </c>
      <c r="B9" s="102" t="s">
        <v>30</v>
      </c>
      <c r="C9" s="103" t="s">
        <v>31</v>
      </c>
      <c r="D9" s="325">
        <f>E9</f>
        <v>0.5</v>
      </c>
      <c r="E9" s="309">
        <f>F9*1</f>
        <v>0.5</v>
      </c>
      <c r="F9" s="104">
        <v>0.5</v>
      </c>
      <c r="G9" s="106">
        <f t="shared" ref="G9:J11" si="5">F9</f>
        <v>0.5</v>
      </c>
      <c r="H9" s="106">
        <f t="shared" si="5"/>
        <v>0.5</v>
      </c>
      <c r="I9" s="171">
        <f t="shared" si="5"/>
        <v>0.5</v>
      </c>
      <c r="J9" s="105">
        <f t="shared" si="5"/>
        <v>0.5</v>
      </c>
      <c r="K9" s="104">
        <f>J9*1.1</f>
        <v>0.55000000000000004</v>
      </c>
      <c r="L9" s="106">
        <f t="shared" ref="L9:M11" si="6">K9</f>
        <v>0.55000000000000004</v>
      </c>
      <c r="M9" s="171">
        <f t="shared" si="6"/>
        <v>0.55000000000000004</v>
      </c>
      <c r="N9" s="106">
        <f>P9*1.1</f>
        <v>0.60500000000000009</v>
      </c>
      <c r="O9" s="105">
        <f>N9</f>
        <v>0.60500000000000009</v>
      </c>
      <c r="P9" s="540">
        <f>M9</f>
        <v>0.55000000000000004</v>
      </c>
    </row>
    <row r="10" spans="1:16" x14ac:dyDescent="0.3">
      <c r="A10" s="147" t="s">
        <v>22</v>
      </c>
      <c r="B10" s="42" t="s">
        <v>30</v>
      </c>
      <c r="C10" s="88" t="s">
        <v>32</v>
      </c>
      <c r="D10" s="325">
        <f>E10</f>
        <v>0.3</v>
      </c>
      <c r="E10" s="309">
        <f>F10*1</f>
        <v>0.3</v>
      </c>
      <c r="F10" s="70">
        <v>0.3</v>
      </c>
      <c r="G10" s="36">
        <f t="shared" si="5"/>
        <v>0.3</v>
      </c>
      <c r="H10" s="36">
        <f t="shared" si="5"/>
        <v>0.3</v>
      </c>
      <c r="I10" s="177">
        <f t="shared" si="5"/>
        <v>0.3</v>
      </c>
      <c r="J10" s="71">
        <f t="shared" si="5"/>
        <v>0.3</v>
      </c>
      <c r="K10" s="70">
        <f>J10*1.1</f>
        <v>0.33</v>
      </c>
      <c r="L10" s="36">
        <f t="shared" si="6"/>
        <v>0.33</v>
      </c>
      <c r="M10" s="177">
        <f t="shared" si="6"/>
        <v>0.33</v>
      </c>
      <c r="N10" s="36">
        <f>P10*1.1</f>
        <v>0.36300000000000004</v>
      </c>
      <c r="O10" s="71">
        <f>N10</f>
        <v>0.36300000000000004</v>
      </c>
      <c r="P10" s="569">
        <f>M10</f>
        <v>0.33</v>
      </c>
    </row>
    <row r="11" spans="1:16" ht="15" thickBot="1" x14ac:dyDescent="0.35">
      <c r="A11" s="264" t="s">
        <v>22</v>
      </c>
      <c r="B11" s="265" t="s">
        <v>30</v>
      </c>
      <c r="C11" s="107" t="s">
        <v>33</v>
      </c>
      <c r="D11" s="325">
        <f>E11</f>
        <v>0.05</v>
      </c>
      <c r="E11" s="309">
        <f>F11*1</f>
        <v>0.05</v>
      </c>
      <c r="F11" s="201">
        <v>0.05</v>
      </c>
      <c r="G11" s="165">
        <f t="shared" si="5"/>
        <v>0.05</v>
      </c>
      <c r="H11" s="165">
        <f t="shared" si="5"/>
        <v>0.05</v>
      </c>
      <c r="I11" s="203">
        <f t="shared" si="5"/>
        <v>0.05</v>
      </c>
      <c r="J11" s="180">
        <f t="shared" si="5"/>
        <v>0.05</v>
      </c>
      <c r="K11" s="201">
        <f>J11*1.1</f>
        <v>5.5000000000000007E-2</v>
      </c>
      <c r="L11" s="165">
        <f t="shared" si="6"/>
        <v>5.5000000000000007E-2</v>
      </c>
      <c r="M11" s="203">
        <f t="shared" si="6"/>
        <v>5.5000000000000007E-2</v>
      </c>
      <c r="N11" s="165">
        <f>P11*1.1</f>
        <v>6.0500000000000012E-2</v>
      </c>
      <c r="O11" s="180">
        <f>N11</f>
        <v>6.0500000000000012E-2</v>
      </c>
      <c r="P11" s="541">
        <f>M11</f>
        <v>5.5000000000000007E-2</v>
      </c>
    </row>
    <row r="12" spans="1:16" ht="15" thickBot="1" x14ac:dyDescent="0.35">
      <c r="A12" s="134"/>
      <c r="B12" s="134"/>
      <c r="C12" s="141"/>
      <c r="D12" s="318"/>
      <c r="E12" s="6"/>
      <c r="F12" s="554"/>
      <c r="G12" s="13"/>
      <c r="H12" s="13"/>
      <c r="I12" s="24"/>
      <c r="J12" s="137"/>
      <c r="K12" s="136"/>
      <c r="L12" s="13"/>
      <c r="M12" s="6"/>
      <c r="N12" s="13"/>
      <c r="O12" s="137"/>
      <c r="P12" s="374"/>
    </row>
    <row r="13" spans="1:16" x14ac:dyDescent="0.3">
      <c r="A13" s="121"/>
      <c r="B13" s="122"/>
      <c r="C13" s="103" t="s">
        <v>14</v>
      </c>
      <c r="D13" s="334">
        <f>E13</f>
        <v>0</v>
      </c>
      <c r="E13" s="314">
        <f>F13*1</f>
        <v>0</v>
      </c>
      <c r="F13" s="124"/>
      <c r="G13" s="126">
        <f t="shared" ref="G13:J14" si="7">F13</f>
        <v>0</v>
      </c>
      <c r="H13" s="126">
        <f t="shared" si="7"/>
        <v>0</v>
      </c>
      <c r="I13" s="175">
        <f t="shared" si="7"/>
        <v>0</v>
      </c>
      <c r="J13" s="125">
        <f t="shared" si="7"/>
        <v>0</v>
      </c>
      <c r="K13" s="124">
        <f>J13*1</f>
        <v>0</v>
      </c>
      <c r="L13" s="126">
        <f t="shared" ref="L13:M14" si="8">K13</f>
        <v>0</v>
      </c>
      <c r="M13" s="175">
        <f t="shared" si="8"/>
        <v>0</v>
      </c>
      <c r="N13" s="126">
        <f>P13*1</f>
        <v>0</v>
      </c>
      <c r="O13" s="125">
        <f>N13</f>
        <v>0</v>
      </c>
      <c r="P13" s="542">
        <f>M13</f>
        <v>0</v>
      </c>
    </row>
    <row r="14" spans="1:16" ht="15" thickBot="1" x14ac:dyDescent="0.35">
      <c r="A14" s="128"/>
      <c r="B14" s="129"/>
      <c r="C14" s="97" t="s">
        <v>15</v>
      </c>
      <c r="D14" s="336">
        <f>E14</f>
        <v>0</v>
      </c>
      <c r="E14" s="316">
        <f>F14*1</f>
        <v>0</v>
      </c>
      <c r="F14" s="131"/>
      <c r="G14" s="133">
        <f t="shared" si="7"/>
        <v>0</v>
      </c>
      <c r="H14" s="133">
        <f t="shared" si="7"/>
        <v>0</v>
      </c>
      <c r="I14" s="179">
        <f t="shared" si="7"/>
        <v>0</v>
      </c>
      <c r="J14" s="132">
        <f t="shared" si="7"/>
        <v>0</v>
      </c>
      <c r="K14" s="131">
        <f>J14*1</f>
        <v>0</v>
      </c>
      <c r="L14" s="133">
        <f t="shared" si="8"/>
        <v>0</v>
      </c>
      <c r="M14" s="179">
        <f t="shared" si="8"/>
        <v>0</v>
      </c>
      <c r="N14" s="133">
        <f>P14*1</f>
        <v>0</v>
      </c>
      <c r="O14" s="132">
        <f>N14</f>
        <v>0</v>
      </c>
      <c r="P14" s="543">
        <f>M14</f>
        <v>0</v>
      </c>
    </row>
    <row r="15" spans="1:16" ht="15" thickBot="1" x14ac:dyDescent="0.35">
      <c r="A15" s="144"/>
      <c r="B15" s="144"/>
      <c r="C15" s="149"/>
      <c r="D15" s="331"/>
      <c r="E15" s="1"/>
      <c r="F15" s="145"/>
      <c r="G15" s="28"/>
      <c r="H15" s="28"/>
      <c r="I15" s="25"/>
      <c r="J15" s="146"/>
      <c r="K15" s="145"/>
      <c r="L15" s="28"/>
      <c r="M15" s="1"/>
      <c r="N15" s="28"/>
      <c r="O15" s="146"/>
      <c r="P15" s="375"/>
    </row>
    <row r="16" spans="1:16" x14ac:dyDescent="0.3">
      <c r="A16" s="108" t="s">
        <v>23</v>
      </c>
      <c r="B16" s="109" t="s">
        <v>23</v>
      </c>
      <c r="C16" s="110" t="s">
        <v>34</v>
      </c>
      <c r="D16" s="332">
        <f t="shared" ref="D16:E18" si="9">E16/1.3</f>
        <v>-3.5502958579881652</v>
      </c>
      <c r="E16" s="312">
        <f t="shared" si="9"/>
        <v>-4.615384615384615</v>
      </c>
      <c r="F16" s="555">
        <v>-6</v>
      </c>
      <c r="G16" s="113">
        <f t="shared" ref="G16:J18" si="10">F16*1.3</f>
        <v>-7.8000000000000007</v>
      </c>
      <c r="H16" s="113">
        <f t="shared" si="10"/>
        <v>-10.14</v>
      </c>
      <c r="I16" s="172">
        <f t="shared" si="10"/>
        <v>-13.182</v>
      </c>
      <c r="J16" s="112">
        <f t="shared" si="10"/>
        <v>-17.136600000000001</v>
      </c>
      <c r="K16" s="111">
        <f>J16*1.35</f>
        <v>-23.134410000000003</v>
      </c>
      <c r="L16" s="113">
        <f t="shared" ref="L16:L18" si="11">K16*1.4</f>
        <v>-32.388173999999999</v>
      </c>
      <c r="M16" s="599">
        <f t="shared" ref="M16:M18" si="12">L16*1.45</f>
        <v>-46.962852299999994</v>
      </c>
      <c r="N16" s="113">
        <f>P16*1.5</f>
        <v>-102.14420375249998</v>
      </c>
      <c r="O16" s="112">
        <f t="shared" ref="O16:O18" si="13">N16*1.55</f>
        <v>-158.32351581637496</v>
      </c>
      <c r="P16" s="544">
        <f>M16*1.45</f>
        <v>-68.096135834999984</v>
      </c>
    </row>
    <row r="17" spans="1:16" x14ac:dyDescent="0.3">
      <c r="A17" s="114" t="s">
        <v>23</v>
      </c>
      <c r="B17" s="44" t="s">
        <v>23</v>
      </c>
      <c r="C17" s="56" t="s">
        <v>35</v>
      </c>
      <c r="D17" s="332">
        <f t="shared" si="9"/>
        <v>-6.2130177514792893</v>
      </c>
      <c r="E17" s="312">
        <f t="shared" si="9"/>
        <v>-8.0769230769230766</v>
      </c>
      <c r="F17" s="556">
        <f>F16*1.75</f>
        <v>-10.5</v>
      </c>
      <c r="G17" s="34">
        <f t="shared" si="10"/>
        <v>-13.65</v>
      </c>
      <c r="H17" s="34">
        <f t="shared" si="10"/>
        <v>-17.745000000000001</v>
      </c>
      <c r="I17" s="173">
        <f t="shared" si="10"/>
        <v>-23.068500000000004</v>
      </c>
      <c r="J17" s="73">
        <f t="shared" si="10"/>
        <v>-29.989050000000006</v>
      </c>
      <c r="K17" s="72">
        <f>J17*1.35</f>
        <v>-40.485217500000012</v>
      </c>
      <c r="L17" s="34">
        <f t="shared" si="11"/>
        <v>-56.679304500000015</v>
      </c>
      <c r="M17" s="600">
        <f t="shared" si="12"/>
        <v>-82.184991525000015</v>
      </c>
      <c r="N17" s="34">
        <f>P17*1.5</f>
        <v>-178.75235656687502</v>
      </c>
      <c r="O17" s="73">
        <f t="shared" si="13"/>
        <v>-277.06615267865629</v>
      </c>
      <c r="P17" s="607">
        <f>M17*1.45</f>
        <v>-119.16823771125001</v>
      </c>
    </row>
    <row r="18" spans="1:16" ht="15" thickBot="1" x14ac:dyDescent="0.35">
      <c r="A18" s="115" t="s">
        <v>23</v>
      </c>
      <c r="B18" s="116" t="s">
        <v>23</v>
      </c>
      <c r="C18" s="117" t="s">
        <v>36</v>
      </c>
      <c r="D18" s="332">
        <f t="shared" si="9"/>
        <v>-12.115384615384613</v>
      </c>
      <c r="E18" s="312">
        <f t="shared" si="9"/>
        <v>-15.749999999999998</v>
      </c>
      <c r="F18" s="557">
        <f>F17*1.95</f>
        <v>-20.474999999999998</v>
      </c>
      <c r="G18" s="120">
        <f t="shared" si="10"/>
        <v>-26.6175</v>
      </c>
      <c r="H18" s="120">
        <f t="shared" si="10"/>
        <v>-34.60275</v>
      </c>
      <c r="I18" s="174">
        <f t="shared" si="10"/>
        <v>-44.983575000000002</v>
      </c>
      <c r="J18" s="119">
        <f t="shared" si="10"/>
        <v>-58.478647500000001</v>
      </c>
      <c r="K18" s="118">
        <f>J18*1.35</f>
        <v>-78.946174125000013</v>
      </c>
      <c r="L18" s="120">
        <f t="shared" si="11"/>
        <v>-110.52464377500002</v>
      </c>
      <c r="M18" s="601">
        <f t="shared" si="12"/>
        <v>-160.26073347375001</v>
      </c>
      <c r="N18" s="120">
        <f>P18*1.5</f>
        <v>-348.56709530540627</v>
      </c>
      <c r="O18" s="119">
        <f t="shared" si="13"/>
        <v>-540.27899772337969</v>
      </c>
      <c r="P18" s="545">
        <f>M18*1.45</f>
        <v>-232.3780635369375</v>
      </c>
    </row>
    <row r="19" spans="1:16" ht="15" thickBot="1" x14ac:dyDescent="0.35">
      <c r="A19" s="144"/>
      <c r="B19" s="144"/>
      <c r="C19" s="141"/>
      <c r="D19" s="331"/>
      <c r="E19" s="1"/>
      <c r="F19" s="558"/>
      <c r="G19" s="28"/>
      <c r="H19" s="28"/>
      <c r="I19" s="25"/>
      <c r="J19" s="146"/>
      <c r="K19" s="145"/>
      <c r="L19" s="28"/>
      <c r="M19" s="1"/>
      <c r="N19" s="28"/>
      <c r="O19" s="146"/>
      <c r="P19" s="375"/>
    </row>
    <row r="20" spans="1:16" x14ac:dyDescent="0.3">
      <c r="A20" s="121" t="s">
        <v>23</v>
      </c>
      <c r="B20" s="122" t="s">
        <v>23</v>
      </c>
      <c r="C20" s="123" t="s">
        <v>38</v>
      </c>
      <c r="D20" s="334">
        <f t="shared" ref="D20:E25" si="14">E20/1.3</f>
        <v>2.4852071005917153</v>
      </c>
      <c r="E20" s="314">
        <f t="shared" si="14"/>
        <v>3.2307692307692299</v>
      </c>
      <c r="F20" s="559">
        <f>6*0.7</f>
        <v>4.1999999999999993</v>
      </c>
      <c r="G20" s="126">
        <f t="shared" ref="G20:J25" si="15">F20*1.3</f>
        <v>5.4599999999999991</v>
      </c>
      <c r="H20" s="126">
        <f t="shared" si="15"/>
        <v>7.097999999999999</v>
      </c>
      <c r="I20" s="175">
        <f t="shared" si="15"/>
        <v>9.2273999999999994</v>
      </c>
      <c r="J20" s="125">
        <f t="shared" si="15"/>
        <v>11.995619999999999</v>
      </c>
      <c r="K20" s="124">
        <f t="shared" ref="K20:K25" si="16">J20*1.35</f>
        <v>16.194087</v>
      </c>
      <c r="L20" s="126">
        <f t="shared" ref="L20:L25" si="17">K20*1.4</f>
        <v>22.671721799999997</v>
      </c>
      <c r="M20" s="366">
        <f t="shared" ref="M20:M25" si="18">L20*1.45</f>
        <v>32.873996609999992</v>
      </c>
      <c r="N20" s="126">
        <f t="shared" ref="N20:N25" si="19">P20*1.5</f>
        <v>71.500942626749975</v>
      </c>
      <c r="O20" s="125">
        <f t="shared" ref="O20:O25" si="20">N20*1.55</f>
        <v>110.82646107146246</v>
      </c>
      <c r="P20" s="542">
        <f t="shared" ref="P20:P25" si="21">M20*1.45</f>
        <v>47.667295084499983</v>
      </c>
    </row>
    <row r="21" spans="1:16" ht="15" thickBot="1" x14ac:dyDescent="0.35">
      <c r="A21" s="233" t="s">
        <v>23</v>
      </c>
      <c r="B21" s="234" t="s">
        <v>23</v>
      </c>
      <c r="C21" s="235" t="s">
        <v>37</v>
      </c>
      <c r="D21" s="336">
        <f t="shared" si="14"/>
        <v>4.5727810650887575</v>
      </c>
      <c r="E21" s="316">
        <f t="shared" si="14"/>
        <v>5.9446153846153846</v>
      </c>
      <c r="F21" s="560">
        <f>16.1*0.48</f>
        <v>7.7280000000000006</v>
      </c>
      <c r="G21" s="239">
        <f t="shared" si="15"/>
        <v>10.046400000000002</v>
      </c>
      <c r="H21" s="239">
        <f t="shared" si="15"/>
        <v>13.060320000000003</v>
      </c>
      <c r="I21" s="240">
        <f t="shared" si="15"/>
        <v>16.978416000000003</v>
      </c>
      <c r="J21" s="237">
        <f t="shared" si="15"/>
        <v>22.071940800000004</v>
      </c>
      <c r="K21" s="236">
        <f t="shared" si="16"/>
        <v>29.797120080000006</v>
      </c>
      <c r="L21" s="239">
        <f t="shared" si="17"/>
        <v>41.715968112000006</v>
      </c>
      <c r="M21" s="602">
        <f t="shared" si="18"/>
        <v>60.488153762400003</v>
      </c>
      <c r="N21" s="239">
        <f t="shared" si="19"/>
        <v>131.56173443322001</v>
      </c>
      <c r="O21" s="237">
        <f t="shared" si="20"/>
        <v>203.92068837149102</v>
      </c>
      <c r="P21" s="546">
        <f t="shared" si="21"/>
        <v>87.707822955479998</v>
      </c>
    </row>
    <row r="22" spans="1:16" ht="15" thickTop="1" x14ac:dyDescent="0.3">
      <c r="A22" s="242" t="s">
        <v>23</v>
      </c>
      <c r="B22" s="243" t="s">
        <v>23</v>
      </c>
      <c r="C22" s="244" t="s">
        <v>39</v>
      </c>
      <c r="D22" s="334">
        <f t="shared" si="14"/>
        <v>6.2130177514792884</v>
      </c>
      <c r="E22" s="314">
        <f t="shared" si="14"/>
        <v>8.0769230769230749</v>
      </c>
      <c r="F22" s="561">
        <f>F20*2.5</f>
        <v>10.499999999999998</v>
      </c>
      <c r="G22" s="248">
        <f t="shared" si="15"/>
        <v>13.649999999999999</v>
      </c>
      <c r="H22" s="248">
        <f t="shared" si="15"/>
        <v>17.744999999999997</v>
      </c>
      <c r="I22" s="249">
        <f t="shared" si="15"/>
        <v>23.068499999999997</v>
      </c>
      <c r="J22" s="246">
        <f t="shared" si="15"/>
        <v>29.989049999999995</v>
      </c>
      <c r="K22" s="245">
        <f t="shared" si="16"/>
        <v>40.485217499999997</v>
      </c>
      <c r="L22" s="248">
        <f t="shared" si="17"/>
        <v>56.679304499999994</v>
      </c>
      <c r="M22" s="603">
        <f t="shared" si="18"/>
        <v>82.184991524999987</v>
      </c>
      <c r="N22" s="248">
        <f t="shared" si="19"/>
        <v>178.75235656687497</v>
      </c>
      <c r="O22" s="246">
        <f t="shared" si="20"/>
        <v>277.06615267865618</v>
      </c>
      <c r="P22" s="608">
        <f t="shared" si="21"/>
        <v>119.16823771124997</v>
      </c>
    </row>
    <row r="23" spans="1:16" ht="15" thickBot="1" x14ac:dyDescent="0.35">
      <c r="A23" s="233" t="s">
        <v>23</v>
      </c>
      <c r="B23" s="234" t="s">
        <v>23</v>
      </c>
      <c r="C23" s="235" t="s">
        <v>40</v>
      </c>
      <c r="D23" s="336">
        <f t="shared" si="14"/>
        <v>11.431952662721894</v>
      </c>
      <c r="E23" s="316">
        <f t="shared" si="14"/>
        <v>14.861538461538462</v>
      </c>
      <c r="F23" s="560">
        <f>F21*2.5</f>
        <v>19.32</v>
      </c>
      <c r="G23" s="239">
        <f t="shared" si="15"/>
        <v>25.116</v>
      </c>
      <c r="H23" s="239">
        <f t="shared" si="15"/>
        <v>32.650800000000004</v>
      </c>
      <c r="I23" s="240">
        <f t="shared" si="15"/>
        <v>42.446040000000004</v>
      </c>
      <c r="J23" s="237">
        <f t="shared" si="15"/>
        <v>55.179852000000004</v>
      </c>
      <c r="K23" s="236">
        <f t="shared" si="16"/>
        <v>74.492800200000005</v>
      </c>
      <c r="L23" s="239">
        <f t="shared" si="17"/>
        <v>104.28992028</v>
      </c>
      <c r="M23" s="602">
        <f t="shared" si="18"/>
        <v>151.22038440599999</v>
      </c>
      <c r="N23" s="239">
        <f t="shared" si="19"/>
        <v>328.90433608305</v>
      </c>
      <c r="O23" s="237">
        <f t="shared" si="20"/>
        <v>509.80172092872749</v>
      </c>
      <c r="P23" s="546">
        <f t="shared" si="21"/>
        <v>219.26955738869998</v>
      </c>
    </row>
    <row r="24" spans="1:16" ht="15" thickTop="1" x14ac:dyDescent="0.3">
      <c r="A24" s="224" t="s">
        <v>23</v>
      </c>
      <c r="B24" s="225" t="s">
        <v>23</v>
      </c>
      <c r="C24" s="226" t="s">
        <v>41</v>
      </c>
      <c r="D24" s="334">
        <f t="shared" si="14"/>
        <v>14.911242603550292</v>
      </c>
      <c r="E24" s="314">
        <f t="shared" si="14"/>
        <v>19.38461538461538</v>
      </c>
      <c r="F24" s="562">
        <f>F22*2.4</f>
        <v>25.199999999999996</v>
      </c>
      <c r="G24" s="230">
        <f t="shared" si="15"/>
        <v>32.76</v>
      </c>
      <c r="H24" s="230">
        <f t="shared" si="15"/>
        <v>42.588000000000001</v>
      </c>
      <c r="I24" s="231">
        <f t="shared" si="15"/>
        <v>55.364400000000003</v>
      </c>
      <c r="J24" s="228">
        <f t="shared" si="15"/>
        <v>71.97372</v>
      </c>
      <c r="K24" s="227">
        <f t="shared" si="16"/>
        <v>97.164522000000005</v>
      </c>
      <c r="L24" s="230">
        <f t="shared" si="17"/>
        <v>136.0303308</v>
      </c>
      <c r="M24" s="604">
        <f t="shared" si="18"/>
        <v>197.24397966000001</v>
      </c>
      <c r="N24" s="230">
        <f t="shared" si="19"/>
        <v>429.00565576050002</v>
      </c>
      <c r="O24" s="228">
        <f t="shared" si="20"/>
        <v>664.95876642877499</v>
      </c>
      <c r="P24" s="547">
        <f t="shared" si="21"/>
        <v>286.00377050700001</v>
      </c>
    </row>
    <row r="25" spans="1:16" ht="15" thickBot="1" x14ac:dyDescent="0.35">
      <c r="A25" s="128" t="s">
        <v>23</v>
      </c>
      <c r="B25" s="129" t="s">
        <v>23</v>
      </c>
      <c r="C25" s="130" t="s">
        <v>42</v>
      </c>
      <c r="D25" s="336">
        <f t="shared" si="14"/>
        <v>27.436686390532543</v>
      </c>
      <c r="E25" s="316">
        <f t="shared" si="14"/>
        <v>35.667692307692306</v>
      </c>
      <c r="F25" s="563">
        <f>F23*2.4</f>
        <v>46.368000000000002</v>
      </c>
      <c r="G25" s="133">
        <f t="shared" si="15"/>
        <v>60.278400000000005</v>
      </c>
      <c r="H25" s="133">
        <f t="shared" si="15"/>
        <v>78.361920000000012</v>
      </c>
      <c r="I25" s="179">
        <f t="shared" si="15"/>
        <v>101.87049600000002</v>
      </c>
      <c r="J25" s="132">
        <f t="shared" si="15"/>
        <v>132.43164480000002</v>
      </c>
      <c r="K25" s="131">
        <f t="shared" si="16"/>
        <v>178.78272048000002</v>
      </c>
      <c r="L25" s="133">
        <f t="shared" si="17"/>
        <v>250.29580867200002</v>
      </c>
      <c r="M25" s="367">
        <f t="shared" si="18"/>
        <v>362.92892257440002</v>
      </c>
      <c r="N25" s="133">
        <f t="shared" si="19"/>
        <v>789.37040659932006</v>
      </c>
      <c r="O25" s="132">
        <f t="shared" si="20"/>
        <v>1223.5241302289462</v>
      </c>
      <c r="P25" s="543">
        <f t="shared" si="21"/>
        <v>526.24693773288004</v>
      </c>
    </row>
    <row r="26" spans="1:16" ht="15" thickBot="1" x14ac:dyDescent="0.35">
      <c r="A26" s="134"/>
      <c r="B26" s="134"/>
      <c r="C26" s="135"/>
      <c r="D26" s="318"/>
      <c r="E26" s="6"/>
      <c r="F26" s="554"/>
      <c r="G26" s="13"/>
      <c r="H26" s="13"/>
      <c r="I26" s="24"/>
      <c r="J26" s="137"/>
      <c r="K26" s="136"/>
      <c r="L26" s="13"/>
      <c r="M26" s="6"/>
      <c r="N26" s="13"/>
      <c r="O26" s="137"/>
      <c r="P26" s="374"/>
    </row>
    <row r="27" spans="1:16" x14ac:dyDescent="0.3">
      <c r="A27" s="376" t="s">
        <v>21</v>
      </c>
      <c r="B27" s="377" t="s">
        <v>21</v>
      </c>
      <c r="C27" s="378" t="s">
        <v>3</v>
      </c>
      <c r="D27" s="334">
        <f>E27</f>
        <v>1</v>
      </c>
      <c r="E27" s="314">
        <f>F27*1</f>
        <v>1</v>
      </c>
      <c r="F27" s="124">
        <v>1</v>
      </c>
      <c r="G27" s="126">
        <f t="shared" ref="G27:J28" si="22">F27</f>
        <v>1</v>
      </c>
      <c r="H27" s="126">
        <f t="shared" si="22"/>
        <v>1</v>
      </c>
      <c r="I27" s="175">
        <f t="shared" si="22"/>
        <v>1</v>
      </c>
      <c r="J27" s="125">
        <f t="shared" si="22"/>
        <v>1</v>
      </c>
      <c r="K27" s="124">
        <f>J27*1</f>
        <v>1</v>
      </c>
      <c r="L27" s="126">
        <f t="shared" ref="L27:M28" si="23">K27</f>
        <v>1</v>
      </c>
      <c r="M27" s="175">
        <f t="shared" si="23"/>
        <v>1</v>
      </c>
      <c r="N27" s="126">
        <f>P27*1</f>
        <v>1</v>
      </c>
      <c r="O27" s="125">
        <f>N27</f>
        <v>1</v>
      </c>
      <c r="P27" s="542">
        <f>M27</f>
        <v>1</v>
      </c>
    </row>
    <row r="28" spans="1:16" ht="15" thickBot="1" x14ac:dyDescent="0.35">
      <c r="A28" s="380" t="s">
        <v>21</v>
      </c>
      <c r="B28" s="381" t="s">
        <v>21</v>
      </c>
      <c r="C28" s="382" t="s">
        <v>4</v>
      </c>
      <c r="D28" s="336">
        <f>E28</f>
        <v>19</v>
      </c>
      <c r="E28" s="316">
        <f>F28*1</f>
        <v>19</v>
      </c>
      <c r="F28" s="131">
        <v>19</v>
      </c>
      <c r="G28" s="133">
        <f t="shared" si="22"/>
        <v>19</v>
      </c>
      <c r="H28" s="133">
        <f t="shared" si="22"/>
        <v>19</v>
      </c>
      <c r="I28" s="179">
        <f t="shared" si="22"/>
        <v>19</v>
      </c>
      <c r="J28" s="132">
        <f t="shared" si="22"/>
        <v>19</v>
      </c>
      <c r="K28" s="131">
        <f>J28*1</f>
        <v>19</v>
      </c>
      <c r="L28" s="133">
        <f t="shared" si="23"/>
        <v>19</v>
      </c>
      <c r="M28" s="179">
        <f t="shared" si="23"/>
        <v>19</v>
      </c>
      <c r="N28" s="133">
        <f>P28*1</f>
        <v>19</v>
      </c>
      <c r="O28" s="132">
        <f>N28</f>
        <v>19</v>
      </c>
      <c r="P28" s="543">
        <f>M28</f>
        <v>19</v>
      </c>
    </row>
    <row r="29" spans="1:16" ht="15" thickBot="1" x14ac:dyDescent="0.35">
      <c r="A29" s="134"/>
      <c r="B29" s="134"/>
      <c r="C29" s="149"/>
      <c r="D29" s="318"/>
      <c r="E29" s="6"/>
      <c r="F29" s="554"/>
      <c r="G29" s="13"/>
      <c r="H29" s="13"/>
      <c r="I29" s="24"/>
      <c r="J29" s="137"/>
      <c r="K29" s="136"/>
      <c r="L29" s="13"/>
      <c r="M29" s="6"/>
      <c r="N29" s="13"/>
      <c r="O29" s="137"/>
      <c r="P29" s="374"/>
    </row>
    <row r="30" spans="1:16" ht="15" thickBot="1" x14ac:dyDescent="0.35">
      <c r="A30" s="150" t="s">
        <v>21</v>
      </c>
      <c r="B30" s="151" t="s">
        <v>21</v>
      </c>
      <c r="C30" s="152" t="s">
        <v>16</v>
      </c>
      <c r="D30" s="334">
        <f>E30</f>
        <v>20</v>
      </c>
      <c r="E30" s="314">
        <f>F30*1</f>
        <v>20</v>
      </c>
      <c r="F30" s="214">
        <v>20</v>
      </c>
      <c r="G30" s="217">
        <f>F30</f>
        <v>20</v>
      </c>
      <c r="H30" s="217">
        <f>G30</f>
        <v>20</v>
      </c>
      <c r="I30" s="218">
        <f>H30</f>
        <v>20</v>
      </c>
      <c r="J30" s="215">
        <f>I30</f>
        <v>20</v>
      </c>
      <c r="K30" s="214">
        <f>J30*1</f>
        <v>20</v>
      </c>
      <c r="L30" s="217">
        <f>K30</f>
        <v>20</v>
      </c>
      <c r="M30" s="218">
        <f>L30</f>
        <v>20</v>
      </c>
      <c r="N30" s="217">
        <f>P30*1</f>
        <v>20</v>
      </c>
      <c r="O30" s="215">
        <f>N30</f>
        <v>20</v>
      </c>
      <c r="P30" s="550">
        <f>M30</f>
        <v>20</v>
      </c>
    </row>
    <row r="31" spans="1:16" ht="15" thickBot="1" x14ac:dyDescent="0.35">
      <c r="A31" s="134"/>
      <c r="B31" s="134"/>
      <c r="C31" s="149"/>
      <c r="D31" s="318"/>
      <c r="E31" s="6"/>
      <c r="F31" s="554"/>
      <c r="G31" s="13"/>
      <c r="H31" s="13"/>
      <c r="I31" s="24"/>
      <c r="J31" s="137"/>
      <c r="K31" s="136"/>
      <c r="L31" s="13"/>
      <c r="M31" s="6"/>
      <c r="N31" s="13"/>
      <c r="O31" s="137"/>
      <c r="P31" s="374"/>
    </row>
    <row r="32" spans="1:16" x14ac:dyDescent="0.3">
      <c r="A32" s="153" t="s">
        <v>22</v>
      </c>
      <c r="B32" s="154" t="s">
        <v>30</v>
      </c>
      <c r="C32" s="155" t="s">
        <v>43</v>
      </c>
      <c r="D32" s="336">
        <f>E32</f>
        <v>40</v>
      </c>
      <c r="E32" s="316">
        <f>F32*1</f>
        <v>40</v>
      </c>
      <c r="F32" s="204">
        <v>40</v>
      </c>
      <c r="G32" s="206">
        <f t="shared" ref="G32:J34" si="24">F32</f>
        <v>40</v>
      </c>
      <c r="H32" s="206">
        <f t="shared" si="24"/>
        <v>40</v>
      </c>
      <c r="I32" s="208">
        <f t="shared" si="24"/>
        <v>40</v>
      </c>
      <c r="J32" s="205">
        <f t="shared" si="24"/>
        <v>40</v>
      </c>
      <c r="K32" s="204">
        <f>J32*1.1</f>
        <v>44</v>
      </c>
      <c r="L32" s="206">
        <f t="shared" ref="L32:M34" si="25">K32</f>
        <v>44</v>
      </c>
      <c r="M32" s="208">
        <f t="shared" si="25"/>
        <v>44</v>
      </c>
      <c r="N32" s="206">
        <f>P32*1.2</f>
        <v>52.8</v>
      </c>
      <c r="O32" s="205">
        <f>N32</f>
        <v>52.8</v>
      </c>
      <c r="P32" s="551">
        <f>M32</f>
        <v>44</v>
      </c>
    </row>
    <row r="33" spans="1:16" x14ac:dyDescent="0.3">
      <c r="A33" s="127" t="s">
        <v>22</v>
      </c>
      <c r="B33" s="43" t="s">
        <v>30</v>
      </c>
      <c r="C33" s="57" t="s">
        <v>44</v>
      </c>
      <c r="D33" s="336">
        <f>E33</f>
        <v>60</v>
      </c>
      <c r="E33" s="316">
        <f>F33*1</f>
        <v>60</v>
      </c>
      <c r="F33" s="76">
        <v>60</v>
      </c>
      <c r="G33" s="37">
        <f t="shared" si="24"/>
        <v>60</v>
      </c>
      <c r="H33" s="37">
        <f t="shared" si="24"/>
        <v>60</v>
      </c>
      <c r="I33" s="176">
        <f t="shared" si="24"/>
        <v>60</v>
      </c>
      <c r="J33" s="77">
        <f t="shared" si="24"/>
        <v>60</v>
      </c>
      <c r="K33" s="76">
        <f>J33*1.1</f>
        <v>66</v>
      </c>
      <c r="L33" s="37">
        <f t="shared" si="25"/>
        <v>66</v>
      </c>
      <c r="M33" s="176">
        <f t="shared" si="25"/>
        <v>66</v>
      </c>
      <c r="N33" s="37">
        <f>P33*1.2</f>
        <v>79.2</v>
      </c>
      <c r="O33" s="77">
        <f>N33</f>
        <v>79.2</v>
      </c>
      <c r="P33" s="609">
        <f>M33</f>
        <v>66</v>
      </c>
    </row>
    <row r="34" spans="1:16" ht="15" thickBot="1" x14ac:dyDescent="0.35">
      <c r="A34" s="128" t="s">
        <v>22</v>
      </c>
      <c r="B34" s="129" t="s">
        <v>30</v>
      </c>
      <c r="C34" s="148" t="s">
        <v>45</v>
      </c>
      <c r="D34" s="336">
        <f>E34</f>
        <v>80</v>
      </c>
      <c r="E34" s="316">
        <f>F34*1</f>
        <v>80</v>
      </c>
      <c r="F34" s="131">
        <v>80</v>
      </c>
      <c r="G34" s="133">
        <f t="shared" si="24"/>
        <v>80</v>
      </c>
      <c r="H34" s="133">
        <f t="shared" si="24"/>
        <v>80</v>
      </c>
      <c r="I34" s="179">
        <f t="shared" si="24"/>
        <v>80</v>
      </c>
      <c r="J34" s="132">
        <f t="shared" si="24"/>
        <v>80</v>
      </c>
      <c r="K34" s="131">
        <f>J34*1.1</f>
        <v>88</v>
      </c>
      <c r="L34" s="133">
        <f t="shared" si="25"/>
        <v>88</v>
      </c>
      <c r="M34" s="179">
        <f t="shared" si="25"/>
        <v>88</v>
      </c>
      <c r="N34" s="133">
        <f>P34*1.2</f>
        <v>105.6</v>
      </c>
      <c r="O34" s="132">
        <f>N34</f>
        <v>105.6</v>
      </c>
      <c r="P34" s="543">
        <f>M34</f>
        <v>88</v>
      </c>
    </row>
    <row r="35" spans="1:16" ht="15" thickBot="1" x14ac:dyDescent="0.35">
      <c r="A35" s="134"/>
      <c r="B35" s="134"/>
      <c r="C35" s="149"/>
      <c r="D35" s="318"/>
      <c r="E35" s="6"/>
      <c r="F35" s="554"/>
      <c r="G35" s="13"/>
      <c r="H35" s="13"/>
      <c r="I35" s="24"/>
      <c r="J35" s="137"/>
      <c r="K35" s="136"/>
      <c r="L35" s="13"/>
      <c r="M35" s="6"/>
      <c r="N35" s="13"/>
      <c r="O35" s="137"/>
      <c r="P35" s="374"/>
    </row>
    <row r="36" spans="1:16" ht="15" thickBot="1" x14ac:dyDescent="0.35">
      <c r="A36" s="150" t="s">
        <v>21</v>
      </c>
      <c r="B36" s="151" t="s">
        <v>21</v>
      </c>
      <c r="C36" s="152" t="s">
        <v>17</v>
      </c>
      <c r="D36" s="338">
        <f>E36</f>
        <v>0.9</v>
      </c>
      <c r="E36" s="339">
        <f>F36*1</f>
        <v>0.9</v>
      </c>
      <c r="F36" s="251">
        <v>0.9</v>
      </c>
      <c r="G36" s="254">
        <f>F36</f>
        <v>0.9</v>
      </c>
      <c r="H36" s="254">
        <f>G36</f>
        <v>0.9</v>
      </c>
      <c r="I36" s="255">
        <f>H36</f>
        <v>0.9</v>
      </c>
      <c r="J36" s="252">
        <f>I36</f>
        <v>0.9</v>
      </c>
      <c r="K36" s="251">
        <f>J36*1</f>
        <v>0.9</v>
      </c>
      <c r="L36" s="254">
        <f>K36</f>
        <v>0.9</v>
      </c>
      <c r="M36" s="255">
        <f>L36</f>
        <v>0.9</v>
      </c>
      <c r="N36" s="254">
        <f>P36*1</f>
        <v>0.9</v>
      </c>
      <c r="O36" s="252">
        <f>N36</f>
        <v>0.9</v>
      </c>
      <c r="P36" s="552">
        <f>M36</f>
        <v>0.9</v>
      </c>
    </row>
    <row r="37" spans="1:16" ht="15" thickBot="1" x14ac:dyDescent="0.35">
      <c r="P37" s="610"/>
    </row>
    <row r="38" spans="1:16" ht="15" thickBot="1" x14ac:dyDescent="0.35">
      <c r="A38" s="640" t="s">
        <v>74</v>
      </c>
      <c r="B38" s="641"/>
      <c r="C38" s="404" t="s">
        <v>73</v>
      </c>
      <c r="D38" s="404">
        <f>(0.5*(D20+D21))/(0.5*(D27/10+D28/10)+D30/10)*D36</f>
        <v>1.0586982248520709</v>
      </c>
      <c r="E38" s="404">
        <f t="shared" ref="E38:M38" si="26">(0.5*(E20+E21))/(0.5*(E27/10+E28/10)+E30/10)*E36</f>
        <v>1.3763076923076922</v>
      </c>
      <c r="F38" s="404">
        <f t="shared" si="26"/>
        <v>1.7892000000000001</v>
      </c>
      <c r="G38" s="404">
        <f t="shared" si="26"/>
        <v>2.3259600000000002</v>
      </c>
      <c r="H38" s="404">
        <f t="shared" si="26"/>
        <v>3.0237480000000008</v>
      </c>
      <c r="I38" s="404">
        <f t="shared" si="26"/>
        <v>3.9308724000000002</v>
      </c>
      <c r="J38" s="404">
        <f t="shared" si="26"/>
        <v>5.1101341200000006</v>
      </c>
      <c r="K38" s="404">
        <f t="shared" si="26"/>
        <v>6.8986810620000014</v>
      </c>
      <c r="L38" s="404">
        <f t="shared" si="26"/>
        <v>9.6581534867999999</v>
      </c>
      <c r="M38" s="605">
        <f t="shared" si="26"/>
        <v>14.00432255586</v>
      </c>
      <c r="N38" s="404">
        <f>(0.5*(N20+N21))/(0.5*(N27/10+N28/10)+N30/10)*N36</f>
        <v>30.459401558995495</v>
      </c>
      <c r="O38" s="404">
        <f>(0.5*(O20+O21))/(0.5*(O27/10+O28/10)+O30/10)*O36</f>
        <v>47.212072416443029</v>
      </c>
      <c r="P38" s="611">
        <f>(0.5*(P20+P21))/(0.5*(P27/10+P28/10)+P30/10)*P36</f>
        <v>20.306267705996998</v>
      </c>
    </row>
    <row r="39" spans="1:16" ht="15" thickBot="1" x14ac:dyDescent="0.35">
      <c r="A39" s="640" t="s">
        <v>74</v>
      </c>
      <c r="B39" s="641"/>
      <c r="C39" s="404" t="s">
        <v>73</v>
      </c>
      <c r="D39" s="404">
        <f>(0.5*(D22+D23))/(0.5*(D27/10+D28/10)+D30/10)*D36</f>
        <v>2.6467455621301772</v>
      </c>
      <c r="E39" s="404">
        <f t="shared" ref="E39:M39" si="27">(0.5*(E22+E23))/(0.5*(E27/10+E28/10)+E30/10)*E36</f>
        <v>3.4407692307692308</v>
      </c>
      <c r="F39" s="404">
        <f t="shared" si="27"/>
        <v>4.4729999999999999</v>
      </c>
      <c r="G39" s="404">
        <f t="shared" si="27"/>
        <v>5.8148999999999997</v>
      </c>
      <c r="H39" s="404">
        <f t="shared" si="27"/>
        <v>7.5593700000000004</v>
      </c>
      <c r="I39" s="404">
        <f t="shared" si="27"/>
        <v>9.8271809999999995</v>
      </c>
      <c r="J39" s="404">
        <f t="shared" si="27"/>
        <v>12.7753353</v>
      </c>
      <c r="K39" s="404">
        <f t="shared" si="27"/>
        <v>17.246702655000004</v>
      </c>
      <c r="L39" s="404">
        <f t="shared" si="27"/>
        <v>24.145383717000001</v>
      </c>
      <c r="M39" s="605">
        <f t="shared" si="27"/>
        <v>35.01080638965</v>
      </c>
      <c r="N39" s="404">
        <f>(0.5*(N22+N23))/(0.5*(N27/10+N28/10)+N30/10)*N36</f>
        <v>76.148503897488737</v>
      </c>
      <c r="O39" s="404">
        <f>(0.5*(O22+O23))/(0.5*(O27/10+O28/10)+O30/10)*O36</f>
        <v>118.03018104110757</v>
      </c>
      <c r="P39" s="611">
        <f>(0.5*(P22+P23))/(0.5*(P27/10+P28/10)+P30/10)*P36</f>
        <v>50.765669264992489</v>
      </c>
    </row>
    <row r="40" spans="1:16" ht="15" thickBot="1" x14ac:dyDescent="0.35">
      <c r="A40" s="640" t="s">
        <v>74</v>
      </c>
      <c r="B40" s="641"/>
      <c r="C40" s="404" t="s">
        <v>73</v>
      </c>
      <c r="D40" s="404">
        <f>(0.5*(D24+D25))/(0.5*(D27/10+D28/10)+D30/10)*D36</f>
        <v>6.3521893491124253</v>
      </c>
      <c r="E40" s="404">
        <f t="shared" ref="E40:M40" si="28">(0.5*(E24+E25))/(0.5*(E27/10+E28/10)+E30/10)*E36</f>
        <v>8.2578461538461525</v>
      </c>
      <c r="F40" s="404">
        <f t="shared" si="28"/>
        <v>10.735199999999999</v>
      </c>
      <c r="G40" s="404">
        <f t="shared" si="28"/>
        <v>13.95576</v>
      </c>
      <c r="H40" s="404">
        <f t="shared" si="28"/>
        <v>18.142488000000004</v>
      </c>
      <c r="I40" s="404">
        <f t="shared" si="28"/>
        <v>23.585234400000001</v>
      </c>
      <c r="J40" s="404">
        <f t="shared" si="28"/>
        <v>30.660804720000002</v>
      </c>
      <c r="K40" s="404">
        <f t="shared" si="28"/>
        <v>41.392086372000001</v>
      </c>
      <c r="L40" s="404">
        <f t="shared" si="28"/>
        <v>57.948920920799999</v>
      </c>
      <c r="M40" s="605">
        <f t="shared" si="28"/>
        <v>84.02593533516</v>
      </c>
      <c r="N40" s="404">
        <f>(0.5*(N24+N25))/(0.5*(N27/10+N28/10)+N30/10)*N36</f>
        <v>182.75640935397303</v>
      </c>
      <c r="O40" s="404">
        <f>(0.5*(O24+O25))/(0.5*(O27/10+O28/10)+O30/10)*O36</f>
        <v>283.27243449865819</v>
      </c>
      <c r="P40" s="611">
        <f>(0.5*(P24+P25))/(0.5*(P27/10+P28/10)+P30/10)*P36</f>
        <v>121.83760623598201</v>
      </c>
    </row>
  </sheetData>
  <mergeCells count="4">
    <mergeCell ref="A1:B1"/>
    <mergeCell ref="A38:B38"/>
    <mergeCell ref="A39:B39"/>
    <mergeCell ref="A40:B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C7F7-763F-496B-9DF3-E88D1992D0C4}">
  <dimension ref="A1:P40"/>
  <sheetViews>
    <sheetView topLeftCell="D7" zoomScale="85" zoomScaleNormal="85" workbookViewId="0">
      <selection activeCell="H11" sqref="H11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6.6640625" bestFit="1" customWidth="1"/>
    <col min="16" max="16" width="12.44140625" bestFit="1" customWidth="1"/>
  </cols>
  <sheetData>
    <row r="1" spans="1:16" x14ac:dyDescent="0.3">
      <c r="A1" s="639" t="s">
        <v>109</v>
      </c>
      <c r="B1" s="639"/>
      <c r="C1" s="52" t="s">
        <v>0</v>
      </c>
      <c r="D1" s="81" t="s">
        <v>2</v>
      </c>
      <c r="E1" s="82" t="s">
        <v>1</v>
      </c>
      <c r="F1" s="82">
        <v>1</v>
      </c>
      <c r="G1" s="82">
        <v>2</v>
      </c>
      <c r="H1" s="81">
        <v>3</v>
      </c>
      <c r="I1" s="82">
        <v>4</v>
      </c>
      <c r="J1" s="82">
        <v>5</v>
      </c>
      <c r="K1" s="81">
        <v>6</v>
      </c>
      <c r="L1" s="82">
        <v>7</v>
      </c>
      <c r="M1" s="83">
        <v>8</v>
      </c>
      <c r="N1" s="82">
        <v>9</v>
      </c>
      <c r="O1" s="83">
        <v>10</v>
      </c>
      <c r="P1" s="373" t="s">
        <v>108</v>
      </c>
    </row>
    <row r="2" spans="1:16" ht="15" thickBot="1" x14ac:dyDescent="0.35">
      <c r="A2" s="84" t="s">
        <v>28</v>
      </c>
      <c r="B2" s="84" t="s">
        <v>29</v>
      </c>
      <c r="C2" s="85" t="s">
        <v>18</v>
      </c>
      <c r="D2" s="318"/>
      <c r="E2" s="6"/>
      <c r="F2" s="7"/>
      <c r="G2" s="6"/>
      <c r="H2" s="86"/>
      <c r="I2" s="31"/>
      <c r="J2" s="31"/>
      <c r="K2" s="86"/>
      <c r="L2" s="30"/>
      <c r="M2" s="87"/>
      <c r="N2" s="11"/>
      <c r="O2" s="87"/>
      <c r="P2" s="535"/>
    </row>
    <row r="3" spans="1:16" x14ac:dyDescent="0.3">
      <c r="A3" s="89" t="s">
        <v>21</v>
      </c>
      <c r="B3" s="90" t="s">
        <v>21</v>
      </c>
      <c r="C3" s="91" t="s">
        <v>9</v>
      </c>
      <c r="D3" s="319">
        <f>E3</f>
        <v>1.5</v>
      </c>
      <c r="E3" s="306">
        <f>F3*1</f>
        <v>1.5</v>
      </c>
      <c r="F3" s="306">
        <v>1.5</v>
      </c>
      <c r="G3" s="306">
        <f>F3</f>
        <v>1.5</v>
      </c>
      <c r="H3" s="256">
        <f>G3</f>
        <v>1.5</v>
      </c>
      <c r="I3" s="259">
        <f>H3</f>
        <v>1.5</v>
      </c>
      <c r="J3" s="259">
        <f>I3</f>
        <v>1.5</v>
      </c>
      <c r="K3" s="256">
        <f>J3*1.1</f>
        <v>1.6500000000000001</v>
      </c>
      <c r="L3" s="258">
        <f>K3</f>
        <v>1.6500000000000001</v>
      </c>
      <c r="M3" s="257">
        <f>L3</f>
        <v>1.6500000000000001</v>
      </c>
      <c r="N3" s="263">
        <f>P3*1.15</f>
        <v>1.8975</v>
      </c>
      <c r="O3" s="257">
        <f>N3</f>
        <v>1.8975</v>
      </c>
      <c r="P3" s="536">
        <f>M3</f>
        <v>1.6500000000000001</v>
      </c>
    </row>
    <row r="4" spans="1:16" x14ac:dyDescent="0.3">
      <c r="A4" s="92" t="s">
        <v>21</v>
      </c>
      <c r="B4" s="39" t="s">
        <v>21</v>
      </c>
      <c r="C4" s="53" t="s">
        <v>10</v>
      </c>
      <c r="D4" s="321">
        <f t="shared" ref="D4:D7" si="0">E4</f>
        <v>0</v>
      </c>
      <c r="E4" s="307">
        <f t="shared" ref="E4:E7" si="1">F4*1</f>
        <v>0</v>
      </c>
      <c r="F4" s="307">
        <v>0</v>
      </c>
      <c r="G4" s="307">
        <f t="shared" ref="G4:J7" si="2">F4</f>
        <v>0</v>
      </c>
      <c r="H4" s="68">
        <f t="shared" si="2"/>
        <v>0</v>
      </c>
      <c r="I4" s="169">
        <f t="shared" si="2"/>
        <v>0</v>
      </c>
      <c r="J4" s="169">
        <f t="shared" si="2"/>
        <v>0</v>
      </c>
      <c r="K4" s="68">
        <f>J4*1</f>
        <v>0</v>
      </c>
      <c r="L4" s="33">
        <f t="shared" ref="L4:M7" si="3">K4</f>
        <v>0</v>
      </c>
      <c r="M4" s="69">
        <f t="shared" si="3"/>
        <v>0</v>
      </c>
      <c r="N4" s="59">
        <f>P4*1</f>
        <v>0</v>
      </c>
      <c r="O4" s="69">
        <f t="shared" ref="O4:O7" si="4">N4</f>
        <v>0</v>
      </c>
      <c r="P4" s="537">
        <f>M4</f>
        <v>0</v>
      </c>
    </row>
    <row r="5" spans="1:16" x14ac:dyDescent="0.3">
      <c r="A5" s="93" t="s">
        <v>21</v>
      </c>
      <c r="B5" s="40" t="s">
        <v>21</v>
      </c>
      <c r="C5" s="54" t="s">
        <v>11</v>
      </c>
      <c r="D5" s="323">
        <f t="shared" si="0"/>
        <v>0</v>
      </c>
      <c r="E5" s="308">
        <f t="shared" si="1"/>
        <v>0</v>
      </c>
      <c r="F5" s="308">
        <v>0</v>
      </c>
      <c r="G5" s="308">
        <f t="shared" si="2"/>
        <v>0</v>
      </c>
      <c r="H5" s="66">
        <f t="shared" si="2"/>
        <v>0</v>
      </c>
      <c r="I5" s="168">
        <f t="shared" si="2"/>
        <v>0</v>
      </c>
      <c r="J5" s="168">
        <f t="shared" si="2"/>
        <v>0</v>
      </c>
      <c r="K5" s="66">
        <f>J5*1</f>
        <v>0</v>
      </c>
      <c r="L5" s="32">
        <f t="shared" si="3"/>
        <v>0</v>
      </c>
      <c r="M5" s="67">
        <f t="shared" si="3"/>
        <v>0</v>
      </c>
      <c r="N5" s="58">
        <f>P5*1</f>
        <v>0</v>
      </c>
      <c r="O5" s="67">
        <f t="shared" si="4"/>
        <v>0</v>
      </c>
      <c r="P5" s="538">
        <f>M5</f>
        <v>0</v>
      </c>
    </row>
    <row r="6" spans="1:16" x14ac:dyDescent="0.3">
      <c r="A6" s="94" t="s">
        <v>21</v>
      </c>
      <c r="B6" s="41" t="s">
        <v>21</v>
      </c>
      <c r="C6" s="53" t="s">
        <v>12</v>
      </c>
      <c r="D6" s="321">
        <f t="shared" si="0"/>
        <v>2</v>
      </c>
      <c r="E6" s="307">
        <f t="shared" si="1"/>
        <v>2</v>
      </c>
      <c r="F6" s="307">
        <v>2</v>
      </c>
      <c r="G6" s="307">
        <f t="shared" si="2"/>
        <v>2</v>
      </c>
      <c r="H6" s="68">
        <f t="shared" si="2"/>
        <v>2</v>
      </c>
      <c r="I6" s="169">
        <f t="shared" si="2"/>
        <v>2</v>
      </c>
      <c r="J6" s="169">
        <f t="shared" si="2"/>
        <v>2</v>
      </c>
      <c r="K6" s="68">
        <f>J6*1.1</f>
        <v>2.2000000000000002</v>
      </c>
      <c r="L6" s="33">
        <f t="shared" si="3"/>
        <v>2.2000000000000002</v>
      </c>
      <c r="M6" s="69">
        <f t="shared" si="3"/>
        <v>2.2000000000000002</v>
      </c>
      <c r="N6" s="59">
        <f>P6*1.15</f>
        <v>2.5299999999999998</v>
      </c>
      <c r="O6" s="69">
        <f t="shared" si="4"/>
        <v>2.5299999999999998</v>
      </c>
      <c r="P6" s="537">
        <f>M6</f>
        <v>2.2000000000000002</v>
      </c>
    </row>
    <row r="7" spans="1:16" ht="15" thickBot="1" x14ac:dyDescent="0.35">
      <c r="A7" s="95" t="s">
        <v>21</v>
      </c>
      <c r="B7" s="96" t="s">
        <v>21</v>
      </c>
      <c r="C7" s="97" t="s">
        <v>13</v>
      </c>
      <c r="D7" s="323">
        <f t="shared" si="0"/>
        <v>0.25</v>
      </c>
      <c r="E7" s="308">
        <f t="shared" si="1"/>
        <v>0.25</v>
      </c>
      <c r="F7" s="308">
        <v>0.25</v>
      </c>
      <c r="G7" s="308">
        <f t="shared" si="2"/>
        <v>0.25</v>
      </c>
      <c r="H7" s="98">
        <f t="shared" si="2"/>
        <v>0.25</v>
      </c>
      <c r="I7" s="170">
        <f t="shared" si="2"/>
        <v>0.25</v>
      </c>
      <c r="J7" s="170">
        <f t="shared" si="2"/>
        <v>0.25</v>
      </c>
      <c r="K7" s="98">
        <f>J7*1.1</f>
        <v>0.27500000000000002</v>
      </c>
      <c r="L7" s="100">
        <f t="shared" si="3"/>
        <v>0.27500000000000002</v>
      </c>
      <c r="M7" s="99">
        <f t="shared" si="3"/>
        <v>0.27500000000000002</v>
      </c>
      <c r="N7" s="157">
        <f>P7*1.15</f>
        <v>0.31624999999999998</v>
      </c>
      <c r="O7" s="99">
        <f t="shared" si="4"/>
        <v>0.31624999999999998</v>
      </c>
      <c r="P7" s="539">
        <f>M7</f>
        <v>0.27500000000000002</v>
      </c>
    </row>
    <row r="8" spans="1:16" ht="15" thickBot="1" x14ac:dyDescent="0.35">
      <c r="A8" s="134"/>
      <c r="B8" s="134"/>
      <c r="C8" s="141"/>
      <c r="D8" s="318"/>
      <c r="E8" s="6"/>
      <c r="F8" s="7"/>
      <c r="G8" s="6"/>
      <c r="H8" s="136"/>
      <c r="I8" s="24"/>
      <c r="J8" s="24"/>
      <c r="K8" s="136"/>
      <c r="L8" s="13"/>
      <c r="M8" s="10"/>
      <c r="N8" s="9"/>
      <c r="O8" s="137"/>
      <c r="P8" s="374"/>
    </row>
    <row r="9" spans="1:16" x14ac:dyDescent="0.3">
      <c r="A9" s="101" t="s">
        <v>22</v>
      </c>
      <c r="B9" s="102" t="s">
        <v>30</v>
      </c>
      <c r="C9" s="103" t="s">
        <v>31</v>
      </c>
      <c r="D9" s="325">
        <f>E9</f>
        <v>0.5</v>
      </c>
      <c r="E9" s="309">
        <f>F9*1</f>
        <v>0.5</v>
      </c>
      <c r="F9" s="309">
        <v>0.5</v>
      </c>
      <c r="G9" s="309">
        <f t="shared" ref="G9:J11" si="5">F9</f>
        <v>0.5</v>
      </c>
      <c r="H9" s="104">
        <f t="shared" si="5"/>
        <v>0.5</v>
      </c>
      <c r="I9" s="171">
        <f t="shared" si="5"/>
        <v>0.5</v>
      </c>
      <c r="J9" s="171">
        <f t="shared" si="5"/>
        <v>0.5</v>
      </c>
      <c r="K9" s="104">
        <f>J9*1.1</f>
        <v>0.55000000000000004</v>
      </c>
      <c r="L9" s="106">
        <f t="shared" ref="L9:M11" si="6">K9</f>
        <v>0.55000000000000004</v>
      </c>
      <c r="M9" s="105">
        <f t="shared" si="6"/>
        <v>0.55000000000000004</v>
      </c>
      <c r="N9" s="158">
        <f>P9*1.1</f>
        <v>0.60500000000000009</v>
      </c>
      <c r="O9" s="105">
        <f>N9</f>
        <v>0.60500000000000009</v>
      </c>
      <c r="P9" s="540">
        <f>M9</f>
        <v>0.55000000000000004</v>
      </c>
    </row>
    <row r="10" spans="1:16" x14ac:dyDescent="0.3">
      <c r="A10" s="147" t="s">
        <v>22</v>
      </c>
      <c r="B10" s="42" t="s">
        <v>30</v>
      </c>
      <c r="C10" s="88" t="s">
        <v>32</v>
      </c>
      <c r="D10" s="325">
        <f>E10</f>
        <v>0.3</v>
      </c>
      <c r="E10" s="309">
        <f>F10*1</f>
        <v>0.3</v>
      </c>
      <c r="F10" s="309">
        <v>0.3</v>
      </c>
      <c r="G10" s="309">
        <f t="shared" si="5"/>
        <v>0.3</v>
      </c>
      <c r="H10" s="70">
        <f t="shared" si="5"/>
        <v>0.3</v>
      </c>
      <c r="I10" s="177">
        <f t="shared" si="5"/>
        <v>0.3</v>
      </c>
      <c r="J10" s="177">
        <f t="shared" si="5"/>
        <v>0.3</v>
      </c>
      <c r="K10" s="70">
        <f>J10*1.1</f>
        <v>0.33</v>
      </c>
      <c r="L10" s="36">
        <f t="shared" si="6"/>
        <v>0.33</v>
      </c>
      <c r="M10" s="71">
        <f t="shared" si="6"/>
        <v>0.33</v>
      </c>
      <c r="N10" s="60">
        <f>P10*1.1</f>
        <v>0.36300000000000004</v>
      </c>
      <c r="O10" s="71">
        <f>N10</f>
        <v>0.36300000000000004</v>
      </c>
      <c r="P10" s="569">
        <f>M10</f>
        <v>0.33</v>
      </c>
    </row>
    <row r="11" spans="1:16" ht="15" thickBot="1" x14ac:dyDescent="0.35">
      <c r="A11" s="264" t="s">
        <v>22</v>
      </c>
      <c r="B11" s="265" t="s">
        <v>30</v>
      </c>
      <c r="C11" s="107" t="s">
        <v>33</v>
      </c>
      <c r="D11" s="325">
        <f>E11</f>
        <v>0.05</v>
      </c>
      <c r="E11" s="309">
        <f>F11*1</f>
        <v>0.05</v>
      </c>
      <c r="F11" s="309">
        <v>0.05</v>
      </c>
      <c r="G11" s="309">
        <f t="shared" si="5"/>
        <v>0.05</v>
      </c>
      <c r="H11" s="201">
        <f t="shared" si="5"/>
        <v>0.05</v>
      </c>
      <c r="I11" s="203">
        <f t="shared" si="5"/>
        <v>0.05</v>
      </c>
      <c r="J11" s="203">
        <f t="shared" si="5"/>
        <v>0.05</v>
      </c>
      <c r="K11" s="201">
        <f>J11*1.1</f>
        <v>5.5000000000000007E-2</v>
      </c>
      <c r="L11" s="165">
        <f t="shared" si="6"/>
        <v>5.5000000000000007E-2</v>
      </c>
      <c r="M11" s="180">
        <f t="shared" si="6"/>
        <v>5.5000000000000007E-2</v>
      </c>
      <c r="N11" s="202">
        <f>P11*1.1</f>
        <v>6.0500000000000012E-2</v>
      </c>
      <c r="O11" s="180">
        <f>N11</f>
        <v>6.0500000000000012E-2</v>
      </c>
      <c r="P11" s="541">
        <f>M11</f>
        <v>5.5000000000000007E-2</v>
      </c>
    </row>
    <row r="12" spans="1:16" ht="15" thickBot="1" x14ac:dyDescent="0.35">
      <c r="A12" s="134"/>
      <c r="B12" s="134"/>
      <c r="C12" s="141"/>
      <c r="D12" s="318"/>
      <c r="E12" s="6"/>
      <c r="F12" s="7"/>
      <c r="G12" s="6"/>
      <c r="H12" s="136"/>
      <c r="I12" s="24"/>
      <c r="J12" s="24"/>
      <c r="K12" s="136"/>
      <c r="L12" s="13"/>
      <c r="M12" s="10"/>
      <c r="N12" s="9"/>
      <c r="O12" s="137"/>
      <c r="P12" s="374"/>
    </row>
    <row r="13" spans="1:16" x14ac:dyDescent="0.3">
      <c r="A13" s="121"/>
      <c r="B13" s="122"/>
      <c r="C13" s="103" t="s">
        <v>14</v>
      </c>
      <c r="D13" s="334">
        <f>E13</f>
        <v>0</v>
      </c>
      <c r="E13" s="314">
        <f>F13*1</f>
        <v>0</v>
      </c>
      <c r="F13" s="314"/>
      <c r="G13" s="314">
        <f t="shared" ref="G13:J14" si="7">F13</f>
        <v>0</v>
      </c>
      <c r="H13" s="124">
        <f t="shared" si="7"/>
        <v>0</v>
      </c>
      <c r="I13" s="175">
        <f t="shared" si="7"/>
        <v>0</v>
      </c>
      <c r="J13" s="175">
        <f t="shared" si="7"/>
        <v>0</v>
      </c>
      <c r="K13" s="124">
        <f>J13*1</f>
        <v>0</v>
      </c>
      <c r="L13" s="126">
        <f t="shared" ref="L13:M14" si="8">K13</f>
        <v>0</v>
      </c>
      <c r="M13" s="125">
        <f t="shared" si="8"/>
        <v>0</v>
      </c>
      <c r="N13" s="161">
        <f>P13*1</f>
        <v>0</v>
      </c>
      <c r="O13" s="125">
        <f>N13</f>
        <v>0</v>
      </c>
      <c r="P13" s="542">
        <f>M13</f>
        <v>0</v>
      </c>
    </row>
    <row r="14" spans="1:16" ht="15" thickBot="1" x14ac:dyDescent="0.35">
      <c r="A14" s="128"/>
      <c r="B14" s="129"/>
      <c r="C14" s="97" t="s">
        <v>15</v>
      </c>
      <c r="D14" s="336">
        <f>E14</f>
        <v>0</v>
      </c>
      <c r="E14" s="316">
        <f>F14*1</f>
        <v>0</v>
      </c>
      <c r="F14" s="316"/>
      <c r="G14" s="316">
        <f t="shared" si="7"/>
        <v>0</v>
      </c>
      <c r="H14" s="131">
        <f t="shared" si="7"/>
        <v>0</v>
      </c>
      <c r="I14" s="179">
        <f t="shared" si="7"/>
        <v>0</v>
      </c>
      <c r="J14" s="179">
        <f t="shared" si="7"/>
        <v>0</v>
      </c>
      <c r="K14" s="131">
        <f>J14*1</f>
        <v>0</v>
      </c>
      <c r="L14" s="133">
        <f t="shared" si="8"/>
        <v>0</v>
      </c>
      <c r="M14" s="132">
        <f t="shared" si="8"/>
        <v>0</v>
      </c>
      <c r="N14" s="162">
        <f>P14*1</f>
        <v>0</v>
      </c>
      <c r="O14" s="132">
        <f>N14</f>
        <v>0</v>
      </c>
      <c r="P14" s="543">
        <f>M14</f>
        <v>0</v>
      </c>
    </row>
    <row r="15" spans="1:16" ht="15" thickBot="1" x14ac:dyDescent="0.35">
      <c r="A15" s="144"/>
      <c r="B15" s="144"/>
      <c r="C15" s="149"/>
      <c r="D15" s="331"/>
      <c r="E15" s="1"/>
      <c r="F15" s="1"/>
      <c r="G15" s="1"/>
      <c r="H15" s="145"/>
      <c r="I15" s="25"/>
      <c r="J15" s="25"/>
      <c r="K15" s="145"/>
      <c r="L15" s="28"/>
      <c r="M15" s="4"/>
      <c r="N15" s="20"/>
      <c r="O15" s="146"/>
      <c r="P15" s="375"/>
    </row>
    <row r="16" spans="1:16" x14ac:dyDescent="0.3">
      <c r="A16" s="108" t="s">
        <v>23</v>
      </c>
      <c r="B16" s="109" t="s">
        <v>23</v>
      </c>
      <c r="C16" s="110" t="s">
        <v>34</v>
      </c>
      <c r="D16" s="332">
        <f t="shared" ref="D16:E18" si="9">E16/1.3</f>
        <v>-3.5502958579881652</v>
      </c>
      <c r="E16" s="312">
        <f t="shared" si="9"/>
        <v>-4.615384615384615</v>
      </c>
      <c r="F16" s="313">
        <v>-6</v>
      </c>
      <c r="G16" s="312">
        <f t="shared" ref="G16:J18" si="10">F16*1.3</f>
        <v>-7.8000000000000007</v>
      </c>
      <c r="H16" s="111">
        <f t="shared" si="10"/>
        <v>-10.14</v>
      </c>
      <c r="I16" s="172">
        <f t="shared" si="10"/>
        <v>-13.182</v>
      </c>
      <c r="J16" s="172">
        <f t="shared" si="10"/>
        <v>-17.136600000000001</v>
      </c>
      <c r="K16" s="111">
        <f>J16*1.35</f>
        <v>-23.134410000000003</v>
      </c>
      <c r="L16" s="113">
        <f t="shared" ref="L16:L18" si="11">K16*1.4</f>
        <v>-32.388173999999999</v>
      </c>
      <c r="M16" s="182">
        <f t="shared" ref="M16:M18" si="12">L16*1.45</f>
        <v>-46.962852299999994</v>
      </c>
      <c r="N16" s="159">
        <f>P16*1.5</f>
        <v>-102.14420375249998</v>
      </c>
      <c r="O16" s="112">
        <f t="shared" ref="O16:O18" si="13">N16*1.55</f>
        <v>-158.32351581637496</v>
      </c>
      <c r="P16" s="544">
        <f>M16*1.45</f>
        <v>-68.096135834999984</v>
      </c>
    </row>
    <row r="17" spans="1:16" x14ac:dyDescent="0.3">
      <c r="A17" s="114" t="s">
        <v>23</v>
      </c>
      <c r="B17" s="44" t="s">
        <v>23</v>
      </c>
      <c r="C17" s="56" t="s">
        <v>35</v>
      </c>
      <c r="D17" s="332">
        <f t="shared" si="9"/>
        <v>-6.2130177514792893</v>
      </c>
      <c r="E17" s="312">
        <f t="shared" si="9"/>
        <v>-8.0769230769230766</v>
      </c>
      <c r="F17" s="313">
        <f>F16*1.75</f>
        <v>-10.5</v>
      </c>
      <c r="G17" s="312">
        <f t="shared" si="10"/>
        <v>-13.65</v>
      </c>
      <c r="H17" s="72">
        <f t="shared" si="10"/>
        <v>-17.745000000000001</v>
      </c>
      <c r="I17" s="173">
        <f t="shared" si="10"/>
        <v>-23.068500000000004</v>
      </c>
      <c r="J17" s="173">
        <f t="shared" si="10"/>
        <v>-29.989050000000006</v>
      </c>
      <c r="K17" s="72">
        <f>J17*1.35</f>
        <v>-40.485217500000012</v>
      </c>
      <c r="L17" s="34">
        <f t="shared" si="11"/>
        <v>-56.679304500000015</v>
      </c>
      <c r="M17" s="183">
        <f t="shared" si="12"/>
        <v>-82.184991525000015</v>
      </c>
      <c r="N17" s="78">
        <f>P17*1.5</f>
        <v>-178.75235656687502</v>
      </c>
      <c r="O17" s="73">
        <f t="shared" si="13"/>
        <v>-277.06615267865629</v>
      </c>
      <c r="P17" s="607">
        <f>M17*1.45</f>
        <v>-119.16823771125001</v>
      </c>
    </row>
    <row r="18" spans="1:16" ht="15" thickBot="1" x14ac:dyDescent="0.35">
      <c r="A18" s="115" t="s">
        <v>23</v>
      </c>
      <c r="B18" s="116" t="s">
        <v>23</v>
      </c>
      <c r="C18" s="117" t="s">
        <v>36</v>
      </c>
      <c r="D18" s="332">
        <f t="shared" si="9"/>
        <v>-12.115384615384613</v>
      </c>
      <c r="E18" s="312">
        <f t="shared" si="9"/>
        <v>-15.749999999999998</v>
      </c>
      <c r="F18" s="313">
        <f>F17*1.95</f>
        <v>-20.474999999999998</v>
      </c>
      <c r="G18" s="312">
        <f t="shared" si="10"/>
        <v>-26.6175</v>
      </c>
      <c r="H18" s="118">
        <f t="shared" si="10"/>
        <v>-34.60275</v>
      </c>
      <c r="I18" s="174">
        <f t="shared" si="10"/>
        <v>-44.983575000000002</v>
      </c>
      <c r="J18" s="174">
        <f t="shared" si="10"/>
        <v>-58.478647500000001</v>
      </c>
      <c r="K18" s="118">
        <f>J18*1.35</f>
        <v>-78.946174125000013</v>
      </c>
      <c r="L18" s="120">
        <f t="shared" si="11"/>
        <v>-110.52464377500002</v>
      </c>
      <c r="M18" s="184">
        <f t="shared" si="12"/>
        <v>-160.26073347375001</v>
      </c>
      <c r="N18" s="160">
        <f>P18*1.5</f>
        <v>-348.56709530540627</v>
      </c>
      <c r="O18" s="119">
        <f t="shared" si="13"/>
        <v>-540.27899772337969</v>
      </c>
      <c r="P18" s="545">
        <f>M18*1.45</f>
        <v>-232.3780635369375</v>
      </c>
    </row>
    <row r="19" spans="1:16" ht="15" thickBot="1" x14ac:dyDescent="0.35">
      <c r="A19" s="144"/>
      <c r="B19" s="144"/>
      <c r="C19" s="141"/>
      <c r="D19" s="331"/>
      <c r="E19" s="1"/>
      <c r="F19" s="2"/>
      <c r="G19" s="1"/>
      <c r="H19" s="145"/>
      <c r="I19" s="25"/>
      <c r="J19" s="25"/>
      <c r="K19" s="145"/>
      <c r="L19" s="28"/>
      <c r="M19" s="4"/>
      <c r="N19" s="20"/>
      <c r="O19" s="146"/>
      <c r="P19" s="375"/>
    </row>
    <row r="20" spans="1:16" x14ac:dyDescent="0.3">
      <c r="A20" s="121" t="s">
        <v>23</v>
      </c>
      <c r="B20" s="122" t="s">
        <v>23</v>
      </c>
      <c r="C20" s="123" t="s">
        <v>38</v>
      </c>
      <c r="D20" s="334">
        <f t="shared" ref="D20:E25" si="14">E20/1.3</f>
        <v>2.3195266272189352</v>
      </c>
      <c r="E20" s="314">
        <f t="shared" si="14"/>
        <v>3.0153846153846158</v>
      </c>
      <c r="F20" s="315">
        <f>7*0.56</f>
        <v>3.9200000000000004</v>
      </c>
      <c r="G20" s="314">
        <f>F20*1.3</f>
        <v>5.096000000000001</v>
      </c>
      <c r="H20" s="124">
        <f t="shared" ref="G20:J25" si="15">G20*1.3</f>
        <v>6.6248000000000014</v>
      </c>
      <c r="I20" s="175">
        <f t="shared" si="15"/>
        <v>8.6122400000000017</v>
      </c>
      <c r="J20" s="175">
        <f t="shared" si="15"/>
        <v>11.195912000000003</v>
      </c>
      <c r="K20" s="124">
        <f t="shared" ref="K20:K25" si="16">J20*1.35</f>
        <v>15.114481200000006</v>
      </c>
      <c r="L20" s="126">
        <f t="shared" ref="L20:L25" si="17">K20*1.4</f>
        <v>21.160273680000007</v>
      </c>
      <c r="M20" s="186">
        <f t="shared" ref="M20:M25" si="18">L20*1.45</f>
        <v>30.682396836000009</v>
      </c>
      <c r="N20" s="161">
        <f t="shared" ref="N20:N25" si="19">P20*1.5</f>
        <v>66.734213118300019</v>
      </c>
      <c r="O20" s="125">
        <f t="shared" ref="O20:O25" si="20">N20*1.55</f>
        <v>103.43803033336503</v>
      </c>
      <c r="P20" s="542">
        <f t="shared" ref="P20:P25" si="21">M20*1.45</f>
        <v>44.489475412200015</v>
      </c>
    </row>
    <row r="21" spans="1:16" ht="15" thickBot="1" x14ac:dyDescent="0.35">
      <c r="A21" s="233" t="s">
        <v>23</v>
      </c>
      <c r="B21" s="234" t="s">
        <v>23</v>
      </c>
      <c r="C21" s="235" t="s">
        <v>37</v>
      </c>
      <c r="D21" s="336">
        <f t="shared" si="14"/>
        <v>4.8710059171597635</v>
      </c>
      <c r="E21" s="316">
        <f t="shared" si="14"/>
        <v>6.3323076923076931</v>
      </c>
      <c r="F21" s="317">
        <f>14.7*0.56</f>
        <v>8.2320000000000011</v>
      </c>
      <c r="G21" s="316">
        <f t="shared" si="15"/>
        <v>10.701600000000003</v>
      </c>
      <c r="H21" s="236">
        <f t="shared" si="15"/>
        <v>13.912080000000003</v>
      </c>
      <c r="I21" s="240">
        <f t="shared" si="15"/>
        <v>18.085704000000003</v>
      </c>
      <c r="J21" s="240">
        <f t="shared" si="15"/>
        <v>23.511415200000005</v>
      </c>
      <c r="K21" s="236">
        <f t="shared" si="16"/>
        <v>31.740410520000008</v>
      </c>
      <c r="L21" s="239">
        <f t="shared" si="17"/>
        <v>44.436574728000011</v>
      </c>
      <c r="M21" s="241">
        <f t="shared" si="18"/>
        <v>64.433033355600017</v>
      </c>
      <c r="N21" s="260">
        <f t="shared" si="19"/>
        <v>140.14184754843004</v>
      </c>
      <c r="O21" s="237">
        <f t="shared" si="20"/>
        <v>217.21986370006655</v>
      </c>
      <c r="P21" s="546">
        <f t="shared" si="21"/>
        <v>93.427898365620024</v>
      </c>
    </row>
    <row r="22" spans="1:16" ht="15" thickTop="1" x14ac:dyDescent="0.3">
      <c r="A22" s="242" t="s">
        <v>23</v>
      </c>
      <c r="B22" s="243" t="s">
        <v>23</v>
      </c>
      <c r="C22" s="244" t="s">
        <v>39</v>
      </c>
      <c r="D22" s="334">
        <f t="shared" si="14"/>
        <v>5.7988165680473367</v>
      </c>
      <c r="E22" s="314">
        <f t="shared" si="14"/>
        <v>7.5384615384615383</v>
      </c>
      <c r="F22" s="315">
        <f>F20*2.5</f>
        <v>9.8000000000000007</v>
      </c>
      <c r="G22" s="314">
        <f t="shared" si="15"/>
        <v>12.740000000000002</v>
      </c>
      <c r="H22" s="245">
        <f t="shared" si="15"/>
        <v>16.562000000000005</v>
      </c>
      <c r="I22" s="249">
        <f t="shared" si="15"/>
        <v>21.530600000000007</v>
      </c>
      <c r="J22" s="249">
        <f t="shared" si="15"/>
        <v>27.98978000000001</v>
      </c>
      <c r="K22" s="245">
        <f t="shared" si="16"/>
        <v>37.786203000000015</v>
      </c>
      <c r="L22" s="248">
        <f t="shared" si="17"/>
        <v>52.900684200000015</v>
      </c>
      <c r="M22" s="250">
        <f t="shared" si="18"/>
        <v>76.705992090000024</v>
      </c>
      <c r="N22" s="261">
        <f t="shared" si="19"/>
        <v>166.83553279575005</v>
      </c>
      <c r="O22" s="246">
        <f t="shared" si="20"/>
        <v>258.59507583341258</v>
      </c>
      <c r="P22" s="608">
        <f t="shared" si="21"/>
        <v>111.22368853050003</v>
      </c>
    </row>
    <row r="23" spans="1:16" ht="15" thickBot="1" x14ac:dyDescent="0.35">
      <c r="A23" s="233" t="s">
        <v>23</v>
      </c>
      <c r="B23" s="234" t="s">
        <v>23</v>
      </c>
      <c r="C23" s="235" t="s">
        <v>40</v>
      </c>
      <c r="D23" s="336">
        <f t="shared" si="14"/>
        <v>12.177514792899409</v>
      </c>
      <c r="E23" s="316">
        <f t="shared" si="14"/>
        <v>15.830769230769231</v>
      </c>
      <c r="F23" s="317">
        <f>F21*2.5</f>
        <v>20.580000000000002</v>
      </c>
      <c r="G23" s="316">
        <f t="shared" si="15"/>
        <v>26.754000000000005</v>
      </c>
      <c r="H23" s="236">
        <f t="shared" si="15"/>
        <v>34.780200000000008</v>
      </c>
      <c r="I23" s="240">
        <f t="shared" si="15"/>
        <v>45.21426000000001</v>
      </c>
      <c r="J23" s="240">
        <f t="shared" si="15"/>
        <v>58.778538000000012</v>
      </c>
      <c r="K23" s="236">
        <f t="shared" si="16"/>
        <v>79.351026300000015</v>
      </c>
      <c r="L23" s="239">
        <f t="shared" si="17"/>
        <v>111.09143682000001</v>
      </c>
      <c r="M23" s="241">
        <f t="shared" si="18"/>
        <v>161.08258338900001</v>
      </c>
      <c r="N23" s="260">
        <f t="shared" si="19"/>
        <v>350.35461887107499</v>
      </c>
      <c r="O23" s="237">
        <f t="shared" si="20"/>
        <v>543.0496592501662</v>
      </c>
      <c r="P23" s="546">
        <f t="shared" si="21"/>
        <v>233.56974591405</v>
      </c>
    </row>
    <row r="24" spans="1:16" ht="15" thickTop="1" x14ac:dyDescent="0.3">
      <c r="A24" s="224" t="s">
        <v>23</v>
      </c>
      <c r="B24" s="225" t="s">
        <v>23</v>
      </c>
      <c r="C24" s="226" t="s">
        <v>41</v>
      </c>
      <c r="D24" s="334">
        <f t="shared" si="14"/>
        <v>13.917159763313609</v>
      </c>
      <c r="E24" s="314">
        <f t="shared" si="14"/>
        <v>18.092307692307692</v>
      </c>
      <c r="F24" s="315">
        <f>F22*2.4</f>
        <v>23.52</v>
      </c>
      <c r="G24" s="314">
        <f t="shared" si="15"/>
        <v>30.576000000000001</v>
      </c>
      <c r="H24" s="227">
        <f t="shared" si="15"/>
        <v>39.748800000000003</v>
      </c>
      <c r="I24" s="231">
        <f t="shared" si="15"/>
        <v>51.673440000000006</v>
      </c>
      <c r="J24" s="231">
        <f t="shared" si="15"/>
        <v>67.175472000000013</v>
      </c>
      <c r="K24" s="227">
        <f t="shared" si="16"/>
        <v>90.686887200000029</v>
      </c>
      <c r="L24" s="230">
        <f t="shared" si="17"/>
        <v>126.96164208000003</v>
      </c>
      <c r="M24" s="232">
        <f t="shared" si="18"/>
        <v>184.09438101600003</v>
      </c>
      <c r="N24" s="262">
        <f t="shared" si="19"/>
        <v>400.40527870980003</v>
      </c>
      <c r="O24" s="228">
        <f t="shared" si="20"/>
        <v>620.62818200019001</v>
      </c>
      <c r="P24" s="547">
        <f t="shared" si="21"/>
        <v>266.93685247320002</v>
      </c>
    </row>
    <row r="25" spans="1:16" ht="15" thickBot="1" x14ac:dyDescent="0.35">
      <c r="A25" s="128" t="s">
        <v>23</v>
      </c>
      <c r="B25" s="129" t="s">
        <v>23</v>
      </c>
      <c r="C25" s="130" t="s">
        <v>42</v>
      </c>
      <c r="D25" s="336">
        <f t="shared" si="14"/>
        <v>29.226035502958581</v>
      </c>
      <c r="E25" s="316">
        <f t="shared" si="14"/>
        <v>37.993846153846157</v>
      </c>
      <c r="F25" s="317">
        <f>F23*2.4</f>
        <v>49.392000000000003</v>
      </c>
      <c r="G25" s="316">
        <f t="shared" si="15"/>
        <v>64.209600000000009</v>
      </c>
      <c r="H25" s="131">
        <f t="shared" si="15"/>
        <v>83.472480000000019</v>
      </c>
      <c r="I25" s="179">
        <f>H25*1.3</f>
        <v>108.51422400000003</v>
      </c>
      <c r="J25" s="179">
        <f t="shared" si="15"/>
        <v>141.06849120000004</v>
      </c>
      <c r="K25" s="131">
        <f t="shared" si="16"/>
        <v>190.44246312000007</v>
      </c>
      <c r="L25" s="133">
        <f t="shared" si="17"/>
        <v>266.61944836800006</v>
      </c>
      <c r="M25" s="190">
        <f t="shared" si="18"/>
        <v>386.59820013360007</v>
      </c>
      <c r="N25" s="162">
        <f t="shared" si="19"/>
        <v>840.85108529058016</v>
      </c>
      <c r="O25" s="132">
        <f t="shared" si="20"/>
        <v>1303.3191822003994</v>
      </c>
      <c r="P25" s="543">
        <f t="shared" si="21"/>
        <v>560.56739019372014</v>
      </c>
    </row>
    <row r="26" spans="1:16" ht="15" thickBot="1" x14ac:dyDescent="0.35">
      <c r="A26" s="134"/>
      <c r="B26" s="134"/>
      <c r="C26" s="135"/>
      <c r="D26" s="318"/>
      <c r="E26" s="6"/>
      <c r="F26" s="7"/>
      <c r="G26" s="6"/>
      <c r="H26" s="136"/>
      <c r="I26" s="24"/>
      <c r="J26" s="24"/>
      <c r="K26" s="136"/>
      <c r="L26" s="13"/>
      <c r="M26" s="10"/>
      <c r="N26" s="9"/>
      <c r="O26" s="137"/>
      <c r="P26" s="374"/>
    </row>
    <row r="27" spans="1:16" x14ac:dyDescent="0.3">
      <c r="A27" s="376" t="s">
        <v>21</v>
      </c>
      <c r="B27" s="377" t="s">
        <v>21</v>
      </c>
      <c r="C27" s="378" t="s">
        <v>3</v>
      </c>
      <c r="D27" s="334">
        <f>E27</f>
        <v>2</v>
      </c>
      <c r="E27" s="314">
        <f>F27*1</f>
        <v>2</v>
      </c>
      <c r="F27" s="314">
        <v>2</v>
      </c>
      <c r="G27" s="314">
        <f t="shared" ref="G27:J28" si="22">F27</f>
        <v>2</v>
      </c>
      <c r="H27" s="124">
        <f t="shared" si="22"/>
        <v>2</v>
      </c>
      <c r="I27" s="175">
        <f t="shared" si="22"/>
        <v>2</v>
      </c>
      <c r="J27" s="175">
        <f t="shared" si="22"/>
        <v>2</v>
      </c>
      <c r="K27" s="124">
        <f>J27*1</f>
        <v>2</v>
      </c>
      <c r="L27" s="126">
        <f t="shared" ref="L27:M28" si="23">K27</f>
        <v>2</v>
      </c>
      <c r="M27" s="125">
        <f t="shared" si="23"/>
        <v>2</v>
      </c>
      <c r="N27" s="161">
        <f>P27*1</f>
        <v>2</v>
      </c>
      <c r="O27" s="125">
        <f>N27</f>
        <v>2</v>
      </c>
      <c r="P27" s="542">
        <f>M27</f>
        <v>2</v>
      </c>
    </row>
    <row r="28" spans="1:16" ht="15" thickBot="1" x14ac:dyDescent="0.35">
      <c r="A28" s="380" t="s">
        <v>21</v>
      </c>
      <c r="B28" s="381" t="s">
        <v>21</v>
      </c>
      <c r="C28" s="382" t="s">
        <v>4</v>
      </c>
      <c r="D28" s="336">
        <f>E28</f>
        <v>20</v>
      </c>
      <c r="E28" s="316">
        <f>F28*1</f>
        <v>20</v>
      </c>
      <c r="F28" s="316">
        <v>20</v>
      </c>
      <c r="G28" s="316">
        <f t="shared" si="22"/>
        <v>20</v>
      </c>
      <c r="H28" s="131">
        <f t="shared" si="22"/>
        <v>20</v>
      </c>
      <c r="I28" s="179">
        <f t="shared" si="22"/>
        <v>20</v>
      </c>
      <c r="J28" s="179">
        <f t="shared" si="22"/>
        <v>20</v>
      </c>
      <c r="K28" s="131">
        <f>J28*1</f>
        <v>20</v>
      </c>
      <c r="L28" s="133">
        <f t="shared" si="23"/>
        <v>20</v>
      </c>
      <c r="M28" s="132">
        <f t="shared" si="23"/>
        <v>20</v>
      </c>
      <c r="N28" s="162">
        <f>P28*1</f>
        <v>20</v>
      </c>
      <c r="O28" s="132">
        <f>N28</f>
        <v>20</v>
      </c>
      <c r="P28" s="543">
        <f>M28</f>
        <v>20</v>
      </c>
    </row>
    <row r="29" spans="1:16" ht="15" thickBot="1" x14ac:dyDescent="0.35">
      <c r="A29" s="134"/>
      <c r="B29" s="134"/>
      <c r="C29" s="149"/>
      <c r="D29" s="318"/>
      <c r="E29" s="6"/>
      <c r="F29" s="7"/>
      <c r="G29" s="6"/>
      <c r="H29" s="136"/>
      <c r="I29" s="24"/>
      <c r="J29" s="24"/>
      <c r="K29" s="136"/>
      <c r="L29" s="13"/>
      <c r="M29" s="10"/>
      <c r="N29" s="9"/>
      <c r="O29" s="137"/>
      <c r="P29" s="374"/>
    </row>
    <row r="30" spans="1:16" ht="15" thickBot="1" x14ac:dyDescent="0.35">
      <c r="A30" s="150" t="s">
        <v>21</v>
      </c>
      <c r="B30" s="151" t="s">
        <v>21</v>
      </c>
      <c r="C30" s="152" t="s">
        <v>16</v>
      </c>
      <c r="D30" s="334">
        <f>E30</f>
        <v>25</v>
      </c>
      <c r="E30" s="314">
        <f>F30*1</f>
        <v>25</v>
      </c>
      <c r="F30" s="314">
        <v>25</v>
      </c>
      <c r="G30" s="314">
        <f>F30</f>
        <v>25</v>
      </c>
      <c r="H30" s="214">
        <f>G30</f>
        <v>25</v>
      </c>
      <c r="I30" s="218">
        <f>H30</f>
        <v>25</v>
      </c>
      <c r="J30" s="218">
        <f>I30</f>
        <v>25</v>
      </c>
      <c r="K30" s="214">
        <f>J30*1</f>
        <v>25</v>
      </c>
      <c r="L30" s="217">
        <f>K30</f>
        <v>25</v>
      </c>
      <c r="M30" s="215">
        <f>L30</f>
        <v>25</v>
      </c>
      <c r="N30" s="216">
        <f>P30*1</f>
        <v>25</v>
      </c>
      <c r="O30" s="215">
        <f>N30</f>
        <v>25</v>
      </c>
      <c r="P30" s="550">
        <f>M30</f>
        <v>25</v>
      </c>
    </row>
    <row r="31" spans="1:16" ht="15" thickBot="1" x14ac:dyDescent="0.35">
      <c r="A31" s="134"/>
      <c r="B31" s="134"/>
      <c r="C31" s="149"/>
      <c r="D31" s="318"/>
      <c r="E31" s="6"/>
      <c r="F31" s="7"/>
      <c r="G31" s="6"/>
      <c r="H31" s="136"/>
      <c r="I31" s="24"/>
      <c r="J31" s="24"/>
      <c r="K31" s="136"/>
      <c r="L31" s="13"/>
      <c r="M31" s="10"/>
      <c r="N31" s="9"/>
      <c r="O31" s="137"/>
      <c r="P31" s="374"/>
    </row>
    <row r="32" spans="1:16" x14ac:dyDescent="0.3">
      <c r="A32" s="153" t="s">
        <v>22</v>
      </c>
      <c r="B32" s="154" t="s">
        <v>30</v>
      </c>
      <c r="C32" s="155" t="s">
        <v>43</v>
      </c>
      <c r="D32" s="336">
        <f>E32</f>
        <v>55</v>
      </c>
      <c r="E32" s="316">
        <f>F32*1</f>
        <v>55</v>
      </c>
      <c r="F32" s="316">
        <v>55</v>
      </c>
      <c r="G32" s="316">
        <f t="shared" ref="G32:J34" si="24">F32</f>
        <v>55</v>
      </c>
      <c r="H32" s="204">
        <f t="shared" si="24"/>
        <v>55</v>
      </c>
      <c r="I32" s="208">
        <f t="shared" si="24"/>
        <v>55</v>
      </c>
      <c r="J32" s="208">
        <f t="shared" si="24"/>
        <v>55</v>
      </c>
      <c r="K32" s="204">
        <f>J32*1.1</f>
        <v>60.500000000000007</v>
      </c>
      <c r="L32" s="206">
        <f t="shared" ref="L32:M34" si="25">K32</f>
        <v>60.500000000000007</v>
      </c>
      <c r="M32" s="205">
        <f t="shared" si="25"/>
        <v>60.500000000000007</v>
      </c>
      <c r="N32" s="207">
        <f>P32*1.2</f>
        <v>72.600000000000009</v>
      </c>
      <c r="O32" s="205">
        <f>N32</f>
        <v>72.600000000000009</v>
      </c>
      <c r="P32" s="551">
        <f>M32</f>
        <v>60.500000000000007</v>
      </c>
    </row>
    <row r="33" spans="1:16" x14ac:dyDescent="0.3">
      <c r="A33" s="127" t="s">
        <v>22</v>
      </c>
      <c r="B33" s="43" t="s">
        <v>30</v>
      </c>
      <c r="C33" s="57" t="s">
        <v>44</v>
      </c>
      <c r="D33" s="336">
        <f>E33</f>
        <v>82.5</v>
      </c>
      <c r="E33" s="316">
        <f>F33*1</f>
        <v>82.5</v>
      </c>
      <c r="F33" s="316">
        <v>82.5</v>
      </c>
      <c r="G33" s="316">
        <f t="shared" si="24"/>
        <v>82.5</v>
      </c>
      <c r="H33" s="76">
        <f t="shared" si="24"/>
        <v>82.5</v>
      </c>
      <c r="I33" s="176">
        <f t="shared" si="24"/>
        <v>82.5</v>
      </c>
      <c r="J33" s="176">
        <f t="shared" si="24"/>
        <v>82.5</v>
      </c>
      <c r="K33" s="76">
        <f>J33*1.1</f>
        <v>90.750000000000014</v>
      </c>
      <c r="L33" s="37">
        <f t="shared" si="25"/>
        <v>90.750000000000014</v>
      </c>
      <c r="M33" s="77">
        <f t="shared" si="25"/>
        <v>90.750000000000014</v>
      </c>
      <c r="N33" s="80">
        <f>P33*1.2</f>
        <v>108.90000000000002</v>
      </c>
      <c r="O33" s="77">
        <f>N33</f>
        <v>108.90000000000002</v>
      </c>
      <c r="P33" s="609">
        <f>M33</f>
        <v>90.750000000000014</v>
      </c>
    </row>
    <row r="34" spans="1:16" ht="15" thickBot="1" x14ac:dyDescent="0.35">
      <c r="A34" s="128" t="s">
        <v>22</v>
      </c>
      <c r="B34" s="129" t="s">
        <v>30</v>
      </c>
      <c r="C34" s="148" t="s">
        <v>45</v>
      </c>
      <c r="D34" s="336">
        <f>E34</f>
        <v>110</v>
      </c>
      <c r="E34" s="316">
        <f>F34*1</f>
        <v>110</v>
      </c>
      <c r="F34" s="316">
        <v>110</v>
      </c>
      <c r="G34" s="316">
        <f t="shared" si="24"/>
        <v>110</v>
      </c>
      <c r="H34" s="131">
        <f t="shared" si="24"/>
        <v>110</v>
      </c>
      <c r="I34" s="179">
        <f t="shared" si="24"/>
        <v>110</v>
      </c>
      <c r="J34" s="179">
        <f t="shared" si="24"/>
        <v>110</v>
      </c>
      <c r="K34" s="131">
        <f>J34*1.1</f>
        <v>121.00000000000001</v>
      </c>
      <c r="L34" s="133">
        <f t="shared" si="25"/>
        <v>121.00000000000001</v>
      </c>
      <c r="M34" s="132">
        <f t="shared" si="25"/>
        <v>121.00000000000001</v>
      </c>
      <c r="N34" s="162">
        <f>P34*1.2</f>
        <v>145.20000000000002</v>
      </c>
      <c r="O34" s="132">
        <f>N34</f>
        <v>145.20000000000002</v>
      </c>
      <c r="P34" s="543">
        <f>M34</f>
        <v>121.00000000000001</v>
      </c>
    </row>
    <row r="35" spans="1:16" ht="15" thickBot="1" x14ac:dyDescent="0.35">
      <c r="A35" s="134"/>
      <c r="B35" s="134"/>
      <c r="C35" s="149"/>
      <c r="D35" s="318"/>
      <c r="E35" s="6"/>
      <c r="F35" s="7"/>
      <c r="G35" s="6"/>
      <c r="H35" s="136"/>
      <c r="I35" s="24"/>
      <c r="J35" s="24"/>
      <c r="K35" s="136"/>
      <c r="L35" s="13"/>
      <c r="M35" s="10"/>
      <c r="N35" s="9"/>
      <c r="O35" s="137"/>
      <c r="P35" s="374"/>
    </row>
    <row r="36" spans="1:16" ht="15" thickBot="1" x14ac:dyDescent="0.35">
      <c r="A36" s="150" t="s">
        <v>21</v>
      </c>
      <c r="B36" s="151" t="s">
        <v>21</v>
      </c>
      <c r="C36" s="152" t="s">
        <v>17</v>
      </c>
      <c r="D36" s="338">
        <f>E36</f>
        <v>0.9</v>
      </c>
      <c r="E36" s="339">
        <f>F36*1</f>
        <v>0.9</v>
      </c>
      <c r="F36" s="339">
        <v>0.9</v>
      </c>
      <c r="G36" s="339">
        <f>F36</f>
        <v>0.9</v>
      </c>
      <c r="H36" s="251">
        <f>G36</f>
        <v>0.9</v>
      </c>
      <c r="I36" s="255">
        <f>H36</f>
        <v>0.9</v>
      </c>
      <c r="J36" s="255">
        <f>I36</f>
        <v>0.9</v>
      </c>
      <c r="K36" s="251">
        <f>J36*1</f>
        <v>0.9</v>
      </c>
      <c r="L36" s="254">
        <f>K36</f>
        <v>0.9</v>
      </c>
      <c r="M36" s="252">
        <f>L36</f>
        <v>0.9</v>
      </c>
      <c r="N36" s="253">
        <f>P36*1</f>
        <v>0.9</v>
      </c>
      <c r="O36" s="252">
        <f>N36</f>
        <v>0.9</v>
      </c>
      <c r="P36" s="552">
        <f>M36</f>
        <v>0.9</v>
      </c>
    </row>
    <row r="37" spans="1:16" ht="15" thickBot="1" x14ac:dyDescent="0.35">
      <c r="P37" s="610"/>
    </row>
    <row r="38" spans="1:16" ht="15" thickBot="1" x14ac:dyDescent="0.35">
      <c r="A38" s="640" t="s">
        <v>74</v>
      </c>
      <c r="B38" s="641"/>
      <c r="C38" s="404" t="s">
        <v>73</v>
      </c>
      <c r="D38" s="404">
        <f>(0.5*(D20+D21))/(0.5*(D27/10+D28/10)+D30/10)*D36</f>
        <v>0.89881656804733734</v>
      </c>
      <c r="E38" s="404">
        <f t="shared" ref="E38:M38" si="26">(0.5*(E20+E21))/(0.5*(E27/10+E28/10)+E30/10)*E36</f>
        <v>1.1684615384615387</v>
      </c>
      <c r="F38" s="404">
        <f t="shared" si="26"/>
        <v>1.5190000000000001</v>
      </c>
      <c r="G38" s="404">
        <f t="shared" si="26"/>
        <v>1.9747000000000003</v>
      </c>
      <c r="H38" s="404">
        <f t="shared" si="26"/>
        <v>2.5671100000000004</v>
      </c>
      <c r="I38" s="404">
        <f t="shared" si="26"/>
        <v>3.3372430000000008</v>
      </c>
      <c r="J38" s="404">
        <f t="shared" si="26"/>
        <v>4.3384159000000011</v>
      </c>
      <c r="K38" s="404">
        <f t="shared" si="26"/>
        <v>5.8568614650000015</v>
      </c>
      <c r="L38" s="404">
        <f t="shared" si="26"/>
        <v>8.1996060510000017</v>
      </c>
      <c r="M38" s="404">
        <f t="shared" si="26"/>
        <v>11.889428773950003</v>
      </c>
      <c r="N38" s="606">
        <f>(0.5*(N20+N21))/(0.5*(N27/10+N28/10)+N30/10)*N36</f>
        <v>25.859507583341255</v>
      </c>
      <c r="O38" s="404">
        <f>(0.5*(O20+O21))/(0.5*(O27/10+O28/10)+O30/10)*O36</f>
        <v>40.08223675417895</v>
      </c>
      <c r="P38" s="611">
        <f>(0.5*(P20+P21))/(0.5*(P27/10+P28/10)+P30/10)*P36</f>
        <v>17.239671722227506</v>
      </c>
    </row>
    <row r="39" spans="1:16" ht="15" thickBot="1" x14ac:dyDescent="0.35">
      <c r="A39" s="640" t="s">
        <v>74</v>
      </c>
      <c r="B39" s="641"/>
      <c r="C39" s="404" t="s">
        <v>73</v>
      </c>
      <c r="D39" s="404">
        <f>(0.5*(D22+D23))/(0.5*(D27/10+D28/10)+D30/10)*D36</f>
        <v>2.2470414201183431</v>
      </c>
      <c r="E39" s="404">
        <f t="shared" ref="E39:M39" si="27">(0.5*(E22+E23))/(0.5*(E27/10+E28/10)+E30/10)*E36</f>
        <v>2.921153846153846</v>
      </c>
      <c r="F39" s="404">
        <f t="shared" si="27"/>
        <v>3.7975000000000008</v>
      </c>
      <c r="G39" s="404">
        <f t="shared" si="27"/>
        <v>4.9367500000000009</v>
      </c>
      <c r="H39" s="404">
        <f t="shared" si="27"/>
        <v>6.4177750000000016</v>
      </c>
      <c r="I39" s="404">
        <f t="shared" si="27"/>
        <v>8.3431075000000021</v>
      </c>
      <c r="J39" s="404">
        <f t="shared" si="27"/>
        <v>10.846039750000003</v>
      </c>
      <c r="K39" s="404">
        <f t="shared" si="27"/>
        <v>14.642153662500004</v>
      </c>
      <c r="L39" s="404">
        <f t="shared" si="27"/>
        <v>20.499015127500002</v>
      </c>
      <c r="M39" s="404">
        <f t="shared" si="27"/>
        <v>29.723571934875007</v>
      </c>
      <c r="N39" s="606">
        <f>(0.5*(N22+N23))/(0.5*(N27/10+N28/10)+N30/10)*N36</f>
        <v>64.648768958353131</v>
      </c>
      <c r="O39" s="404">
        <f>(0.5*(O22+O23))/(0.5*(O27/10+O28/10)+O30/10)*O36</f>
        <v>100.20559188544735</v>
      </c>
      <c r="P39" s="611">
        <f>(0.5*(P22+P23))/(0.5*(P27/10+P28/10)+P30/10)*P36</f>
        <v>43.099179305568754</v>
      </c>
    </row>
    <row r="40" spans="1:16" ht="15" thickBot="1" x14ac:dyDescent="0.35">
      <c r="A40" s="640" t="s">
        <v>74</v>
      </c>
      <c r="B40" s="641"/>
      <c r="C40" s="404" t="s">
        <v>73</v>
      </c>
      <c r="D40" s="404">
        <f>(0.5*(D24+D25))/(0.5*(D27/10+D28/10)+D30/10)*D36</f>
        <v>5.3928994082840234</v>
      </c>
      <c r="E40" s="404">
        <f t="shared" ref="E40:M40" si="28">(0.5*(E24+E25))/(0.5*(E27/10+E28/10)+E30/10)*E36</f>
        <v>7.0107692307692311</v>
      </c>
      <c r="F40" s="404">
        <f t="shared" si="28"/>
        <v>9.1140000000000008</v>
      </c>
      <c r="G40" s="404">
        <f t="shared" si="28"/>
        <v>11.848200000000002</v>
      </c>
      <c r="H40" s="404">
        <f t="shared" si="28"/>
        <v>15.402660000000003</v>
      </c>
      <c r="I40" s="404">
        <f t="shared" si="28"/>
        <v>20.023458000000005</v>
      </c>
      <c r="J40" s="404">
        <f t="shared" si="28"/>
        <v>26.030495400000007</v>
      </c>
      <c r="K40" s="404">
        <f t="shared" si="28"/>
        <v>35.141168790000009</v>
      </c>
      <c r="L40" s="404">
        <f t="shared" si="28"/>
        <v>49.197636306000014</v>
      </c>
      <c r="M40" s="404">
        <f t="shared" si="28"/>
        <v>71.336572643700009</v>
      </c>
      <c r="N40" s="606">
        <f>(0.5*(N24+N25))/(0.5*(N27/10+N28/10)+N30/10)*N36</f>
        <v>155.15704550004753</v>
      </c>
      <c r="O40" s="404">
        <f>(0.5*(O24+O25))/(0.5*(O27/10+O28/10)+O30/10)*O36</f>
        <v>240.49342052507365</v>
      </c>
      <c r="P40" s="611">
        <f>(0.5*(P24+P25))/(0.5*(P27/10+P28/10)+P30/10)*P36</f>
        <v>103.43803033336502</v>
      </c>
    </row>
  </sheetData>
  <mergeCells count="4">
    <mergeCell ref="A1:B1"/>
    <mergeCell ref="A38:B38"/>
    <mergeCell ref="A39:B39"/>
    <mergeCell ref="A40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MISSILE TEMP</vt:lpstr>
      <vt:lpstr>TEMPLATE</vt:lpstr>
      <vt:lpstr>Disruptors</vt:lpstr>
      <vt:lpstr>Macrodisruptors</vt:lpstr>
      <vt:lpstr>Lasers</vt:lpstr>
      <vt:lpstr>Energy Torpedoes</vt:lpstr>
      <vt:lpstr>Plasma</vt:lpstr>
      <vt:lpstr>Potential Dislocators</vt:lpstr>
      <vt:lpstr>Critters - PC</vt:lpstr>
      <vt:lpstr>Missiles</vt:lpstr>
      <vt:lpstr>Swarmer Missiles</vt:lpstr>
      <vt:lpstr>Torpedoes</vt:lpstr>
      <vt:lpstr>Autocannons</vt:lpstr>
      <vt:lpstr>Kinetic Artillery</vt:lpstr>
      <vt:lpstr>Mass Drivers</vt:lpstr>
      <vt:lpstr>Laser PD</vt:lpstr>
      <vt:lpstr>Flak PD</vt:lpstr>
      <vt:lpstr>Missile PD</vt:lpstr>
      <vt:lpstr>Arc Emitters</vt:lpstr>
      <vt:lpstr>Energy Lances</vt:lpstr>
      <vt:lpstr>Plasma Lances</vt:lpstr>
      <vt:lpstr>Stellar Missiles</vt:lpstr>
      <vt:lpstr>Kinetic Superartillery</vt:lpstr>
      <vt:lpstr>Terabeam Projectors</vt:lpstr>
      <vt:lpstr>Plasma Titan-Lances</vt:lpstr>
      <vt:lpstr>Titan-Torpedoes</vt:lpstr>
      <vt:lpstr>Titan-Batteries</vt:lpstr>
      <vt:lpstr>Fighters</vt:lpstr>
      <vt:lpstr>Bombers</vt:lpstr>
      <vt:lpstr>Exa-Lances</vt:lpstr>
      <vt:lpstr>Cluster Missiles</vt:lpstr>
      <vt:lpstr>Shatterbolt Cannons</vt:lpstr>
      <vt:lpstr>Gigas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2015-06-05T18:17:20Z</dcterms:created>
  <dcterms:modified xsi:type="dcterms:W3CDTF">2021-02-23T15:57:45Z</dcterms:modified>
</cp:coreProperties>
</file>