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cosmdandy/GitHub/PD-4/Данные/"/>
    </mc:Choice>
  </mc:AlternateContent>
  <xr:revisionPtr revIDLastSave="0" documentId="13_ncr:1_{D7642C5E-9546-394B-891A-18E0A3943527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Титульник" sheetId="2" r:id="rId1"/>
    <sheet name="Описание факторов" sheetId="3" r:id="rId2"/>
    <sheet name="Исходные данные" sheetId="1" r:id="rId3"/>
    <sheet name="Лист1" sheetId="4" r:id="rId4"/>
    <sheet name="Лист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8" i="4" l="1"/>
  <c r="K76" i="4"/>
  <c r="X74" i="4" l="1"/>
  <c r="X73" i="4"/>
  <c r="X54" i="4"/>
  <c r="T59" i="4"/>
  <c r="X50" i="4"/>
  <c r="X51" i="4"/>
  <c r="X52" i="4"/>
  <c r="X53" i="4"/>
  <c r="X55" i="4"/>
  <c r="X56" i="4"/>
  <c r="X57" i="4"/>
  <c r="X58" i="4"/>
  <c r="X76" i="4"/>
  <c r="V76" i="4"/>
  <c r="V51" i="4" s="1"/>
  <c r="T76" i="4"/>
  <c r="T50" i="4" s="1"/>
  <c r="N61" i="4"/>
  <c r="D76" i="4"/>
  <c r="D62" i="4"/>
  <c r="D63" i="4" s="1"/>
  <c r="N76" i="4"/>
  <c r="N68" i="4" s="1"/>
  <c r="J76" i="4"/>
  <c r="J65" i="4" s="1"/>
  <c r="H76" i="4"/>
  <c r="H54" i="4" s="1"/>
  <c r="V61" i="4" l="1"/>
  <c r="V54" i="4"/>
  <c r="V53" i="4"/>
  <c r="V55" i="4"/>
  <c r="T61" i="4"/>
  <c r="T57" i="4"/>
  <c r="T55" i="4"/>
  <c r="T54" i="4"/>
  <c r="T56" i="4"/>
  <c r="T60" i="4"/>
  <c r="T52" i="4"/>
  <c r="T53" i="4"/>
  <c r="T51" i="4"/>
  <c r="T58" i="4"/>
  <c r="N74" i="4"/>
  <c r="N69" i="4"/>
  <c r="N73" i="4"/>
  <c r="N72" i="4"/>
  <c r="N71" i="4"/>
  <c r="N70" i="4"/>
  <c r="D64" i="4"/>
  <c r="D71" i="4"/>
  <c r="D70" i="4"/>
  <c r="D69" i="4"/>
  <c r="D68" i="4"/>
  <c r="D67" i="4"/>
  <c r="D66" i="4"/>
  <c r="D65" i="4"/>
  <c r="H53" i="4"/>
  <c r="H78" i="4" s="1"/>
  <c r="H50" i="4" s="1"/>
  <c r="H55" i="4"/>
  <c r="H56" i="4"/>
  <c r="J61" i="4"/>
  <c r="J64" i="4"/>
  <c r="J63" i="4"/>
  <c r="J62" i="4"/>
  <c r="J78" i="4" s="1"/>
  <c r="H51" i="4" l="1"/>
</calcChain>
</file>

<file path=xl/sharedStrings.xml><?xml version="1.0" encoding="utf-8"?>
<sst xmlns="http://schemas.openxmlformats.org/spreadsheetml/2006/main" count="192" uniqueCount="100">
  <si>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</si>
  <si>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</si>
  <si>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</si>
  <si>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36,4</t>
  </si>
  <si>
    <t>39,8</t>
  </si>
  <si>
    <t>38,4</t>
  </si>
  <si>
    <t>36,1</t>
  </si>
  <si>
    <t>35,9</t>
  </si>
  <si>
    <t>42,4</t>
  </si>
  <si>
    <t>44,6</t>
  </si>
  <si>
    <t>46,7</t>
  </si>
  <si>
    <t>41,9</t>
  </si>
  <si>
    <t>cсылка</t>
  </si>
  <si>
    <t>ссылка</t>
  </si>
  <si>
    <t>Задача исследования</t>
  </si>
  <si>
    <t xml:space="preserve">Состав группы </t>
  </si>
  <si>
    <t xml:space="preserve"> </t>
  </si>
  <si>
    <t>провести обработку и анализ данных с использованием эконометрических моделей</t>
  </si>
  <si>
    <t>Тема  №11: Построение и оценивание параметров систем уравнений (систем с раздельными уравнениями, рекурсивными уравнениями, одновременными уравнениями, включая проверку идентификации, выбор метода оценивания: МНК, КМНК, ДМНК).</t>
  </si>
  <si>
    <t>Баннов Егор</t>
  </si>
  <si>
    <t>Кондрашин Тимофей</t>
  </si>
  <si>
    <t>Тюлюкин Денис</t>
  </si>
  <si>
    <t>Халфеев Тимур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</si>
  <si>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</si>
  <si>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</si>
  <si>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</si>
  <si>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</si>
  <si>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</si>
  <si>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</si>
  <si>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</si>
  <si>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</si>
  <si>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</si>
  <si>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</si>
  <si>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</si>
  <si>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>: Царькова Н.И.</t>
    </r>
  </si>
  <si>
    <r>
      <rPr>
        <b/>
        <sz val="11"/>
        <color theme="1"/>
        <rFont val="Calibri"/>
        <family val="2"/>
        <charset val="204"/>
        <scheme val="minor"/>
      </rPr>
      <t>Номер группы</t>
    </r>
    <r>
      <rPr>
        <sz val="11"/>
        <color theme="1"/>
        <rFont val="Calibri"/>
        <family val="2"/>
        <charset val="204"/>
        <scheme val="minor"/>
      </rPr>
      <t>: 211-365</t>
    </r>
  </si>
  <si>
    <t>проверить адекватность разработанных модели путем прогнозирования валового регионального продукта (ВРП), инвестиций, дохода населения г. Москвы от следующих факторов: финансовый результат деятельности (прибыль), прямые иностранные инвестиции, среднегодовая численность занятых, стоимость основных фондов, степень износа основных фондов, затраты на научные исследования и разработки, объем инновационных товаров, работ и услуг, экспорт, импорт, сумма остатков вкладов на счетах в Банке России, прожиточный минимум.</t>
  </si>
  <si>
    <t>7 260</t>
  </si>
  <si>
    <t>7 814</t>
  </si>
  <si>
    <t>6 642</t>
  </si>
  <si>
    <t>6 171</t>
  </si>
  <si>
    <t>Источники данных</t>
  </si>
  <si>
    <t>Год</t>
  </si>
  <si>
    <t>разные размерности</t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</si>
  <si>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</si>
  <si>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</si>
  <si>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</si>
  <si>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</si>
  <si>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</si>
  <si>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</si>
  <si>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</si>
  <si>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</si>
  <si>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</si>
  <si>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</si>
  <si>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</si>
  <si>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</si>
  <si>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11</t>
    </r>
  </si>
  <si>
    <t>1008088,5</t>
  </si>
  <si>
    <t>1267935,2</t>
  </si>
  <si>
    <t>1563568,7</t>
  </si>
  <si>
    <t>2115067,5</t>
  </si>
  <si>
    <t>3055059,5</t>
  </si>
  <si>
    <t>3930286,9</t>
  </si>
  <si>
    <t>4853244,4</t>
  </si>
  <si>
    <t>5883726,5</t>
  </si>
  <si>
    <t>7643826,3</t>
  </si>
  <si>
    <t>7851425,6</t>
  </si>
  <si>
    <t>64516,6</t>
  </si>
  <si>
    <t>64980,1</t>
  </si>
  <si>
    <t>65573,6</t>
  </si>
  <si>
    <t>65979,2</t>
  </si>
  <si>
    <t>66407,2</t>
  </si>
  <si>
    <t>можно поделить на 11</t>
  </si>
  <si>
    <t>25720,2</t>
  </si>
  <si>
    <t>24702,3</t>
  </si>
  <si>
    <t>37211,5</t>
  </si>
  <si>
    <t>50567,9</t>
  </si>
  <si>
    <t>43904,4</t>
  </si>
  <si>
    <t>35743,1</t>
  </si>
  <si>
    <t>686704,6</t>
  </si>
  <si>
    <t>немного разные данные видимо</t>
  </si>
  <si>
    <t>118194,6</t>
  </si>
  <si>
    <t>148623,4</t>
  </si>
  <si>
    <t>197017,5</t>
  </si>
  <si>
    <t>184295,2</t>
  </si>
  <si>
    <t>135211,0</t>
  </si>
  <si>
    <r>
      <t>y</t>
    </r>
    <r>
      <rPr>
        <vertAlign val="subscript"/>
        <sz val="11"/>
        <color rgb="FF000000"/>
        <rFont val="Calibri"/>
        <family val="2"/>
        <scheme val="minor"/>
      </rPr>
      <t>1</t>
    </r>
  </si>
  <si>
    <r>
      <t>y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</si>
  <si>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y</t>
    </r>
    <r>
      <rPr>
        <vertAlign val="subscript"/>
        <sz val="11"/>
        <color rgb="FF000000"/>
        <rFont val="Calibri"/>
        <family val="2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</si>
  <si>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</si>
  <si>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</si>
  <si>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</si>
  <si>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</si>
  <si>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</si>
  <si>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6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</si>
  <si>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7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</si>
  <si>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8</t>
    </r>
  </si>
  <si>
    <r>
      <t>x</t>
    </r>
    <r>
      <rPr>
        <vertAlign val="subscript"/>
        <sz val="11"/>
        <color theme="1"/>
        <rFont val="Calibri"/>
        <family val="2"/>
        <scheme val="minor"/>
      </rPr>
      <t>10</t>
    </r>
  </si>
  <si>
    <r>
      <t>x</t>
    </r>
    <r>
      <rPr>
        <vertAlign val="subscript"/>
        <sz val="11"/>
        <color theme="1"/>
        <rFont val="Calibri"/>
        <family val="2"/>
        <scheme val="minor"/>
      </rPr>
      <t>11</t>
    </r>
  </si>
  <si>
    <t>жопа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</si>
</sst>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_-* #,##0.00\ _₽_-;\-* #,##0.00\ _₽_-;_-* &quot;-&quot;??\ _₽_-;_-@_-"/>
    <numFmt numFmtId="166" formatCode="_-* #,##0.000\ _₽_-;\-* #,##0.000\ _₽_-;_-* &quot;-&quot;???\ _₽_-;_-@_-"/>
    <numFmt numFmtId="167" formatCode="0.0"/>
  </numFmts>
  <fonts count="34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2021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3333"/>
      <name val="Calibri"/>
      <family val="2"/>
      <charset val="20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sz val="11"/>
      <color rgb="FF333333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2"/>
      <name val="Arial"/>
      <family val="2"/>
      <charset val="204"/>
    </font>
    <font>
      <vertAlign val="subscript"/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Georgia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3333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1A1A1A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2EFDA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5" xfId="0" applyBorder="1"/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3" fontId="0" fillId="0" borderId="5" xfId="0" applyNumberFormat="1" applyBorder="1"/>
    <xf numFmtId="10" fontId="0" fillId="0" borderId="0" xfId="0" applyNumberFormat="1"/>
    <xf numFmtId="0" fontId="0" fillId="0" borderId="6" xfId="0" applyBorder="1" applyAlignment="1">
      <alignment horizontal="center"/>
    </xf>
    <xf numFmtId="1" fontId="0" fillId="0" borderId="0" xfId="0" applyNumberFormat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3" fillId="0" borderId="4" xfId="0" applyFont="1" applyBorder="1"/>
    <xf numFmtId="0" fontId="3" fillId="0" borderId="0" xfId="0" applyFont="1"/>
    <xf numFmtId="0" fontId="9" fillId="0" borderId="0" xfId="0" applyFont="1"/>
    <xf numFmtId="0" fontId="0" fillId="0" borderId="13" xfId="0" applyBorder="1"/>
    <xf numFmtId="0" fontId="0" fillId="0" borderId="7" xfId="0" applyBorder="1"/>
    <xf numFmtId="0" fontId="0" fillId="4" borderId="0" xfId="0" applyFill="1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5" xfId="0" applyFont="1" applyBorder="1"/>
    <xf numFmtId="0" fontId="0" fillId="4" borderId="13" xfId="0" applyFill="1" applyBorder="1"/>
    <xf numFmtId="0" fontId="0" fillId="4" borderId="7" xfId="0" applyFill="1" applyBorder="1"/>
    <xf numFmtId="0" fontId="0" fillId="0" borderId="13" xfId="0" applyBorder="1" applyAlignment="1">
      <alignment horizontal="right"/>
    </xf>
    <xf numFmtId="0" fontId="11" fillId="0" borderId="4" xfId="0" applyFont="1" applyBorder="1"/>
    <xf numFmtId="0" fontId="11" fillId="0" borderId="13" xfId="0" applyFont="1" applyBorder="1"/>
    <xf numFmtId="0" fontId="8" fillId="0" borderId="4" xfId="0" applyFont="1" applyBorder="1"/>
    <xf numFmtId="0" fontId="0" fillId="2" borderId="4" xfId="0" applyFill="1" applyBorder="1" applyAlignment="1">
      <alignment vertical="center" wrapText="1"/>
    </xf>
    <xf numFmtId="0" fontId="14" fillId="0" borderId="4" xfId="0" applyFont="1" applyBorder="1"/>
    <xf numFmtId="0" fontId="14" fillId="0" borderId="5" xfId="0" applyFont="1" applyBorder="1"/>
    <xf numFmtId="0" fontId="13" fillId="0" borderId="4" xfId="0" applyFont="1" applyBorder="1"/>
    <xf numFmtId="0" fontId="13" fillId="0" borderId="5" xfId="0" applyFont="1" applyBorder="1"/>
    <xf numFmtId="0" fontId="0" fillId="0" borderId="9" xfId="0" applyBorder="1"/>
    <xf numFmtId="0" fontId="5" fillId="0" borderId="3" xfId="0" applyFont="1" applyBorder="1"/>
    <xf numFmtId="0" fontId="0" fillId="0" borderId="10" xfId="0" applyBorder="1"/>
    <xf numFmtId="0" fontId="5" fillId="0" borderId="5" xfId="0" applyFont="1" applyBorder="1"/>
    <xf numFmtId="0" fontId="4" fillId="0" borderId="5" xfId="0" applyFont="1" applyBorder="1"/>
    <xf numFmtId="0" fontId="0" fillId="0" borderId="11" xfId="0" applyBorder="1"/>
    <xf numFmtId="166" fontId="0" fillId="2" borderId="13" xfId="0" applyNumberFormat="1" applyFill="1" applyBorder="1" applyAlignment="1">
      <alignment horizontal="center" vertical="center"/>
    </xf>
    <xf numFmtId="166" fontId="19" fillId="0" borderId="15" xfId="0" applyNumberFormat="1" applyFont="1" applyBorder="1" applyAlignment="1">
      <alignment horizontal="center" vertical="center" wrapText="1" shrinkToFit="1"/>
    </xf>
    <xf numFmtId="166" fontId="19" fillId="0" borderId="17" xfId="0" applyNumberFormat="1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19" fillId="0" borderId="16" xfId="0" applyNumberFormat="1" applyFont="1" applyBorder="1" applyAlignment="1">
      <alignment horizontal="center" vertical="center"/>
    </xf>
    <xf numFmtId="165" fontId="20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9" fillId="0" borderId="25" xfId="0" applyNumberFormat="1" applyFon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19" fillId="0" borderId="17" xfId="0" applyNumberFormat="1" applyFont="1" applyBorder="1" applyAlignment="1">
      <alignment horizontal="center" vertical="center"/>
    </xf>
    <xf numFmtId="165" fontId="19" fillId="0" borderId="5" xfId="0" applyNumberFormat="1" applyFont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19" fillId="0" borderId="25" xfId="3" applyNumberFormat="1" applyFont="1" applyBorder="1" applyAlignment="1">
      <alignment horizontal="center" vertical="center"/>
    </xf>
    <xf numFmtId="165" fontId="10" fillId="0" borderId="4" xfId="0" applyNumberFormat="1" applyFont="1" applyBorder="1" applyAlignment="1">
      <alignment horizontal="center"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165" fontId="0" fillId="6" borderId="0" xfId="0" applyNumberFormat="1" applyFill="1" applyAlignment="1">
      <alignment horizontal="center" vertical="center"/>
    </xf>
    <xf numFmtId="165" fontId="19" fillId="0" borderId="23" xfId="0" applyNumberFormat="1" applyFont="1" applyBorder="1" applyAlignment="1">
      <alignment horizontal="center" vertical="center" wrapText="1"/>
    </xf>
    <xf numFmtId="165" fontId="19" fillId="0" borderId="4" xfId="0" applyNumberFormat="1" applyFont="1" applyBorder="1" applyAlignment="1">
      <alignment horizontal="center" vertical="center"/>
    </xf>
    <xf numFmtId="165" fontId="0" fillId="6" borderId="5" xfId="0" applyNumberFormat="1" applyFill="1" applyBorder="1" applyAlignment="1">
      <alignment horizontal="center" vertical="center"/>
    </xf>
    <xf numFmtId="165" fontId="19" fillId="0" borderId="24" xfId="0" applyNumberFormat="1" applyFon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165" fontId="19" fillId="0" borderId="26" xfId="0" applyNumberFormat="1" applyFont="1" applyBorder="1" applyAlignment="1">
      <alignment horizontal="center" vertical="center" wrapText="1"/>
    </xf>
    <xf numFmtId="165" fontId="19" fillId="0" borderId="18" xfId="0" applyNumberFormat="1" applyFont="1" applyBorder="1" applyAlignment="1">
      <alignment horizontal="center" vertical="center"/>
    </xf>
    <xf numFmtId="165" fontId="10" fillId="0" borderId="25" xfId="0" applyNumberFormat="1" applyFont="1" applyBorder="1" applyAlignment="1">
      <alignment horizontal="center" vertical="center"/>
    </xf>
    <xf numFmtId="165" fontId="19" fillId="0" borderId="19" xfId="0" applyNumberFormat="1" applyFont="1" applyBorder="1" applyAlignment="1">
      <alignment horizontal="center" vertical="center"/>
    </xf>
    <xf numFmtId="165" fontId="19" fillId="0" borderId="14" xfId="2" quotePrefix="1" applyNumberFormat="1" applyFont="1" applyBorder="1" applyAlignment="1">
      <alignment horizontal="center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/>
    </xf>
    <xf numFmtId="165" fontId="19" fillId="0" borderId="14" xfId="0" applyNumberFormat="1" applyFont="1" applyBorder="1" applyAlignment="1">
      <alignment horizontal="center" vertical="center" wrapText="1" shrinkToFit="1"/>
    </xf>
    <xf numFmtId="165" fontId="19" fillId="0" borderId="13" xfId="0" applyNumberFormat="1" applyFont="1" applyBorder="1" applyAlignment="1">
      <alignment horizontal="center" vertical="center"/>
    </xf>
    <xf numFmtId="165" fontId="19" fillId="0" borderId="7" xfId="0" applyNumberFormat="1" applyFon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7" fontId="15" fillId="0" borderId="27" xfId="0" applyNumberFormat="1" applyFont="1" applyBorder="1" applyAlignment="1">
      <alignment horizontal="center" vertical="center" wrapText="1"/>
    </xf>
    <xf numFmtId="167" fontId="15" fillId="0" borderId="28" xfId="0" applyNumberFormat="1" applyFont="1" applyBorder="1" applyAlignment="1">
      <alignment horizontal="center" vertical="center" wrapText="1"/>
    </xf>
    <xf numFmtId="167" fontId="15" fillId="0" borderId="25" xfId="4" applyNumberFormat="1" applyFont="1" applyBorder="1" applyAlignment="1">
      <alignment horizontal="center" vertical="center"/>
    </xf>
    <xf numFmtId="167" fontId="15" fillId="0" borderId="25" xfId="3" applyNumberFormat="1" applyFont="1" applyBorder="1" applyAlignment="1">
      <alignment horizontal="center" vertical="center"/>
    </xf>
    <xf numFmtId="167" fontId="18" fillId="0" borderId="25" xfId="0" applyNumberFormat="1" applyFont="1" applyBorder="1" applyAlignment="1">
      <alignment horizontal="center" vertical="center"/>
    </xf>
    <xf numFmtId="167" fontId="15" fillId="0" borderId="25" xfId="0" applyNumberFormat="1" applyFont="1" applyBorder="1" applyAlignment="1">
      <alignment horizontal="center" vertical="center" wrapText="1"/>
    </xf>
    <xf numFmtId="167" fontId="21" fillId="0" borderId="25" xfId="0" applyNumberFormat="1" applyFont="1" applyBorder="1" applyAlignment="1">
      <alignment horizontal="right" wrapText="1"/>
    </xf>
    <xf numFmtId="167" fontId="21" fillId="0" borderId="25" xfId="0" applyNumberFormat="1" applyFont="1" applyBorder="1"/>
    <xf numFmtId="167" fontId="22" fillId="0" borderId="25" xfId="0" applyNumberFormat="1" applyFont="1" applyBorder="1"/>
    <xf numFmtId="0" fontId="21" fillId="0" borderId="25" xfId="0" applyFont="1" applyBorder="1"/>
    <xf numFmtId="0" fontId="21" fillId="0" borderId="12" xfId="0" applyFont="1" applyBorder="1" applyAlignment="1">
      <alignment horizontal="right" wrapText="1"/>
    </xf>
    <xf numFmtId="0" fontId="9" fillId="5" borderId="0" xfId="0" applyFont="1" applyFill="1" applyAlignment="1">
      <alignment horizontal="center"/>
    </xf>
    <xf numFmtId="164" fontId="23" fillId="5" borderId="25" xfId="0" applyNumberFormat="1" applyFont="1" applyFill="1" applyBorder="1" applyAlignment="1">
      <alignment horizontal="right" indent="1"/>
    </xf>
    <xf numFmtId="164" fontId="23" fillId="5" borderId="25" xfId="0" applyNumberFormat="1" applyFont="1" applyFill="1" applyBorder="1" applyAlignment="1">
      <alignment horizontal="right" wrapText="1" indent="1"/>
    </xf>
    <xf numFmtId="0" fontId="24" fillId="0" borderId="8" xfId="0" applyFont="1" applyBorder="1" applyAlignment="1">
      <alignment horizontal="right" vertical="center" wrapText="1"/>
    </xf>
    <xf numFmtId="0" fontId="25" fillId="0" borderId="21" xfId="0" applyFont="1" applyBorder="1" applyAlignment="1">
      <alignment horizontal="right" vertical="center" wrapText="1"/>
    </xf>
    <xf numFmtId="0" fontId="24" fillId="0" borderId="21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/>
    </xf>
    <xf numFmtId="165" fontId="0" fillId="0" borderId="0" xfId="0" applyNumberFormat="1"/>
    <xf numFmtId="0" fontId="26" fillId="0" borderId="0" xfId="0" applyFont="1"/>
    <xf numFmtId="0" fontId="27" fillId="0" borderId="0" xfId="0" applyFont="1" applyAlignment="1">
      <alignment horizontal="center"/>
    </xf>
    <xf numFmtId="165" fontId="27" fillId="0" borderId="1" xfId="0" applyNumberFormat="1" applyFont="1" applyBorder="1" applyAlignment="1">
      <alignment horizontal="center" vertical="center"/>
    </xf>
    <xf numFmtId="165" fontId="27" fillId="0" borderId="5" xfId="0" applyNumberFormat="1" applyFont="1" applyBorder="1" applyAlignment="1">
      <alignment horizontal="center" vertical="center"/>
    </xf>
    <xf numFmtId="165" fontId="27" fillId="0" borderId="16" xfId="0" applyNumberFormat="1" applyFont="1" applyBorder="1" applyAlignment="1">
      <alignment horizontal="center" vertical="center"/>
    </xf>
    <xf numFmtId="165" fontId="27" fillId="2" borderId="0" xfId="0" applyNumberFormat="1" applyFont="1" applyFill="1" applyAlignment="1">
      <alignment horizontal="center" vertical="center"/>
    </xf>
    <xf numFmtId="165" fontId="27" fillId="2" borderId="5" xfId="0" applyNumberFormat="1" applyFont="1" applyFill="1" applyBorder="1" applyAlignment="1">
      <alignment horizontal="center" vertical="center"/>
    </xf>
    <xf numFmtId="165" fontId="27" fillId="0" borderId="3" xfId="0" applyNumberFormat="1" applyFont="1" applyBorder="1" applyAlignment="1">
      <alignment horizontal="center" vertical="center"/>
    </xf>
    <xf numFmtId="165" fontId="27" fillId="0" borderId="0" xfId="0" applyNumberFormat="1" applyFont="1" applyAlignment="1">
      <alignment horizontal="center" vertical="center"/>
    </xf>
    <xf numFmtId="165" fontId="27" fillId="7" borderId="1" xfId="0" applyNumberFormat="1" applyFont="1" applyFill="1" applyBorder="1" applyAlignment="1">
      <alignment horizontal="center" vertical="center"/>
    </xf>
    <xf numFmtId="165" fontId="27" fillId="0" borderId="25" xfId="0" applyNumberFormat="1" applyFont="1" applyBorder="1" applyAlignment="1">
      <alignment horizontal="center" vertical="center" wrapText="1"/>
    </xf>
    <xf numFmtId="167" fontId="30" fillId="0" borderId="27" xfId="0" applyNumberFormat="1" applyFont="1" applyBorder="1" applyAlignment="1">
      <alignment horizontal="center" vertical="center" wrapText="1"/>
    </xf>
    <xf numFmtId="165" fontId="27" fillId="0" borderId="4" xfId="0" applyNumberFormat="1" applyFont="1" applyBorder="1" applyAlignment="1">
      <alignment horizontal="center" vertical="center"/>
    </xf>
    <xf numFmtId="165" fontId="27" fillId="0" borderId="17" xfId="0" applyNumberFormat="1" applyFont="1" applyBorder="1" applyAlignment="1">
      <alignment horizontal="center" vertical="center"/>
    </xf>
    <xf numFmtId="165" fontId="27" fillId="7" borderId="4" xfId="0" applyNumberFormat="1" applyFont="1" applyFill="1" applyBorder="1" applyAlignment="1">
      <alignment horizontal="center" vertical="center"/>
    </xf>
    <xf numFmtId="165" fontId="27" fillId="7" borderId="5" xfId="0" applyNumberFormat="1" applyFont="1" applyFill="1" applyBorder="1" applyAlignment="1">
      <alignment horizontal="center" vertical="center"/>
    </xf>
    <xf numFmtId="165" fontId="27" fillId="7" borderId="0" xfId="0" applyNumberFormat="1" applyFont="1" applyFill="1" applyAlignment="1">
      <alignment horizontal="center" vertical="center"/>
    </xf>
    <xf numFmtId="165" fontId="27" fillId="0" borderId="25" xfId="3" applyNumberFormat="1" applyFont="1" applyBorder="1" applyAlignment="1">
      <alignment horizontal="center" vertical="center"/>
    </xf>
    <xf numFmtId="165" fontId="27" fillId="0" borderId="5" xfId="0" applyNumberFormat="1" applyFont="1" applyBorder="1" applyAlignment="1">
      <alignment horizontal="center" vertical="center" wrapText="1"/>
    </xf>
    <xf numFmtId="167" fontId="30" fillId="0" borderId="28" xfId="0" applyNumberFormat="1" applyFont="1" applyBorder="1" applyAlignment="1">
      <alignment horizontal="center" vertical="center" wrapText="1"/>
    </xf>
    <xf numFmtId="167" fontId="30" fillId="0" borderId="25" xfId="4" applyNumberFormat="1" applyFont="1" applyBorder="1" applyAlignment="1">
      <alignment horizontal="center" vertical="center"/>
    </xf>
    <xf numFmtId="165" fontId="27" fillId="0" borderId="18" xfId="0" applyNumberFormat="1" applyFont="1" applyBorder="1" applyAlignment="1">
      <alignment horizontal="center" vertical="center"/>
    </xf>
    <xf numFmtId="165" fontId="27" fillId="0" borderId="25" xfId="0" applyNumberFormat="1" applyFont="1" applyBorder="1" applyAlignment="1">
      <alignment horizontal="center" vertical="center"/>
    </xf>
    <xf numFmtId="167" fontId="30" fillId="0" borderId="25" xfId="3" applyNumberFormat="1" applyFont="1" applyBorder="1" applyAlignment="1">
      <alignment horizontal="center" vertical="center"/>
    </xf>
    <xf numFmtId="165" fontId="27" fillId="0" borderId="19" xfId="0" applyNumberFormat="1" applyFont="1" applyBorder="1" applyAlignment="1">
      <alignment horizontal="center" vertical="center"/>
    </xf>
    <xf numFmtId="165" fontId="27" fillId="7" borderId="14" xfId="2" quotePrefix="1" applyNumberFormat="1" applyFont="1" applyFill="1" applyBorder="1" applyAlignment="1">
      <alignment horizontal="center" vertical="center" wrapText="1"/>
    </xf>
    <xf numFmtId="167" fontId="27" fillId="0" borderId="25" xfId="0" applyNumberFormat="1" applyFont="1" applyBorder="1" applyAlignment="1">
      <alignment horizontal="center" vertical="center"/>
    </xf>
    <xf numFmtId="165" fontId="27" fillId="0" borderId="13" xfId="0" applyNumberFormat="1" applyFont="1" applyBorder="1" applyAlignment="1">
      <alignment horizontal="center" vertical="center"/>
    </xf>
    <xf numFmtId="165" fontId="27" fillId="7" borderId="14" xfId="0" applyNumberFormat="1" applyFont="1" applyFill="1" applyBorder="1" applyAlignment="1">
      <alignment horizontal="center" vertical="center" wrapText="1" shrinkToFit="1"/>
    </xf>
    <xf numFmtId="165" fontId="27" fillId="0" borderId="7" xfId="0" applyNumberFormat="1" applyFont="1" applyBorder="1" applyAlignment="1">
      <alignment horizontal="center" vertical="center"/>
    </xf>
    <xf numFmtId="165" fontId="27" fillId="7" borderId="13" xfId="0" applyNumberFormat="1" applyFont="1" applyFill="1" applyBorder="1" applyAlignment="1">
      <alignment horizontal="center" vertical="center"/>
    </xf>
    <xf numFmtId="167" fontId="30" fillId="0" borderId="25" xfId="0" applyNumberFormat="1" applyFont="1" applyBorder="1" applyAlignment="1">
      <alignment horizontal="center" vertical="center" wrapText="1"/>
    </xf>
    <xf numFmtId="0" fontId="27" fillId="4" borderId="0" xfId="0" applyFont="1" applyFill="1" applyAlignment="1">
      <alignment horizontal="center"/>
    </xf>
    <xf numFmtId="166" fontId="27" fillId="2" borderId="13" xfId="0" applyNumberFormat="1" applyFont="1" applyFill="1" applyBorder="1" applyAlignment="1">
      <alignment horizontal="center" vertical="center"/>
    </xf>
    <xf numFmtId="166" fontId="27" fillId="7" borderId="15" xfId="0" applyNumberFormat="1" applyFont="1" applyFill="1" applyBorder="1" applyAlignment="1">
      <alignment horizontal="center" vertical="center" wrapText="1" shrinkToFit="1"/>
    </xf>
    <xf numFmtId="165" fontId="27" fillId="5" borderId="0" xfId="0" applyNumberFormat="1" applyFont="1" applyFill="1" applyAlignment="1">
      <alignment horizontal="center" vertical="center"/>
    </xf>
    <xf numFmtId="0" fontId="27" fillId="4" borderId="13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165" fontId="27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21" xfId="0" applyFont="1" applyFill="1" applyBorder="1" applyAlignment="1">
      <alignment horizontal="center" vertical="center"/>
    </xf>
    <xf numFmtId="0" fontId="26" fillId="7" borderId="22" xfId="0" applyFont="1" applyFill="1" applyBorder="1" applyAlignment="1">
      <alignment horizontal="center" vertical="center"/>
    </xf>
    <xf numFmtId="0" fontId="26" fillId="2" borderId="22" xfId="0" applyFont="1" applyFill="1" applyBorder="1" applyAlignment="1">
      <alignment horizontal="center" vertical="center"/>
    </xf>
    <xf numFmtId="0" fontId="27" fillId="7" borderId="22" xfId="0" applyFont="1" applyFill="1" applyBorder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65" fontId="26" fillId="0" borderId="5" xfId="0" applyNumberFormat="1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65" fontId="26" fillId="0" borderId="4" xfId="0" applyNumberFormat="1" applyFont="1" applyBorder="1" applyAlignment="1">
      <alignment horizontal="center" vertical="center"/>
    </xf>
    <xf numFmtId="165" fontId="31" fillId="0" borderId="4" xfId="0" applyNumberFormat="1" applyFont="1" applyBorder="1" applyAlignment="1">
      <alignment horizontal="center" vertical="center"/>
    </xf>
    <xf numFmtId="165" fontId="30" fillId="0" borderId="4" xfId="0" applyNumberFormat="1" applyFont="1" applyBorder="1" applyAlignment="1">
      <alignment horizontal="center" vertical="center"/>
    </xf>
    <xf numFmtId="165" fontId="30" fillId="7" borderId="25" xfId="0" applyNumberFormat="1" applyFont="1" applyFill="1" applyBorder="1" applyAlignment="1">
      <alignment horizontal="center" vertical="center" wrapText="1"/>
    </xf>
    <xf numFmtId="165" fontId="30" fillId="7" borderId="25" xfId="0" applyNumberFormat="1" applyFont="1" applyFill="1" applyBorder="1" applyAlignment="1">
      <alignment horizontal="center" vertical="center"/>
    </xf>
    <xf numFmtId="165" fontId="32" fillId="7" borderId="25" xfId="0" applyNumberFormat="1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165" fontId="30" fillId="0" borderId="13" xfId="0" applyNumberFormat="1" applyFont="1" applyBorder="1" applyAlignment="1">
      <alignment horizontal="center" vertical="center"/>
    </xf>
    <xf numFmtId="165" fontId="30" fillId="0" borderId="25" xfId="0" applyNumberFormat="1" applyFont="1" applyBorder="1" applyAlignment="1">
      <alignment horizontal="center" vertical="center"/>
    </xf>
    <xf numFmtId="165" fontId="27" fillId="4" borderId="13" xfId="0" applyNumberFormat="1" applyFont="1" applyFill="1" applyBorder="1" applyAlignment="1">
      <alignment horizontal="center" vertical="center"/>
    </xf>
    <xf numFmtId="165" fontId="30" fillId="2" borderId="25" xfId="0" applyNumberFormat="1" applyFont="1" applyFill="1" applyBorder="1" applyAlignment="1">
      <alignment horizontal="center" vertical="center" wrapText="1"/>
    </xf>
    <xf numFmtId="165" fontId="26" fillId="0" borderId="8" xfId="0" applyNumberFormat="1" applyFont="1" applyBorder="1" applyAlignment="1">
      <alignment horizontal="center" vertical="center" wrapText="1"/>
    </xf>
    <xf numFmtId="165" fontId="27" fillId="0" borderId="21" xfId="0" applyNumberFormat="1" applyFont="1" applyBorder="1" applyAlignment="1">
      <alignment horizontal="center" vertical="center" wrapText="1"/>
    </xf>
    <xf numFmtId="165" fontId="26" fillId="0" borderId="21" xfId="0" applyNumberFormat="1" applyFont="1" applyBorder="1" applyAlignment="1">
      <alignment horizontal="center" vertical="center" wrapText="1"/>
    </xf>
    <xf numFmtId="165" fontId="27" fillId="4" borderId="7" xfId="0" applyNumberFormat="1" applyFont="1" applyFill="1" applyBorder="1" applyAlignment="1">
      <alignment horizontal="center" vertical="center"/>
    </xf>
    <xf numFmtId="165" fontId="33" fillId="7" borderId="4" xfId="0" applyNumberFormat="1" applyFont="1" applyFill="1" applyBorder="1" applyAlignment="1">
      <alignment horizontal="center" vertical="center"/>
    </xf>
    <xf numFmtId="165" fontId="27" fillId="7" borderId="2" xfId="0" applyNumberFormat="1" applyFont="1" applyFill="1" applyBorder="1" applyAlignment="1">
      <alignment horizontal="center" vertical="center"/>
    </xf>
    <xf numFmtId="165" fontId="27" fillId="7" borderId="3" xfId="0" applyNumberFormat="1" applyFont="1" applyFill="1" applyBorder="1" applyAlignment="1">
      <alignment horizontal="center" vertical="center"/>
    </xf>
    <xf numFmtId="0" fontId="0" fillId="7" borderId="0" xfId="0" applyFill="1"/>
    <xf numFmtId="165" fontId="0" fillId="7" borderId="0" xfId="0" applyNumberFormat="1" applyFill="1"/>
    <xf numFmtId="165" fontId="3" fillId="0" borderId="0" xfId="0" applyNumberFormat="1" applyFont="1"/>
    <xf numFmtId="165" fontId="3" fillId="9" borderId="0" xfId="0" applyNumberFormat="1" applyFont="1" applyFill="1"/>
  </cellXfs>
  <cellStyles count="5">
    <cellStyle name="Гиперссылка" xfId="1" builtinId="8"/>
    <cellStyle name="Обычный" xfId="0" builtinId="0"/>
    <cellStyle name="Обычный_Лист1" xfId="3" xr:uid="{F54E5960-65ED-2749-ABBB-B2BDB6300472}"/>
    <cellStyle name="Обычный_степ изн" xfId="4" xr:uid="{3E5B6B4C-E7DD-6A4C-ABC1-5703B10CA545}"/>
    <cellStyle name="Normal" xfId="2" xr:uid="{3A7A5E2D-7ECB-F24B-8EF1-0427714DB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Лист1!$W$50:$W$74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Лист1!$H$50:$H$74</c:f>
              <c:numCache>
                <c:formatCode>_-* #\ ##0.00\ _₽_-;\-* #\ ##0.00\ _₽_-;_-* "-"??\ _₽_-;_-@_-</c:formatCode>
                <c:ptCount val="25"/>
                <c:pt idx="0">
                  <c:v>638450.60000000009</c:v>
                </c:pt>
                <c:pt idx="1">
                  <c:v>789466.92</c:v>
                </c:pt>
                <c:pt idx="2">
                  <c:v>962057</c:v>
                </c:pt>
                <c:pt idx="3">
                  <c:v>1393532.2</c:v>
                </c:pt>
                <c:pt idx="4">
                  <c:v>1771073</c:v>
                </c:pt>
                <c:pt idx="5">
                  <c:v>2148613.7999999998</c:v>
                </c:pt>
                <c:pt idx="6">
                  <c:v>2526154.5999999996</c:v>
                </c:pt>
                <c:pt idx="7">
                  <c:v>3119433</c:v>
                </c:pt>
                <c:pt idx="8">
                  <c:v>3731494</c:v>
                </c:pt>
                <c:pt idx="9">
                  <c:v>4453175</c:v>
                </c:pt>
                <c:pt idx="10">
                  <c:v>4305879</c:v>
                </c:pt>
                <c:pt idx="11">
                  <c:v>5449048</c:v>
                </c:pt>
                <c:pt idx="12">
                  <c:v>6058819</c:v>
                </c:pt>
                <c:pt idx="13">
                  <c:v>6573744</c:v>
                </c:pt>
                <c:pt idx="14">
                  <c:v>6998475</c:v>
                </c:pt>
                <c:pt idx="15">
                  <c:v>7930101</c:v>
                </c:pt>
                <c:pt idx="16">
                  <c:v>8089881</c:v>
                </c:pt>
                <c:pt idx="17">
                  <c:v>8908736.6679999996</c:v>
                </c:pt>
                <c:pt idx="18">
                  <c:v>9193008.3010000009</c:v>
                </c:pt>
                <c:pt idx="19">
                  <c:v>9776264.7819999997</c:v>
                </c:pt>
                <c:pt idx="20">
                  <c:v>10539984.59</c:v>
                </c:pt>
                <c:pt idx="21">
                  <c:v>11517283.460999999</c:v>
                </c:pt>
                <c:pt idx="22">
                  <c:v>11872014.626</c:v>
                </c:pt>
                <c:pt idx="23">
                  <c:v>13479555.327</c:v>
                </c:pt>
                <c:pt idx="24">
                  <c:v>14145570.345000001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4-7143-AE0C-8A6DBA54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872"/>
        <c:axId val="190142592"/>
      </c:scatterChart>
      <c:valAx>
        <c:axId val="189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42592"/>
        <c:crosses val="autoZero"/>
        <c:crossBetween val="midCat"/>
      </c:valAx>
      <c:valAx>
        <c:axId val="1901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Лист1!$W$50:$W$74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Лист1!$D$50:$D$74</c:f>
              <c:numCache>
                <c:formatCode>_-* #\ ##0.00\ _₽_-;\-* #\ ##0.00\ _₽_-;_-* "-"??\ _₽_-;_-@_-</c:formatCode>
                <c:ptCount val="25"/>
                <c:pt idx="0">
                  <c:v>87211.833333333299</c:v>
                </c:pt>
                <c:pt idx="1">
                  <c:v>119302.33333333299</c:v>
                </c:pt>
                <c:pt idx="2">
                  <c:v>156215</c:v>
                </c:pt>
                <c:pt idx="3">
                  <c:v>173839</c:v>
                </c:pt>
                <c:pt idx="4">
                  <c:v>220396</c:v>
                </c:pt>
                <c:pt idx="5">
                  <c:v>269588</c:v>
                </c:pt>
                <c:pt idx="6">
                  <c:v>358531</c:v>
                </c:pt>
                <c:pt idx="7">
                  <c:v>456025</c:v>
                </c:pt>
                <c:pt idx="8">
                  <c:v>590162</c:v>
                </c:pt>
                <c:pt idx="9">
                  <c:v>775682</c:v>
                </c:pt>
                <c:pt idx="10">
                  <c:v>962468</c:v>
                </c:pt>
                <c:pt idx="11">
                  <c:v>742422</c:v>
                </c:pt>
                <c:pt idx="12">
                  <c:v>1163529.7021250001</c:v>
                </c:pt>
                <c:pt idx="13">
                  <c:v>1388120.4765916667</c:v>
                </c:pt>
                <c:pt idx="14">
                  <c:v>1584637.4042500001</c:v>
                </c:pt>
                <c:pt idx="15">
                  <c:v>1781154.3319083336</c:v>
                </c:pt>
                <c:pt idx="16">
                  <c:v>1977671.2595666666</c:v>
                </c:pt>
                <c:pt idx="17">
                  <c:v>2174188.187225</c:v>
                </c:pt>
                <c:pt idx="18">
                  <c:v>2370705.1148833334</c:v>
                </c:pt>
                <c:pt idx="19">
                  <c:v>2567222.0425416669</c:v>
                </c:pt>
                <c:pt idx="20">
                  <c:v>2763738.9702000003</c:v>
                </c:pt>
                <c:pt idx="21">
                  <c:v>2960255.8978583338</c:v>
                </c:pt>
                <c:pt idx="22">
                  <c:v>3839394.4169999999</c:v>
                </c:pt>
                <c:pt idx="23">
                  <c:v>4868342.125</c:v>
                </c:pt>
                <c:pt idx="24" formatCode="_-* #\ ##0.000\ _₽_-;\-* #\ ##0.000\ _₽_-;_-* &quot;-&quot;???\ _₽_-;_-@_-">
                  <c:v>5917985.8969999999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4-7143-AE0C-8A6DBA54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872"/>
        <c:axId val="190142592"/>
      </c:scatterChart>
      <c:valAx>
        <c:axId val="189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42592"/>
        <c:crosses val="autoZero"/>
        <c:crossBetween val="midCat"/>
      </c:valAx>
      <c:valAx>
        <c:axId val="1901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Лист1!$W$50:$W$74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Лист1!$J$50:$J$74</c:f>
              <c:numCache>
                <c:formatCode>_-* #\ ##0.00\ _₽_-;\-* #\ ##0.00\ _₽_-;_-* "-"??\ _₽_-;_-@_-</c:formatCode>
                <c:ptCount val="25"/>
                <c:pt idx="0">
                  <c:v>228548.4</c:v>
                </c:pt>
                <c:pt idx="1">
                  <c:v>488395.1</c:v>
                </c:pt>
                <c:pt idx="2">
                  <c:v>748241.8</c:v>
                </c:pt>
                <c:pt idx="3">
                  <c:v>1008088.5</c:v>
                </c:pt>
                <c:pt idx="4">
                  <c:v>1267935.2</c:v>
                </c:pt>
                <c:pt idx="5">
                  <c:v>1563568.7</c:v>
                </c:pt>
                <c:pt idx="6">
                  <c:v>2115067.5</c:v>
                </c:pt>
                <c:pt idx="7">
                  <c:v>3055059.5</c:v>
                </c:pt>
                <c:pt idx="8">
                  <c:v>3930286.9</c:v>
                </c:pt>
                <c:pt idx="9">
                  <c:v>4853244.4000000004</c:v>
                </c:pt>
                <c:pt idx="10">
                  <c:v>5883726.5</c:v>
                </c:pt>
                <c:pt idx="11">
                  <c:v>6165342.4680000003</c:v>
                </c:pt>
                <c:pt idx="12">
                  <c:v>6411756.4399999995</c:v>
                </c:pt>
                <c:pt idx="13">
                  <c:v>6658170.4120000005</c:v>
                </c:pt>
                <c:pt idx="14">
                  <c:v>6904584.3839999996</c:v>
                </c:pt>
                <c:pt idx="15">
                  <c:v>7150998.3559999997</c:v>
                </c:pt>
                <c:pt idx="16">
                  <c:v>7643826.2999999998</c:v>
                </c:pt>
                <c:pt idx="17">
                  <c:v>7851425.5999999996</c:v>
                </c:pt>
                <c:pt idx="18">
                  <c:v>8059024.9000000004</c:v>
                </c:pt>
                <c:pt idx="19">
                  <c:v>8266624.2000000002</c:v>
                </c:pt>
                <c:pt idx="20">
                  <c:v>8474223.5</c:v>
                </c:pt>
                <c:pt idx="21">
                  <c:v>8681822.8000000007</c:v>
                </c:pt>
                <c:pt idx="22">
                  <c:v>8889422.0999999996</c:v>
                </c:pt>
                <c:pt idx="23">
                  <c:v>9097021.4000000004</c:v>
                </c:pt>
                <c:pt idx="24">
                  <c:v>9304620.6999999993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4-7143-AE0C-8A6DBA54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872"/>
        <c:axId val="190142592"/>
      </c:scatterChart>
      <c:valAx>
        <c:axId val="189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42592"/>
        <c:crosses val="autoZero"/>
        <c:crossBetween val="midCat"/>
      </c:valAx>
      <c:valAx>
        <c:axId val="1901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33-C345-8D14-3D7E92CA24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Лист1!$W$50:$W$74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Лист1!$N$50:$N$74</c:f>
              <c:numCache>
                <c:formatCode>_-* #\ ##0.00\ _₽_-;\-* #\ ##0.00\ _₽_-;_-* "-"??\ _₽_-;_-@_-</c:formatCode>
                <c:ptCount val="25"/>
                <c:pt idx="0">
                  <c:v>63589.599999999999</c:v>
                </c:pt>
                <c:pt idx="1">
                  <c:v>64053.1</c:v>
                </c:pt>
                <c:pt idx="2">
                  <c:v>64516.6</c:v>
                </c:pt>
                <c:pt idx="3">
                  <c:v>64980.1</c:v>
                </c:pt>
                <c:pt idx="4">
                  <c:v>65573.600000000006</c:v>
                </c:pt>
                <c:pt idx="5">
                  <c:v>65979.199999999997</c:v>
                </c:pt>
                <c:pt idx="6">
                  <c:v>66407.199999999997</c:v>
                </c:pt>
                <c:pt idx="7">
                  <c:v>66683</c:v>
                </c:pt>
                <c:pt idx="8">
                  <c:v>67047</c:v>
                </c:pt>
                <c:pt idx="9">
                  <c:v>67922</c:v>
                </c:pt>
                <c:pt idx="10">
                  <c:v>68397</c:v>
                </c:pt>
                <c:pt idx="11">
                  <c:v>69945.05</c:v>
                </c:pt>
                <c:pt idx="12">
                  <c:v>71493.100000000006</c:v>
                </c:pt>
                <c:pt idx="13">
                  <c:v>71900.800000000003</c:v>
                </c:pt>
                <c:pt idx="14">
                  <c:v>72197.8</c:v>
                </c:pt>
                <c:pt idx="15">
                  <c:v>72176.399999999994</c:v>
                </c:pt>
                <c:pt idx="16">
                  <c:v>72080.600000000006</c:v>
                </c:pt>
                <c:pt idx="17">
                  <c:v>72424.899999999994</c:v>
                </c:pt>
                <c:pt idx="18">
                  <c:v>72510.974999999991</c:v>
                </c:pt>
                <c:pt idx="19">
                  <c:v>72551.143333333326</c:v>
                </c:pt>
                <c:pt idx="20">
                  <c:v>72591.311666666661</c:v>
                </c:pt>
                <c:pt idx="21">
                  <c:v>72631.479999999981</c:v>
                </c:pt>
                <c:pt idx="22">
                  <c:v>72671.648333333316</c:v>
                </c:pt>
                <c:pt idx="23">
                  <c:v>72711.816666666651</c:v>
                </c:pt>
                <c:pt idx="24">
                  <c:v>72751.984999999986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4-7143-AE0C-8A6DBA54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872"/>
        <c:axId val="190142592"/>
      </c:scatterChart>
      <c:valAx>
        <c:axId val="189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42592"/>
        <c:crosses val="autoZero"/>
        <c:crossBetween val="midCat"/>
      </c:valAx>
      <c:valAx>
        <c:axId val="1901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Лист1!$W$50:$W$74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Лист1!$P$50:$P$74</c:f>
              <c:numCache>
                <c:formatCode>_-* #\ ##0.00\ _₽_-;\-* #\ ##0.00\ _₽_-;_-* "-"??\ _₽_-;_-@_-</c:formatCode>
                <c:ptCount val="25"/>
                <c:pt idx="0">
                  <c:v>1212184</c:v>
                </c:pt>
                <c:pt idx="1">
                  <c:v>1272744</c:v>
                </c:pt>
                <c:pt idx="2">
                  <c:v>1444737</c:v>
                </c:pt>
                <c:pt idx="3">
                  <c:v>1841258</c:v>
                </c:pt>
                <c:pt idx="4">
                  <c:v>2255912</c:v>
                </c:pt>
                <c:pt idx="5">
                  <c:v>3297504</c:v>
                </c:pt>
                <c:pt idx="6">
                  <c:v>3905553</c:v>
                </c:pt>
                <c:pt idx="7">
                  <c:v>5346984</c:v>
                </c:pt>
                <c:pt idx="8">
                  <c:v>6142520</c:v>
                </c:pt>
                <c:pt idx="9">
                  <c:v>9506888</c:v>
                </c:pt>
                <c:pt idx="10">
                  <c:v>14877108</c:v>
                </c:pt>
                <c:pt idx="11">
                  <c:v>15356818</c:v>
                </c:pt>
                <c:pt idx="12">
                  <c:v>17905142</c:v>
                </c:pt>
                <c:pt idx="13">
                  <c:v>20169118</c:v>
                </c:pt>
                <c:pt idx="14">
                  <c:v>23445895</c:v>
                </c:pt>
                <c:pt idx="15">
                  <c:v>26546945</c:v>
                </c:pt>
                <c:pt idx="16">
                  <c:v>28890410</c:v>
                </c:pt>
                <c:pt idx="17">
                  <c:v>30078000</c:v>
                </c:pt>
                <c:pt idx="18">
                  <c:v>36338093</c:v>
                </c:pt>
                <c:pt idx="19">
                  <c:v>36604923</c:v>
                </c:pt>
                <c:pt idx="20">
                  <c:v>40602319</c:v>
                </c:pt>
                <c:pt idx="21">
                  <c:v>61757746</c:v>
                </c:pt>
                <c:pt idx="22">
                  <c:v>66739526</c:v>
                </c:pt>
                <c:pt idx="23">
                  <c:v>71721306</c:v>
                </c:pt>
                <c:pt idx="24">
                  <c:v>76703086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4-7143-AE0C-8A6DBA54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872"/>
        <c:axId val="190142592"/>
      </c:scatterChart>
      <c:valAx>
        <c:axId val="189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42592"/>
        <c:crosses val="autoZero"/>
        <c:crossBetween val="midCat"/>
      </c:valAx>
      <c:valAx>
        <c:axId val="1901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Лист1!$W$50:$W$74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Лист1!$T$50:$T$74</c:f>
              <c:numCache>
                <c:formatCode>_-* #\ ##0.00\ _₽_-;\-* #\ ##0.00\ _₽_-;_-* "-"??\ _₽_-;_-@_-</c:formatCode>
                <c:ptCount val="25"/>
                <c:pt idx="0">
                  <c:v>83359.407787939359</c:v>
                </c:pt>
                <c:pt idx="1">
                  <c:v>87820.237639262617</c:v>
                </c:pt>
                <c:pt idx="2">
                  <c:v>92700.797177225162</c:v>
                </c:pt>
                <c:pt idx="3">
                  <c:v>98088.355299567353</c:v>
                </c:pt>
                <c:pt idx="4">
                  <c:v>104100.58955481848</c:v>
                </c:pt>
                <c:pt idx="5">
                  <c:v>110901.59326933735</c:v>
                </c:pt>
                <c:pt idx="6">
                  <c:v>118730.03435892351</c:v>
                </c:pt>
                <c:pt idx="7">
                  <c:v>127952.55112132955</c:v>
                </c:pt>
                <c:pt idx="8">
                  <c:v>139175.58145737817</c:v>
                </c:pt>
                <c:pt idx="9">
                  <c:v>153514.47450298001</c:v>
                </c:pt>
                <c:pt idx="10">
                  <c:v>173393.63402466205</c:v>
                </c:pt>
                <c:pt idx="11">
                  <c:v>206021.47895822453</c:v>
                </c:pt>
                <c:pt idx="12">
                  <c:v>194439.24400000001</c:v>
                </c:pt>
                <c:pt idx="13">
                  <c:v>219277.2444</c:v>
                </c:pt>
                <c:pt idx="14">
                  <c:v>245646.10630000001</c:v>
                </c:pt>
                <c:pt idx="15">
                  <c:v>264751.70600000001</c:v>
                </c:pt>
                <c:pt idx="16">
                  <c:v>298248.96549999999</c:v>
                </c:pt>
                <c:pt idx="17">
                  <c:v>322785.09999999998</c:v>
                </c:pt>
                <c:pt idx="18">
                  <c:v>330199.09999999998</c:v>
                </c:pt>
                <c:pt idx="19">
                  <c:v>358214.8</c:v>
                </c:pt>
                <c:pt idx="20">
                  <c:v>350894.2</c:v>
                </c:pt>
                <c:pt idx="21">
                  <c:v>398462.4</c:v>
                </c:pt>
                <c:pt idx="22">
                  <c:v>427329.33739999996</c:v>
                </c:pt>
                <c:pt idx="23">
                  <c:v>460696.31449999998</c:v>
                </c:pt>
                <c:pt idx="24">
                  <c:v>494063.2916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4-7143-AE0C-8A6DBA54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872"/>
        <c:axId val="190142592"/>
      </c:scatterChart>
      <c:valAx>
        <c:axId val="189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42592"/>
        <c:crosses val="autoZero"/>
        <c:crossBetween val="midCat"/>
      </c:valAx>
      <c:valAx>
        <c:axId val="1901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Лист1!$W$50:$W$74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Лист1!$V$50:$V$74</c:f>
              <c:numCache>
                <c:formatCode>_-* #\ ##0.00\ _₽_-;\-* #\ ##0.00\ _₽_-;_-* "-"??\ _₽_-;_-@_-</c:formatCode>
                <c:ptCount val="25"/>
                <c:pt idx="0">
                  <c:v>25719.200000000001</c:v>
                </c:pt>
                <c:pt idx="1">
                  <c:v>25262.145</c:v>
                </c:pt>
                <c:pt idx="2">
                  <c:v>25720.2</c:v>
                </c:pt>
                <c:pt idx="3">
                  <c:v>24905.88</c:v>
                </c:pt>
                <c:pt idx="4">
                  <c:v>25084.012500000001</c:v>
                </c:pt>
                <c:pt idx="5">
                  <c:v>25262.145</c:v>
                </c:pt>
                <c:pt idx="6">
                  <c:v>24702.3</c:v>
                </c:pt>
                <c:pt idx="7">
                  <c:v>28811</c:v>
                </c:pt>
                <c:pt idx="8">
                  <c:v>37211.5</c:v>
                </c:pt>
                <c:pt idx="9">
                  <c:v>50567.9</c:v>
                </c:pt>
                <c:pt idx="10">
                  <c:v>43904.4</c:v>
                </c:pt>
                <c:pt idx="11">
                  <c:v>64746.772100000002</c:v>
                </c:pt>
                <c:pt idx="12">
                  <c:v>64543.1921</c:v>
                </c:pt>
                <c:pt idx="13">
                  <c:v>158892.57580000002</c:v>
                </c:pt>
                <c:pt idx="14">
                  <c:v>494532.2108</c:v>
                </c:pt>
                <c:pt idx="15">
                  <c:v>686704.6</c:v>
                </c:pt>
                <c:pt idx="16">
                  <c:v>552039.1</c:v>
                </c:pt>
                <c:pt idx="17">
                  <c:v>851583.36</c:v>
                </c:pt>
                <c:pt idx="18">
                  <c:v>910869.11360000004</c:v>
                </c:pt>
                <c:pt idx="19">
                  <c:v>248998.8</c:v>
                </c:pt>
                <c:pt idx="20">
                  <c:v>283544.60570000001</c:v>
                </c:pt>
                <c:pt idx="21">
                  <c:v>565805.8848</c:v>
                </c:pt>
                <c:pt idx="22">
                  <c:v>626603.38839999994</c:v>
                </c:pt>
                <c:pt idx="23">
                  <c:v>795297</c:v>
                </c:pt>
                <c:pt idx="24">
                  <c:v>963990.61159999995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4-7143-AE0C-8A6DBA54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872"/>
        <c:axId val="190142592"/>
      </c:scatterChart>
      <c:valAx>
        <c:axId val="189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42592"/>
        <c:crosses val="autoZero"/>
        <c:crossBetween val="midCat"/>
      </c:valAx>
      <c:valAx>
        <c:axId val="1901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Лист1!$W$50:$W$74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Лист1!$X$50:$X$74</c:f>
              <c:numCache>
                <c:formatCode>_-* #\ ##0.00\ _₽_-;\-* #\ ##0.00\ _₽_-;_-* "-"??\ _₽_-;_-@_-</c:formatCode>
                <c:ptCount val="25"/>
                <c:pt idx="0">
                  <c:v>37165.099478499033</c:v>
                </c:pt>
                <c:pt idx="1">
                  <c:v>49008.800928933604</c:v>
                </c:pt>
                <c:pt idx="2">
                  <c:v>60443.098962405158</c:v>
                </c:pt>
                <c:pt idx="3">
                  <c:v>71426.749882403004</c:v>
                </c:pt>
                <c:pt idx="4">
                  <c:v>81909.896440436991</c:v>
                </c:pt>
                <c:pt idx="5">
                  <c:v>91831.205732324917</c:v>
                </c:pt>
                <c:pt idx="6">
                  <c:v>101113.63764293461</c:v>
                </c:pt>
                <c:pt idx="7">
                  <c:v>109657.94427888762</c:v>
                </c:pt>
                <c:pt idx="8">
                  <c:v>117332.20808630578</c:v>
                </c:pt>
                <c:pt idx="9">
                  <c:v>124800</c:v>
                </c:pt>
                <c:pt idx="10">
                  <c:v>174200</c:v>
                </c:pt>
                <c:pt idx="11">
                  <c:v>113200</c:v>
                </c:pt>
                <c:pt idx="12">
                  <c:v>143800</c:v>
                </c:pt>
                <c:pt idx="13">
                  <c:v>188000</c:v>
                </c:pt>
                <c:pt idx="14">
                  <c:v>199800</c:v>
                </c:pt>
                <c:pt idx="15">
                  <c:v>228300</c:v>
                </c:pt>
                <c:pt idx="16">
                  <c:v>229030</c:v>
                </c:pt>
                <c:pt idx="17">
                  <c:v>149110</c:v>
                </c:pt>
                <c:pt idx="18">
                  <c:v>118194.6</c:v>
                </c:pt>
                <c:pt idx="19">
                  <c:v>148623.4</c:v>
                </c:pt>
                <c:pt idx="20">
                  <c:v>197017.5</c:v>
                </c:pt>
                <c:pt idx="21">
                  <c:v>184295.2</c:v>
                </c:pt>
                <c:pt idx="22">
                  <c:v>135211</c:v>
                </c:pt>
                <c:pt idx="23">
                  <c:v>136505.23259762241</c:v>
                </c:pt>
                <c:pt idx="24">
                  <c:v>132859.30237297266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4-7143-AE0C-8A6DBA54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872"/>
        <c:axId val="190142592"/>
      </c:scatterChart>
      <c:valAx>
        <c:axId val="189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42592"/>
        <c:crosses val="autoZero"/>
        <c:crossBetween val="midCat"/>
      </c:valAx>
      <c:valAx>
        <c:axId val="1901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Лист1!$W$50:$W$74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Лист1!$K$50:$K$74</c:f>
              <c:numCache>
                <c:formatCode>_-* #\ ##0.00\ _₽_-;\-* #\ ##0.00\ _₽_-;_-* "-"??\ _₽_-;_-@_-</c:formatCode>
                <c:ptCount val="25"/>
                <c:pt idx="0">
                  <c:v>133850.10540565525</c:v>
                </c:pt>
                <c:pt idx="1">
                  <c:v>136468.87045785889</c:v>
                </c:pt>
                <c:pt idx="2">
                  <c:v>139019.74343357823</c:v>
                </c:pt>
                <c:pt idx="3">
                  <c:v>141496.61569474541</c:v>
                </c:pt>
                <c:pt idx="4">
                  <c:v>143892.16868664508</c:v>
                </c:pt>
                <c:pt idx="5">
                  <c:v>146197.47415561954</c:v>
                </c:pt>
                <c:pt idx="6">
                  <c:v>148401.39593346574</c:v>
                </c:pt>
                <c:pt idx="7">
                  <c:v>150489.65226325492</c:v>
                </c:pt>
                <c:pt idx="8">
                  <c:v>152443.25680932129</c:v>
                </c:pt>
                <c:pt idx="9">
                  <c:v>154235.71754257617</c:v>
                </c:pt>
                <c:pt idx="10">
                  <c:v>155827.43292850925</c:v>
                </c:pt>
                <c:pt idx="11">
                  <c:v>157152.52456383681</c:v>
                </c:pt>
                <c:pt idx="12">
                  <c:v>158078.00242471954</c:v>
                </c:pt>
                <c:pt idx="13">
                  <c:v>159868</c:v>
                </c:pt>
                <c:pt idx="14">
                  <c:v>133987.5</c:v>
                </c:pt>
                <c:pt idx="15">
                  <c:v>108107</c:v>
                </c:pt>
                <c:pt idx="16">
                  <c:v>77801</c:v>
                </c:pt>
                <c:pt idx="17">
                  <c:v>66718</c:v>
                </c:pt>
                <c:pt idx="18">
                  <c:v>65314</c:v>
                </c:pt>
                <c:pt idx="19">
                  <c:v>85326</c:v>
                </c:pt>
                <c:pt idx="20">
                  <c:v>69873</c:v>
                </c:pt>
                <c:pt idx="21">
                  <c:v>93903</c:v>
                </c:pt>
                <c:pt idx="22">
                  <c:v>126244</c:v>
                </c:pt>
                <c:pt idx="23">
                  <c:v>102319</c:v>
                </c:pt>
                <c:pt idx="24">
                  <c:v>78394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4-7143-AE0C-8A6DBA54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872"/>
        <c:axId val="190142592"/>
      </c:scatterChart>
      <c:valAx>
        <c:axId val="189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42592"/>
        <c:crosses val="autoZero"/>
        <c:crossBetween val="midCat"/>
      </c:valAx>
      <c:valAx>
        <c:axId val="1901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_₽_-;\-* #\ ##0.00\ _₽_-;_-* &quot;-&quot;??\ _₽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3" name="AutoShape 1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5" name="AutoShape 3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589943</xdr:colOff>
      <xdr:row>38</xdr:row>
      <xdr:rowOff>151476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143" cy="7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63500</xdr:colOff>
      <xdr:row>29</xdr:row>
      <xdr:rowOff>105139</xdr:rowOff>
    </xdr:from>
    <xdr:to>
      <xdr:col>30</xdr:col>
      <xdr:colOff>697239</xdr:colOff>
      <xdr:row>46</xdr:row>
      <xdr:rowOff>18222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53F46CE-CF51-9048-8667-F3F221B04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28254" y="6080385"/>
          <a:ext cx="7837982" cy="3098493"/>
        </a:xfrm>
        <a:prstGeom prst="rect">
          <a:avLst/>
        </a:prstGeom>
      </xdr:spPr>
    </xdr:pic>
    <xdr:clientData/>
  </xdr:twoCellAnchor>
  <xdr:twoCellAnchor>
    <xdr:from>
      <xdr:col>4</xdr:col>
      <xdr:colOff>413914</xdr:colOff>
      <xdr:row>92</xdr:row>
      <xdr:rowOff>180175</xdr:rowOff>
    </xdr:from>
    <xdr:to>
      <xdr:col>7</xdr:col>
      <xdr:colOff>1264523</xdr:colOff>
      <xdr:row>107</xdr:row>
      <xdr:rowOff>62482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7975F3E-1369-D59C-8944-6DCFEE0F9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79</xdr:row>
      <xdr:rowOff>76200</xdr:rowOff>
    </xdr:from>
    <xdr:to>
      <xdr:col>5</xdr:col>
      <xdr:colOff>76200</xdr:colOff>
      <xdr:row>93</xdr:row>
      <xdr:rowOff>152400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740F5E4-6813-4C3D-502A-DB13924D9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1143291</xdr:colOff>
      <xdr:row>78</xdr:row>
      <xdr:rowOff>135726</xdr:rowOff>
    </xdr:from>
    <xdr:to>
      <xdr:col>10</xdr:col>
      <xdr:colOff>862824</xdr:colOff>
      <xdr:row>93</xdr:row>
      <xdr:rowOff>18033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68E4A3FA-7582-7CA2-D7F2-FF245B926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58167</xdr:colOff>
      <xdr:row>78</xdr:row>
      <xdr:rowOff>38779</xdr:rowOff>
    </xdr:from>
    <xdr:to>
      <xdr:col>15</xdr:col>
      <xdr:colOff>708387</xdr:colOff>
      <xdr:row>92</xdr:row>
      <xdr:rowOff>114979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A665D90-31C5-0638-8D47-20B32930F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28406</xdr:colOff>
      <xdr:row>93</xdr:row>
      <xdr:rowOff>166167</xdr:rowOff>
    </xdr:from>
    <xdr:to>
      <xdr:col>18</xdr:col>
      <xdr:colOff>571985</xdr:colOff>
      <xdr:row>108</xdr:row>
      <xdr:rowOff>48474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8EFCAB59-E767-8105-3B5B-3967E7679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677948</xdr:colOff>
      <xdr:row>77</xdr:row>
      <xdr:rowOff>117693</xdr:rowOff>
    </xdr:from>
    <xdr:to>
      <xdr:col>23</xdr:col>
      <xdr:colOff>339313</xdr:colOff>
      <xdr:row>92</xdr:row>
      <xdr:rowOff>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93D7870E-9E4C-7FAA-8930-BB7C08450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794962</xdr:colOff>
      <xdr:row>93</xdr:row>
      <xdr:rowOff>48473</xdr:rowOff>
    </xdr:from>
    <xdr:to>
      <xdr:col>25</xdr:col>
      <xdr:colOff>456327</xdr:colOff>
      <xdr:row>107</xdr:row>
      <xdr:rowOff>124673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CA97C619-E624-5C28-F035-7E265C937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0</xdr:colOff>
      <xdr:row>77</xdr:row>
      <xdr:rowOff>107998</xdr:rowOff>
    </xdr:from>
    <xdr:to>
      <xdr:col>28</xdr:col>
      <xdr:colOff>592052</xdr:colOff>
      <xdr:row>91</xdr:row>
      <xdr:rowOff>184198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D169A3FB-3784-F7E3-1676-EADF659AF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874888</xdr:colOff>
      <xdr:row>94</xdr:row>
      <xdr:rowOff>0</xdr:rowOff>
    </xdr:from>
    <xdr:to>
      <xdr:col>13</xdr:col>
      <xdr:colOff>241643</xdr:colOff>
      <xdr:row>108</xdr:row>
      <xdr:rowOff>79863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08160B3A-ECBA-8D6C-D50A-E304BBDDE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osstat.gov.ru/storage/mediabank/05-05_2017-2021.xls" TargetMode="External"/><Relationship Id="rId13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8" Type="http://schemas.openxmlformats.org/officeDocument/2006/relationships/hyperlink" Target="https://mosstat.gks.ru/storage/mediabank/&#1045;&#1078;&#1077;&#1075;&#1086;&#1076;&#1085;&#1080;&#1082;_2014.pdf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7" Type="http://schemas.openxmlformats.org/officeDocument/2006/relationships/hyperlink" Target="https://rosstat.gov.ru/storage/mediabank/05-05.xls" TargetMode="External"/><Relationship Id="rId12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7" Type="http://schemas.openxmlformats.org/officeDocument/2006/relationships/hyperlink" Target="https://istmat.org/files/uploads/54000/moskovskiy_statisticheskiy_ezhegodnik_2018.pdf" TargetMode="External"/><Relationship Id="rId25" Type="http://schemas.openxmlformats.org/officeDocument/2006/relationships/hyperlink" Target="https://istmat.org/files/uploads/53999/moskovskiy_statisticheskiy_ezhegodnik_2010.pdf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://www.m-economy.ru/art.php?nArtId=3778" TargetMode="External"/><Relationship Id="rId20" Type="http://schemas.openxmlformats.org/officeDocument/2006/relationships/hyperlink" Target="https://www.asv.org.ru/agency/statistics?group=&amp;regions=45000&amp;year=2005,2021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rosstat.gov.ru/storage/mediabank/nauka-5.xlsx" TargetMode="External"/><Relationship Id="rId24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nal_of_pus(37).xlsx" TargetMode="External"/><Relationship Id="rId23" Type="http://schemas.openxmlformats.org/officeDocument/2006/relationships/hyperlink" Target="https://ehd.moscow/index.php?DIM_1645_1=1,4,5,6&amp;id_src=271&amp;id_ind=692437210&amp;id_tab=1&amp;action=show_details_open&amp;show=inds&amp;show_full=1&amp;exist=1&amp;source=-9999&amp;id_root%5b0%5d=271_271&amp;id_root%5b1%5d=271_692437210" TargetMode="External"/><Relationship Id="rId10" Type="http://schemas.openxmlformats.org/officeDocument/2006/relationships/hyperlink" Target="https://rosstat.gov.ru/storage/mediabank/innov-3.xls" TargetMode="External"/><Relationship Id="rId19" Type="http://schemas.openxmlformats.org/officeDocument/2006/relationships/hyperlink" Target="https://mosstat.gks.ru/storage/mediabank/&#1045;&#1078;&#1077;&#1075;&#1086;&#1076;&#1085;&#1080;&#1082;_2014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mosstat.gks.ru/storage/mediabank/st_izn_of(29).xlsx" TargetMode="External"/><Relationship Id="rId14" Type="http://schemas.openxmlformats.org/officeDocument/2006/relationships/hyperlink" Target="https://data.mos.ru/opendata/dinamika-izmeneniya-velichiny-projitochnogo-minimuma" TargetMode="External"/><Relationship Id="rId22" Type="http://schemas.openxmlformats.org/officeDocument/2006/relationships/hyperlink" Target="https://rosstat.gov.ru/folder/210/document/1320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3" Type="http://schemas.openxmlformats.org/officeDocument/2006/relationships/hyperlink" Target="https://mosstat.gks.ru/storage/mediabank/&#1045;&#1078;&#1077;&#1075;&#1086;&#1076;&#1085;&#1080;&#1082;_2014.pdf" TargetMode="External"/><Relationship Id="rId18" Type="http://schemas.openxmlformats.org/officeDocument/2006/relationships/hyperlink" Target="https://www.gks.ru/bgd/regl/B07_36/IssWWW.exe/Stg/d01/03-04.htm" TargetMode="External"/><Relationship Id="rId3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21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7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2" Type="http://schemas.openxmlformats.org/officeDocument/2006/relationships/hyperlink" Target="https://istmat.org/files/uploads/54000/moskovskiy_statisticheskiy_ezhegodnik_2018.pdf" TargetMode="External"/><Relationship Id="rId17" Type="http://schemas.openxmlformats.org/officeDocument/2006/relationships/hyperlink" Target="https://rosstat.gov.ru/folder/210/document/13204" TargetMode="External"/><Relationship Id="rId25" Type="http://schemas.openxmlformats.org/officeDocument/2006/relationships/drawing" Target="../drawings/drawing2.xml"/><Relationship Id="rId2" Type="http://schemas.openxmlformats.org/officeDocument/2006/relationships/hyperlink" Target="https://mosstat.gks.ru/storage/mediabank/&#1045;&#1078;&#1077;&#1075;&#1086;&#1076;&#1085;&#1080;&#1082;_2014.pdf" TargetMode="External"/><Relationship Id="rId16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20" Type="http://schemas.openxmlformats.org/officeDocument/2006/relationships/hyperlink" Target="https://rosstat.gov.ru/storage/mediabank/05-05_2017-2021.xls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rosstat.gov.ru/storage/mediabank/nauka-5.xlsx" TargetMode="External"/><Relationship Id="rId11" Type="http://schemas.openxmlformats.org/officeDocument/2006/relationships/hyperlink" Target="http://www.m-economy.ru/art.php?nArtId=3778" TargetMode="External"/><Relationship Id="rId24" Type="http://schemas.openxmlformats.org/officeDocument/2006/relationships/hyperlink" Target="https://www.gks.ru/bgd/regl/B11_14p/IssWWW.exe/Stg/d03/24-01.htm" TargetMode="External"/><Relationship Id="rId5" Type="http://schemas.openxmlformats.org/officeDocument/2006/relationships/hyperlink" Target="https://rosstat.gov.ru/storage/mediabank/innov-3.xls" TargetMode="External"/><Relationship Id="rId15" Type="http://schemas.openxmlformats.org/officeDocument/2006/relationships/hyperlink" Target="https://www.asv.org.ru/agency/statistics?group=&amp;regions=45000&amp;year=2005,2021" TargetMode="External"/><Relationship Id="rId23" Type="http://schemas.openxmlformats.org/officeDocument/2006/relationships/hyperlink" Target="https://rosstat.gov.ru/storage/mediabank/Invest_sub.xlsx" TargetMode="External"/><Relationship Id="rId10" Type="http://schemas.openxmlformats.org/officeDocument/2006/relationships/hyperlink" Target="https://mosstat.gks.ru/storage/mediabank/nal_of_pus(37).xlsx" TargetMode="External"/><Relationship Id="rId19" Type="http://schemas.openxmlformats.org/officeDocument/2006/relationships/hyperlink" Target="https://rosstat.gov.ru/storage/mediabank/05-05.xls" TargetMode="External"/><Relationship Id="rId4" Type="http://schemas.openxmlformats.org/officeDocument/2006/relationships/hyperlink" Target="https://mosstat.gks.ru/storage/mediabank/st_izn_of(29).xlsx" TargetMode="External"/><Relationship Id="rId9" Type="http://schemas.openxmlformats.org/officeDocument/2006/relationships/hyperlink" Target="https://data.mos.ru/opendata/dinamika-izmeneniya-velichiny-projitochnogo-minimuma" TargetMode="External"/><Relationship Id="rId14" Type="http://schemas.openxmlformats.org/officeDocument/2006/relationships/hyperlink" Target="https://mosstat.gks.ru/storage/mediabank/&#1045;&#1078;&#1077;&#1075;&#1086;&#1076;&#1085;&#1080;&#1082;_2014.pdf" TargetMode="External"/><Relationship Id="rId22" Type="http://schemas.openxmlformats.org/officeDocument/2006/relationships/hyperlink" Target="https://istmat.org/files/uploads/53999/moskovskiy_statisticheskiy_ezhegodnik_20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G28" sqref="G28"/>
    </sheetView>
  </sheetViews>
  <sheetFormatPr baseColWidth="10" defaultColWidth="8.83203125" defaultRowHeight="15"/>
  <sheetData>
    <row r="1" spans="1:20">
      <c r="A1" t="s">
        <v>18</v>
      </c>
    </row>
    <row r="3" spans="1:20">
      <c r="A3" s="12" t="s">
        <v>14</v>
      </c>
    </row>
    <row r="4" spans="1:20" ht="15" customHeight="1">
      <c r="A4" s="114" t="s">
        <v>17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</row>
    <row r="5" spans="1:20" ht="51" customHeight="1">
      <c r="A5" s="113" t="s">
        <v>36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3"/>
      <c r="T5" s="13"/>
    </row>
    <row r="6" spans="1:20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3"/>
      <c r="T6" s="13"/>
    </row>
    <row r="7" spans="1:20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3"/>
      <c r="T7" s="13"/>
    </row>
    <row r="9" spans="1:20">
      <c r="A9" s="12" t="s">
        <v>15</v>
      </c>
    </row>
    <row r="10" spans="1:20">
      <c r="A10" t="s">
        <v>16</v>
      </c>
    </row>
    <row r="11" spans="1:20">
      <c r="A11" t="s">
        <v>19</v>
      </c>
    </row>
    <row r="12" spans="1:20">
      <c r="A12" t="s">
        <v>20</v>
      </c>
    </row>
    <row r="13" spans="1:20">
      <c r="A13" t="s">
        <v>21</v>
      </c>
    </row>
    <row r="14" spans="1:20">
      <c r="A14" t="s">
        <v>22</v>
      </c>
    </row>
    <row r="16" spans="1:20">
      <c r="A16" t="s">
        <v>35</v>
      </c>
    </row>
    <row r="18" spans="1:1">
      <c r="A18" t="s">
        <v>34</v>
      </c>
    </row>
  </sheetData>
  <mergeCells count="2">
    <mergeCell ref="A5:R7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26" sqref="I26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workbookViewId="0">
      <selection activeCell="J2" sqref="J2:N3"/>
    </sheetView>
  </sheetViews>
  <sheetFormatPr baseColWidth="10" defaultColWidth="8.83203125" defaultRowHeight="15"/>
  <cols>
    <col min="2" max="2" width="10.1640625" customWidth="1"/>
    <col min="3" max="3" width="10.33203125" customWidth="1"/>
    <col min="4" max="5" width="12.6640625" bestFit="1" customWidth="1"/>
    <col min="6" max="6" width="14" bestFit="1" customWidth="1"/>
    <col min="7" max="7" width="15.33203125" bestFit="1" customWidth="1"/>
    <col min="8" max="8" width="12.6640625" bestFit="1" customWidth="1"/>
    <col min="12" max="12" width="11" customWidth="1"/>
    <col min="13" max="13" width="12" customWidth="1"/>
    <col min="15" max="15" width="10.5" customWidth="1"/>
    <col min="16" max="16" width="10" customWidth="1"/>
  </cols>
  <sheetData>
    <row r="1" spans="1:21" ht="18" thickBot="1">
      <c r="A1" s="27" t="s">
        <v>42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21">
      <c r="A2" s="1">
        <v>1998</v>
      </c>
      <c r="B2" s="16">
        <v>65120</v>
      </c>
      <c r="C2" s="5">
        <v>328497.90000000002</v>
      </c>
      <c r="D2" s="28">
        <v>401044</v>
      </c>
      <c r="E2" s="28">
        <v>120334</v>
      </c>
      <c r="F2" s="4">
        <v>803.2</v>
      </c>
      <c r="G2" s="28">
        <v>4767</v>
      </c>
      <c r="H2" s="4">
        <v>1212184</v>
      </c>
      <c r="I2" s="5">
        <v>33.799999999999997</v>
      </c>
      <c r="J2" s="28">
        <v>10427</v>
      </c>
      <c r="K2" s="30">
        <v>10759</v>
      </c>
      <c r="L2" s="30" t="s">
        <v>40</v>
      </c>
      <c r="M2" s="30" t="s">
        <v>39</v>
      </c>
      <c r="N2" s="28">
        <v>111458</v>
      </c>
      <c r="O2" s="6">
        <v>1393.3</v>
      </c>
    </row>
    <row r="3" spans="1:21">
      <c r="A3" s="1">
        <v>1999</v>
      </c>
      <c r="B3" s="7">
        <v>93800</v>
      </c>
      <c r="C3" s="8">
        <v>695059.8</v>
      </c>
      <c r="D3" s="29">
        <v>577671</v>
      </c>
      <c r="E3" s="29">
        <v>173332</v>
      </c>
      <c r="F3">
        <v>787.6</v>
      </c>
      <c r="G3" s="29">
        <v>4962</v>
      </c>
      <c r="H3">
        <v>1272744</v>
      </c>
      <c r="I3" s="8">
        <v>35.200000000000003</v>
      </c>
      <c r="J3" s="29">
        <v>17310</v>
      </c>
      <c r="K3" s="31">
        <v>17861</v>
      </c>
      <c r="L3" s="31" t="s">
        <v>37</v>
      </c>
      <c r="M3" s="31" t="s">
        <v>38</v>
      </c>
      <c r="N3" s="29">
        <v>185861</v>
      </c>
      <c r="O3" s="9">
        <v>1807.8</v>
      </c>
      <c r="P3" s="3"/>
    </row>
    <row r="4" spans="1:21">
      <c r="A4" s="1">
        <v>2000</v>
      </c>
      <c r="B4" s="7">
        <v>156215</v>
      </c>
      <c r="C4" s="8">
        <v>1159034</v>
      </c>
      <c r="D4">
        <v>962057</v>
      </c>
      <c r="E4">
        <v>289037</v>
      </c>
      <c r="F4">
        <v>1472.8</v>
      </c>
      <c r="G4">
        <v>5277</v>
      </c>
      <c r="H4">
        <v>1444737</v>
      </c>
      <c r="I4" s="8">
        <v>32.4</v>
      </c>
      <c r="J4">
        <v>24927</v>
      </c>
      <c r="K4">
        <v>25720.2</v>
      </c>
      <c r="L4">
        <v>8067</v>
      </c>
      <c r="M4">
        <v>9194</v>
      </c>
      <c r="N4">
        <v>309534</v>
      </c>
      <c r="O4" s="9">
        <v>2185</v>
      </c>
      <c r="P4" s="3"/>
    </row>
    <row r="5" spans="1:21">
      <c r="A5" s="1">
        <v>2001</v>
      </c>
      <c r="B5" s="7">
        <v>173839</v>
      </c>
      <c r="C5" s="8">
        <v>1370182.8</v>
      </c>
      <c r="D5">
        <v>1257513</v>
      </c>
      <c r="E5">
        <v>351188</v>
      </c>
      <c r="F5">
        <v>1154.5999999999999</v>
      </c>
      <c r="G5">
        <v>5712.2</v>
      </c>
      <c r="H5">
        <v>1841258</v>
      </c>
      <c r="I5" s="8">
        <v>30.4</v>
      </c>
      <c r="J5">
        <v>33701</v>
      </c>
      <c r="K5">
        <v>34773.396726441213</v>
      </c>
      <c r="L5">
        <v>5545</v>
      </c>
      <c r="M5">
        <v>12637</v>
      </c>
      <c r="N5">
        <v>418289</v>
      </c>
      <c r="O5" s="9">
        <v>2385.2600000000002</v>
      </c>
      <c r="P5" s="2"/>
      <c r="U5" s="20"/>
    </row>
    <row r="6" spans="1:21">
      <c r="A6" s="1">
        <v>2002</v>
      </c>
      <c r="B6" s="7">
        <v>220396</v>
      </c>
      <c r="C6" s="8">
        <v>1767476.7</v>
      </c>
      <c r="D6">
        <v>1544402</v>
      </c>
      <c r="E6">
        <v>380535</v>
      </c>
      <c r="F6">
        <v>1508.7</v>
      </c>
      <c r="G6">
        <v>5832.4</v>
      </c>
      <c r="H6">
        <v>2255912</v>
      </c>
      <c r="I6" s="8">
        <v>35.1</v>
      </c>
      <c r="J6">
        <v>46034</v>
      </c>
      <c r="K6">
        <v>25688</v>
      </c>
      <c r="L6">
        <v>6932</v>
      </c>
      <c r="M6">
        <v>13817</v>
      </c>
      <c r="N6">
        <v>589139</v>
      </c>
      <c r="O6" s="9">
        <v>2918.55</v>
      </c>
    </row>
    <row r="7" spans="1:21">
      <c r="A7" s="1">
        <v>2003</v>
      </c>
      <c r="B7" s="7">
        <v>269588</v>
      </c>
      <c r="C7" s="8">
        <v>2188231.5</v>
      </c>
      <c r="D7">
        <v>2097784</v>
      </c>
      <c r="E7">
        <v>696011</v>
      </c>
      <c r="F7" s="14">
        <v>2482.9</v>
      </c>
      <c r="G7" s="10">
        <v>5999.3</v>
      </c>
      <c r="H7">
        <v>3297504</v>
      </c>
      <c r="I7" s="8">
        <v>33</v>
      </c>
      <c r="J7">
        <v>58073</v>
      </c>
      <c r="K7">
        <v>23993.4</v>
      </c>
      <c r="L7">
        <v>8376</v>
      </c>
      <c r="M7">
        <v>17785</v>
      </c>
      <c r="N7">
        <v>879313</v>
      </c>
      <c r="O7" s="9">
        <v>3208.02</v>
      </c>
    </row>
    <row r="8" spans="1:21">
      <c r="A8" s="1">
        <v>2004</v>
      </c>
      <c r="B8" s="7">
        <v>358531</v>
      </c>
      <c r="C8" s="8">
        <v>2853272.4</v>
      </c>
      <c r="D8">
        <v>2607953</v>
      </c>
      <c r="E8">
        <v>826217</v>
      </c>
      <c r="F8">
        <v>1857.2</v>
      </c>
      <c r="G8">
        <v>6078.7</v>
      </c>
      <c r="H8">
        <v>3905553</v>
      </c>
      <c r="I8" s="8" t="s">
        <v>3</v>
      </c>
      <c r="J8">
        <v>68092</v>
      </c>
      <c r="K8">
        <v>24702.3</v>
      </c>
      <c r="L8">
        <v>9347</v>
      </c>
      <c r="M8">
        <v>23988</v>
      </c>
      <c r="N8">
        <v>1352790</v>
      </c>
      <c r="O8" s="9">
        <v>3703.57</v>
      </c>
    </row>
    <row r="9" spans="1:21">
      <c r="A9" s="1">
        <v>2005</v>
      </c>
      <c r="B9" s="7">
        <v>456025</v>
      </c>
      <c r="C9" s="8">
        <v>4135154.6</v>
      </c>
      <c r="D9">
        <v>3119433</v>
      </c>
      <c r="E9">
        <v>1209990</v>
      </c>
      <c r="F9">
        <v>2060.4</v>
      </c>
      <c r="G9">
        <v>66683</v>
      </c>
      <c r="H9">
        <v>5346984</v>
      </c>
      <c r="I9" s="8" t="s">
        <v>4</v>
      </c>
      <c r="J9">
        <v>85240</v>
      </c>
      <c r="K9">
        <v>28811</v>
      </c>
      <c r="L9">
        <v>9940</v>
      </c>
      <c r="M9">
        <v>32088</v>
      </c>
      <c r="N9">
        <v>2181920</v>
      </c>
      <c r="O9" s="9">
        <v>4171.8</v>
      </c>
    </row>
    <row r="10" spans="1:21">
      <c r="A10" s="1">
        <v>2006</v>
      </c>
      <c r="B10" s="7">
        <v>590162.48229488998</v>
      </c>
      <c r="C10" s="8">
        <v>5260232.8</v>
      </c>
      <c r="D10">
        <v>3731494</v>
      </c>
      <c r="E10">
        <v>2797692</v>
      </c>
      <c r="F10">
        <v>4530.7</v>
      </c>
      <c r="G10">
        <v>67047</v>
      </c>
      <c r="H10">
        <v>6142520</v>
      </c>
      <c r="I10" s="8">
        <v>47</v>
      </c>
      <c r="J10">
        <v>105013</v>
      </c>
      <c r="K10">
        <v>37211.5</v>
      </c>
      <c r="L10">
        <v>12515</v>
      </c>
      <c r="M10">
        <v>47106</v>
      </c>
      <c r="N10">
        <v>3101710</v>
      </c>
      <c r="O10" s="9">
        <v>5121</v>
      </c>
    </row>
    <row r="11" spans="1:21">
      <c r="A11" s="1">
        <v>2007</v>
      </c>
      <c r="B11" s="7">
        <v>775682.18767550483</v>
      </c>
      <c r="C11" s="8">
        <v>6696259.0999999996</v>
      </c>
      <c r="D11">
        <v>4453175</v>
      </c>
      <c r="E11">
        <v>2681016</v>
      </c>
      <c r="F11">
        <v>15656</v>
      </c>
      <c r="G11">
        <v>67922</v>
      </c>
      <c r="H11">
        <v>9506888</v>
      </c>
      <c r="I11" s="8" t="s">
        <v>5</v>
      </c>
      <c r="J11">
        <v>141859</v>
      </c>
      <c r="K11">
        <v>50567.9</v>
      </c>
      <c r="L11">
        <v>124800</v>
      </c>
      <c r="M11">
        <v>84400</v>
      </c>
      <c r="N11">
        <v>4236780</v>
      </c>
      <c r="O11" s="9">
        <v>5855</v>
      </c>
    </row>
    <row r="12" spans="1:21">
      <c r="A12" s="1">
        <v>2008</v>
      </c>
      <c r="B12" s="7">
        <v>962468</v>
      </c>
      <c r="C12" s="8">
        <v>8248652</v>
      </c>
      <c r="D12">
        <v>4305879</v>
      </c>
      <c r="E12">
        <v>979778</v>
      </c>
      <c r="F12">
        <v>8611.9</v>
      </c>
      <c r="G12">
        <v>68397</v>
      </c>
      <c r="H12">
        <v>14877108</v>
      </c>
      <c r="I12" s="8" t="s">
        <v>6</v>
      </c>
      <c r="J12">
        <v>165775</v>
      </c>
      <c r="K12" s="11">
        <v>43904.4</v>
      </c>
      <c r="L12">
        <v>174200</v>
      </c>
      <c r="M12">
        <v>115500</v>
      </c>
      <c r="N12">
        <v>4980090</v>
      </c>
      <c r="O12" s="9">
        <v>6648</v>
      </c>
    </row>
    <row r="13" spans="1:21">
      <c r="A13" s="1">
        <v>2009</v>
      </c>
      <c r="B13" s="7">
        <v>742422</v>
      </c>
      <c r="C13" s="8">
        <v>7126972.4000000004</v>
      </c>
      <c r="D13">
        <v>5449048</v>
      </c>
      <c r="E13">
        <v>1933519</v>
      </c>
      <c r="F13">
        <v>5657.4</v>
      </c>
      <c r="G13">
        <v>67418</v>
      </c>
      <c r="H13">
        <v>15356818</v>
      </c>
      <c r="I13" s="8" t="s">
        <v>7</v>
      </c>
      <c r="J13">
        <v>194820</v>
      </c>
      <c r="K13">
        <v>35743.1</v>
      </c>
      <c r="L13">
        <v>113200</v>
      </c>
      <c r="M13">
        <v>70900</v>
      </c>
      <c r="N13">
        <v>6293522</v>
      </c>
      <c r="O13" s="9">
        <v>7406</v>
      </c>
    </row>
    <row r="14" spans="1:21">
      <c r="A14" s="1">
        <v>2010</v>
      </c>
      <c r="B14" s="7">
        <v>732760.60400000005</v>
      </c>
      <c r="C14" s="8">
        <v>8375863.7999999998</v>
      </c>
      <c r="D14">
        <v>6058819</v>
      </c>
      <c r="E14">
        <v>2243369</v>
      </c>
      <c r="F14">
        <v>3793.5</v>
      </c>
      <c r="G14">
        <v>71493.100000000006</v>
      </c>
      <c r="H14">
        <v>17905142</v>
      </c>
      <c r="I14" s="8">
        <v>42</v>
      </c>
      <c r="J14">
        <v>194439.24400000001</v>
      </c>
      <c r="K14">
        <v>64543.1921</v>
      </c>
      <c r="L14">
        <v>143800</v>
      </c>
      <c r="M14">
        <v>91000</v>
      </c>
      <c r="N14">
        <v>8319415</v>
      </c>
      <c r="O14" s="9">
        <v>8656</v>
      </c>
    </row>
    <row r="15" spans="1:21">
      <c r="A15" s="1">
        <v>2011</v>
      </c>
      <c r="B15" s="7">
        <v>856424.07900000003</v>
      </c>
      <c r="C15" s="8">
        <v>9948772.8000000007</v>
      </c>
      <c r="D15">
        <v>6573744</v>
      </c>
      <c r="E15">
        <v>2434246</v>
      </c>
      <c r="F15">
        <v>159868</v>
      </c>
      <c r="G15">
        <v>71900.800000000003</v>
      </c>
      <c r="H15">
        <v>20169118</v>
      </c>
      <c r="I15" s="8" t="s">
        <v>8</v>
      </c>
      <c r="J15">
        <v>219277.2444</v>
      </c>
      <c r="K15">
        <v>158892.57580000002</v>
      </c>
      <c r="L15">
        <v>188000</v>
      </c>
      <c r="M15">
        <v>117100</v>
      </c>
      <c r="N15">
        <v>10151635</v>
      </c>
      <c r="O15" s="9">
        <v>9128</v>
      </c>
    </row>
    <row r="16" spans="1:21">
      <c r="A16" s="1">
        <v>2012</v>
      </c>
      <c r="B16" s="7">
        <v>1220096.5919999999</v>
      </c>
      <c r="C16" s="8">
        <v>10666870.5</v>
      </c>
      <c r="D16">
        <v>6998475</v>
      </c>
      <c r="E16">
        <v>2769900</v>
      </c>
      <c r="F16">
        <v>82607</v>
      </c>
      <c r="G16">
        <v>72197.8</v>
      </c>
      <c r="H16">
        <v>23445895</v>
      </c>
      <c r="I16" s="8">
        <v>43</v>
      </c>
      <c r="J16">
        <v>245646.10630000001</v>
      </c>
      <c r="K16">
        <v>494532.2108</v>
      </c>
      <c r="L16">
        <v>199800</v>
      </c>
      <c r="M16">
        <v>123100</v>
      </c>
      <c r="N16">
        <v>11994894</v>
      </c>
      <c r="O16" s="9">
        <v>9747</v>
      </c>
    </row>
    <row r="17" spans="1:15">
      <c r="A17" s="1">
        <v>2013</v>
      </c>
      <c r="B17" s="7">
        <v>1413093.702</v>
      </c>
      <c r="C17" s="8">
        <v>11814897.4</v>
      </c>
      <c r="D17">
        <v>7930101</v>
      </c>
      <c r="E17">
        <v>2136458</v>
      </c>
      <c r="F17">
        <v>108107</v>
      </c>
      <c r="G17">
        <v>72176.399999999994</v>
      </c>
      <c r="H17">
        <v>26546945</v>
      </c>
      <c r="I17" s="8" t="s">
        <v>9</v>
      </c>
      <c r="J17">
        <v>264751.70600000001</v>
      </c>
      <c r="K17">
        <v>686704.57780000009</v>
      </c>
      <c r="L17">
        <v>228300</v>
      </c>
      <c r="M17">
        <v>135100</v>
      </c>
      <c r="N17">
        <v>14385851</v>
      </c>
      <c r="O17" s="9">
        <v>10965</v>
      </c>
    </row>
    <row r="18" spans="1:15">
      <c r="A18" s="1">
        <v>2014</v>
      </c>
      <c r="B18" s="7">
        <v>1541884.3659999999</v>
      </c>
      <c r="C18" s="8">
        <v>12779525.699999999</v>
      </c>
      <c r="D18">
        <v>8089881</v>
      </c>
      <c r="E18">
        <v>153311</v>
      </c>
      <c r="F18">
        <v>77801</v>
      </c>
      <c r="G18">
        <v>72080.600000000006</v>
      </c>
      <c r="H18">
        <v>28890410</v>
      </c>
      <c r="I18" s="8" t="s">
        <v>10</v>
      </c>
      <c r="J18">
        <v>298248.96549999999</v>
      </c>
      <c r="K18">
        <v>552039.1</v>
      </c>
      <c r="L18">
        <v>229030</v>
      </c>
      <c r="M18">
        <v>125900</v>
      </c>
      <c r="N18">
        <v>16000367</v>
      </c>
      <c r="O18" s="9">
        <v>12542</v>
      </c>
    </row>
    <row r="19" spans="1:15">
      <c r="A19" s="1">
        <v>2015</v>
      </c>
      <c r="B19" s="7">
        <v>1543600.9539999999</v>
      </c>
      <c r="C19" s="8">
        <v>13520862.9</v>
      </c>
      <c r="D19">
        <v>8908736</v>
      </c>
      <c r="E19">
        <v>2631789</v>
      </c>
      <c r="F19">
        <v>66718</v>
      </c>
      <c r="G19">
        <v>72424.899999999994</v>
      </c>
      <c r="H19">
        <v>30078000</v>
      </c>
      <c r="I19" s="8" t="s">
        <v>8</v>
      </c>
      <c r="J19">
        <v>322785.09999999998</v>
      </c>
      <c r="K19">
        <v>851583.36</v>
      </c>
      <c r="L19">
        <v>149110</v>
      </c>
      <c r="M19">
        <v>78600</v>
      </c>
      <c r="N19">
        <v>20162741</v>
      </c>
      <c r="O19" s="9">
        <v>14413</v>
      </c>
    </row>
    <row r="20" spans="1:15">
      <c r="A20" s="1">
        <v>2016</v>
      </c>
      <c r="B20" s="7">
        <v>1712239.426</v>
      </c>
      <c r="C20">
        <v>15121534.199999999</v>
      </c>
      <c r="D20">
        <v>9193008</v>
      </c>
      <c r="E20">
        <v>3701406</v>
      </c>
      <c r="F20">
        <v>65314</v>
      </c>
      <c r="G20">
        <v>72065.2</v>
      </c>
      <c r="H20">
        <v>36338093</v>
      </c>
      <c r="I20" s="8" t="s">
        <v>11</v>
      </c>
      <c r="J20">
        <v>330199.09999999998</v>
      </c>
      <c r="K20">
        <v>910869.11360000004</v>
      </c>
      <c r="L20">
        <v>118194.6</v>
      </c>
      <c r="M20">
        <v>76229.7</v>
      </c>
      <c r="N20">
        <v>20909815</v>
      </c>
      <c r="O20" s="9">
        <v>15092</v>
      </c>
    </row>
    <row r="21" spans="1:15">
      <c r="A21" s="1">
        <v>2017</v>
      </c>
      <c r="B21" s="7">
        <v>2007707.66</v>
      </c>
      <c r="C21">
        <v>16538189.5</v>
      </c>
      <c r="D21">
        <v>9776264</v>
      </c>
      <c r="E21">
        <v>2912421</v>
      </c>
      <c r="F21">
        <v>85326</v>
      </c>
      <c r="G21">
        <v>71842.7</v>
      </c>
      <c r="H21">
        <v>36604923</v>
      </c>
      <c r="I21" s="8">
        <v>47.3</v>
      </c>
      <c r="J21">
        <v>358214.8</v>
      </c>
      <c r="K21">
        <v>248998.8</v>
      </c>
      <c r="L21">
        <v>148623.4</v>
      </c>
      <c r="M21">
        <v>98641.4</v>
      </c>
      <c r="N21">
        <v>22718576</v>
      </c>
      <c r="O21" s="9">
        <v>15397</v>
      </c>
    </row>
    <row r="22" spans="1:15">
      <c r="A22" s="1">
        <v>2018</v>
      </c>
      <c r="B22" s="7">
        <v>2485175.7439999999</v>
      </c>
      <c r="C22">
        <v>18777726</v>
      </c>
      <c r="D22">
        <v>10539984</v>
      </c>
      <c r="E22">
        <v>3839428</v>
      </c>
      <c r="F22">
        <v>69873</v>
      </c>
      <c r="G22">
        <v>71561.7</v>
      </c>
      <c r="H22">
        <v>40602319</v>
      </c>
      <c r="I22" s="8">
        <v>46.6</v>
      </c>
      <c r="J22">
        <v>350894.2</v>
      </c>
      <c r="K22">
        <v>283544.60570000001</v>
      </c>
      <c r="L22">
        <v>197017.5</v>
      </c>
      <c r="M22">
        <v>103426.8</v>
      </c>
      <c r="N22">
        <v>22271453</v>
      </c>
      <c r="O22" s="9">
        <v>16087</v>
      </c>
    </row>
    <row r="23" spans="1:15">
      <c r="A23" s="1">
        <v>2019</v>
      </c>
      <c r="B23" s="7">
        <v>3268623.1680000001</v>
      </c>
      <c r="C23">
        <v>19797064.300000001</v>
      </c>
      <c r="D23">
        <v>11517283</v>
      </c>
      <c r="E23">
        <v>5136054</v>
      </c>
      <c r="F23">
        <v>93903</v>
      </c>
      <c r="G23">
        <v>71064.5</v>
      </c>
      <c r="H23">
        <v>70029739</v>
      </c>
      <c r="I23" s="8">
        <v>37.799999999999997</v>
      </c>
      <c r="J23">
        <v>398462.4</v>
      </c>
      <c r="K23">
        <v>565805.8848</v>
      </c>
      <c r="L23">
        <v>184295.2</v>
      </c>
      <c r="M23">
        <v>107348.1</v>
      </c>
      <c r="N23">
        <v>26580520</v>
      </c>
      <c r="O23" s="9">
        <v>16843</v>
      </c>
    </row>
    <row r="24" spans="1:15">
      <c r="A24" s="1">
        <v>2020</v>
      </c>
      <c r="B24" s="7">
        <v>3839394.4169999999</v>
      </c>
      <c r="C24">
        <v>19856674.5</v>
      </c>
      <c r="D24">
        <v>11872014</v>
      </c>
      <c r="E24">
        <v>2765564</v>
      </c>
      <c r="F24">
        <v>126244</v>
      </c>
      <c r="G24">
        <v>69550.3</v>
      </c>
      <c r="H24">
        <v>66739526</v>
      </c>
      <c r="I24" s="8">
        <v>39</v>
      </c>
      <c r="J24">
        <v>427329.33739999996</v>
      </c>
      <c r="K24">
        <v>626603.38839999994</v>
      </c>
      <c r="L24">
        <v>135211</v>
      </c>
      <c r="M24">
        <v>102899.2</v>
      </c>
      <c r="N24">
        <v>30364225</v>
      </c>
      <c r="O24" s="9">
        <v>17841</v>
      </c>
    </row>
    <row r="25" spans="1:15">
      <c r="A25" s="1">
        <v>2021</v>
      </c>
      <c r="B25" s="7">
        <v>4868342.125</v>
      </c>
      <c r="C25">
        <v>23323000</v>
      </c>
      <c r="D25">
        <v>13479555</v>
      </c>
      <c r="E25">
        <v>6925016</v>
      </c>
      <c r="F25">
        <v>103800</v>
      </c>
      <c r="G25">
        <v>70817.899999999994</v>
      </c>
      <c r="H25">
        <v>71721306</v>
      </c>
      <c r="I25" s="8">
        <v>40.5</v>
      </c>
      <c r="J25">
        <v>460696.31449999998</v>
      </c>
      <c r="K25">
        <v>795297</v>
      </c>
      <c r="L25">
        <v>205600</v>
      </c>
      <c r="M25">
        <v>129000</v>
      </c>
      <c r="N25">
        <v>37955281</v>
      </c>
      <c r="O25" s="17">
        <v>18029</v>
      </c>
    </row>
    <row r="26" spans="1:15" ht="16" thickBot="1">
      <c r="A26" s="1">
        <v>2022</v>
      </c>
      <c r="B26" s="7">
        <v>5082549.2</v>
      </c>
      <c r="C26">
        <v>26236000</v>
      </c>
      <c r="D26">
        <v>1577107</v>
      </c>
      <c r="E26">
        <v>7686767</v>
      </c>
      <c r="F26">
        <v>115425</v>
      </c>
      <c r="G26">
        <v>78324.5</v>
      </c>
      <c r="H26">
        <v>79897534</v>
      </c>
      <c r="I26">
        <v>38.4</v>
      </c>
      <c r="J26">
        <v>1378900</v>
      </c>
      <c r="K26">
        <v>898685.6</v>
      </c>
      <c r="L26">
        <v>295500</v>
      </c>
      <c r="M26">
        <v>133000</v>
      </c>
      <c r="N26">
        <v>42471959</v>
      </c>
      <c r="O26" s="9">
        <v>18714</v>
      </c>
    </row>
    <row r="27" spans="1:15" s="15" customFormat="1" ht="19.5" customHeight="1">
      <c r="A27" s="115" t="s">
        <v>41</v>
      </c>
      <c r="B27" s="21" t="s">
        <v>12</v>
      </c>
      <c r="C27" s="21" t="s">
        <v>13</v>
      </c>
      <c r="D27" s="21" t="s">
        <v>13</v>
      </c>
      <c r="E27" s="21" t="s">
        <v>13</v>
      </c>
      <c r="F27" s="21" t="s">
        <v>13</v>
      </c>
      <c r="G27" s="21" t="s">
        <v>13</v>
      </c>
      <c r="H27" s="21" t="s">
        <v>13</v>
      </c>
      <c r="I27" s="21" t="s">
        <v>13</v>
      </c>
      <c r="J27" s="21" t="s">
        <v>13</v>
      </c>
      <c r="K27" s="21" t="s">
        <v>13</v>
      </c>
      <c r="L27" s="21" t="s">
        <v>13</v>
      </c>
      <c r="M27" s="21" t="s">
        <v>13</v>
      </c>
      <c r="N27" s="21" t="s">
        <v>13</v>
      </c>
      <c r="O27" s="22" t="s">
        <v>13</v>
      </c>
    </row>
    <row r="28" spans="1:15" ht="15" customHeight="1">
      <c r="A28" s="116"/>
      <c r="B28" s="23" t="s">
        <v>13</v>
      </c>
      <c r="C28" s="1"/>
      <c r="D28" s="23" t="s">
        <v>13</v>
      </c>
      <c r="E28" s="23" t="s">
        <v>13</v>
      </c>
      <c r="F28" s="23" t="s">
        <v>13</v>
      </c>
      <c r="G28" s="23" t="s">
        <v>13</v>
      </c>
      <c r="H28" s="1"/>
      <c r="I28" s="1"/>
      <c r="J28" s="1"/>
      <c r="K28" s="23" t="s">
        <v>13</v>
      </c>
      <c r="L28" s="23" t="s">
        <v>13</v>
      </c>
      <c r="M28" s="23" t="s">
        <v>13</v>
      </c>
      <c r="N28" s="1"/>
      <c r="O28" s="24"/>
    </row>
    <row r="29" spans="1:15" ht="16" thickBot="1">
      <c r="A29" s="117"/>
      <c r="B29" s="19"/>
      <c r="C29" s="19"/>
      <c r="D29" s="25" t="s">
        <v>13</v>
      </c>
      <c r="E29" s="19"/>
      <c r="F29" s="19"/>
      <c r="G29" s="25" t="s">
        <v>13</v>
      </c>
      <c r="H29" s="19"/>
      <c r="I29" s="19"/>
      <c r="J29" s="19"/>
      <c r="K29" s="19"/>
      <c r="L29" s="19"/>
      <c r="M29" s="25" t="s">
        <v>13</v>
      </c>
      <c r="N29" s="19"/>
      <c r="O29" s="26"/>
    </row>
    <row r="31" spans="1:15">
      <c r="J31" s="1"/>
      <c r="K31" s="1"/>
      <c r="L31" s="1"/>
      <c r="M31" s="1"/>
    </row>
    <row r="32" spans="1:15">
      <c r="G32" s="18"/>
    </row>
  </sheetData>
  <mergeCells count="1">
    <mergeCell ref="A27:A29"/>
  </mergeCells>
  <hyperlinks>
    <hyperlink ref="C27" r:id="rId1" display="Ссылка на данные" xr:uid="{00000000-0004-0000-0200-000000000000}"/>
    <hyperlink ref="G27" r:id="rId2" display="https://www.gks.ru/bgd/regl/B07_36/IssWWW.exe/Stg/d01/03-04.htm" xr:uid="{00000000-0004-0000-0200-000001000000}"/>
    <hyperlink ref="B27" r:id="rId3" display="https://www.gks.ru/bgd/regl/B11_14p/IssWWW.exe/Stg/d03/24-01.htm" xr:uid="{00000000-0004-0000-0200-000002000000}"/>
    <hyperlink ref="B28" r:id="rId4" display="https://rosstat.gov.ru/storage/mediabank/Invest_sub.xlsx" xr:uid="{00000000-0004-0000-0200-000003000000}"/>
    <hyperlink ref="D28" r:id="rId5" display="https://mosstat.gks.ru/storage/mediabank/Ежегодник_2014.pdf" xr:uid="{00000000-0004-0000-0200-000004000000}"/>
    <hyperlink ref="D29" r:id="rId6" display="https://mosstat.gks.ru/storage/mediabank/Динамика%20денежных%20доходов%20населения%20г.%20Москвы%20за%202014-2021%20гг..xlsx" xr:uid="{00000000-0004-0000-0200-000005000000}"/>
    <hyperlink ref="G28" r:id="rId7" display="https://rosstat.gov.ru/storage/mediabank/05-05.xls" xr:uid="{00000000-0004-0000-0200-000006000000}"/>
    <hyperlink ref="G29" r:id="rId8" display="https://rosstat.gov.ru/storage/mediabank/05-05_2017-2021.xls" xr:uid="{00000000-0004-0000-0200-000007000000}"/>
    <hyperlink ref="I27" r:id="rId9" display="https://mosstat.gks.ru/storage/mediabank/st_izn_of(29).xlsx" xr:uid="{00000000-0004-0000-0200-000008000000}"/>
    <hyperlink ref="K28" r:id="rId10" display="https://rosstat.gov.ru/storage/mediabank/innov-3.xls" xr:uid="{00000000-0004-0000-0200-000009000000}"/>
    <hyperlink ref="J27" r:id="rId11" display="https://rosstat.gov.ru/storage/mediabank/nauka-5.xlsx" xr:uid="{00000000-0004-0000-0200-00000A000000}"/>
    <hyperlink ref="L28" r:id="rId12" display="https://mosstat.gks.ru/storage/mediabank/ZiiqV8YR/Товарная%20структура%20экспорта%20и%20импорта%20г.%20Москвы%20за%202016-2020%20гг..docx" xr:uid="{00000000-0004-0000-0200-00000B000000}"/>
    <hyperlink ref="M29" r:id="rId13" display="https://mosstat.gks.ru/storage/mediabank/ZiiqV8YR/Товарная%20структура%20экспорта%20и%20импорта%20г.%20Москвы%20за%202016-2020%20гг..docx" xr:uid="{00000000-0004-0000-0200-00000C000000}"/>
    <hyperlink ref="O27" r:id="rId14" display="https://data.mos.ru/opendata/dinamika-izmeneniya-velichiny-projitochnogo-minimuma" xr:uid="{00000000-0004-0000-0200-00000D000000}"/>
    <hyperlink ref="H27" r:id="rId15" xr:uid="{00000000-0004-0000-0200-00000E000000}"/>
    <hyperlink ref="K27" r:id="rId16" display="http://www.m-economy.ru/art.php?nArtId=3778" xr:uid="{00000000-0004-0000-0200-00000F000000}"/>
    <hyperlink ref="M28" r:id="rId17" display="https://istmat.org/files/uploads/54000/moskovskiy_statisticheskiy_ezhegodnik_2018.pdf" xr:uid="{00000000-0004-0000-0200-000010000000}"/>
    <hyperlink ref="L27" r:id="rId18" display="https://mosstat.gks.ru/storage/mediabank/Ежегодник_2014.pdf" xr:uid="{00000000-0004-0000-0200-000011000000}"/>
    <hyperlink ref="M27" r:id="rId19" display="https://mosstat.gks.ru/storage/mediabank/Ежегодник_2014.pdf" xr:uid="{00000000-0004-0000-0200-000012000000}"/>
    <hyperlink ref="N27" r:id="rId20" display="https://www.asv.org.ru/agency/statistics?group=&amp;regions=45000&amp;year=2005,2021" xr:uid="{00000000-0004-0000-0200-000013000000}"/>
    <hyperlink ref="F27" r:id="rId21" display="https://ehd.moscow/index.php?id_src=355&amp;id_ind=2312&amp;id_tab=1&amp;action=show_details_open&amp;show=inds&amp;show_full=1&amp;exist=1&amp;source=-9993&amp;id_root[0]=355_355&amp;id_root[1]=355_2312" xr:uid="{00000000-0004-0000-0200-000014000000}"/>
    <hyperlink ref="F28" r:id="rId22" display="https://rosstat.gov.ru/folder/210/document/13204" xr:uid="{00000000-0004-0000-0200-000015000000}"/>
    <hyperlink ref="D27" r:id="rId23" xr:uid="{00000000-0004-0000-0200-000016000000}"/>
    <hyperlink ref="E28" r:id="rId24" xr:uid="{00000000-0004-0000-0200-000017000000}"/>
    <hyperlink ref="E27" r:id="rId25" display="https://istmat.org/files/uploads/53999/moskovskiy_statisticheskiy_ezhegodnik_2010.pdf" xr:uid="{00000000-0004-0000-0200-000018000000}"/>
  </hyperlinks>
  <pageMargins left="0.7" right="0.7" top="0.75" bottom="0.75" header="0.3" footer="0.3"/>
  <ignoredErrors>
    <ignoredError sqref="I8:I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3260-6CA4-574E-B135-12DD04952697}">
  <dimension ref="A1:AD78"/>
  <sheetViews>
    <sheetView topLeftCell="A45" zoomScale="90" zoomScaleNormal="50" workbookViewId="0">
      <pane xSplit="1" topLeftCell="C1" activePane="topRight" state="frozen"/>
      <selection activeCell="A48" sqref="A48"/>
      <selection pane="topRight" activeCell="K50" sqref="K50:K74"/>
    </sheetView>
  </sheetViews>
  <sheetFormatPr baseColWidth="10" defaultRowHeight="15"/>
  <cols>
    <col min="1" max="2" width="11" bestFit="1" customWidth="1"/>
    <col min="3" max="3" width="16" customWidth="1"/>
    <col min="4" max="4" width="15.1640625" bestFit="1" customWidth="1"/>
    <col min="5" max="5" width="17.5" customWidth="1"/>
    <col min="6" max="6" width="17.1640625" bestFit="1" customWidth="1"/>
    <col min="7" max="7" width="16.1640625" customWidth="1"/>
    <col min="8" max="8" width="19" bestFit="1" customWidth="1"/>
    <col min="9" max="9" width="15.83203125" customWidth="1"/>
    <col min="10" max="10" width="14.5" bestFit="1" customWidth="1"/>
    <col min="11" max="11" width="13.1640625" bestFit="1" customWidth="1"/>
    <col min="13" max="13" width="15.6640625" customWidth="1"/>
    <col min="14" max="14" width="20.33203125" bestFit="1" customWidth="1"/>
    <col min="15" max="15" width="16" customWidth="1"/>
    <col min="16" max="16" width="17.1640625" bestFit="1" customWidth="1"/>
    <col min="17" max="18" width="11" bestFit="1" customWidth="1"/>
    <col min="19" max="19" width="14.5" bestFit="1" customWidth="1"/>
    <col min="20" max="21" width="13" bestFit="1" customWidth="1"/>
    <col min="22" max="22" width="13.1640625" bestFit="1" customWidth="1"/>
    <col min="23" max="23" width="11" bestFit="1" customWidth="1"/>
    <col min="24" max="24" width="12" bestFit="1" customWidth="1"/>
    <col min="28" max="28" width="15.5" bestFit="1" customWidth="1"/>
    <col min="29" max="29" width="11.83203125" bestFit="1" customWidth="1"/>
  </cols>
  <sheetData>
    <row r="1" spans="1:30" ht="17" customHeight="1" thickBot="1">
      <c r="A1" s="33"/>
      <c r="B1" s="33"/>
      <c r="C1" s="123" t="s">
        <v>44</v>
      </c>
      <c r="D1" s="124"/>
      <c r="E1" s="121" t="s">
        <v>45</v>
      </c>
      <c r="F1" s="121"/>
      <c r="G1" s="123" t="s">
        <v>46</v>
      </c>
      <c r="H1" s="124"/>
      <c r="I1" s="119" t="s">
        <v>47</v>
      </c>
      <c r="J1" s="119"/>
      <c r="K1" s="119" t="s">
        <v>48</v>
      </c>
      <c r="L1" s="119"/>
      <c r="M1" s="121" t="s">
        <v>49</v>
      </c>
      <c r="N1" s="121"/>
      <c r="O1" s="121" t="s">
        <v>50</v>
      </c>
      <c r="P1" s="121"/>
      <c r="Q1" s="122" t="s">
        <v>27</v>
      </c>
      <c r="R1" s="122"/>
      <c r="S1" s="121" t="s">
        <v>51</v>
      </c>
      <c r="T1" s="121"/>
      <c r="U1" s="121" t="s">
        <v>52</v>
      </c>
      <c r="V1" s="121"/>
      <c r="W1" s="119" t="s">
        <v>53</v>
      </c>
      <c r="X1" s="119"/>
      <c r="Y1" s="118" t="s">
        <v>54</v>
      </c>
      <c r="Z1" s="120"/>
      <c r="AA1" s="118" t="s">
        <v>55</v>
      </c>
      <c r="AB1" s="119"/>
      <c r="AC1" s="119" t="s">
        <v>56</v>
      </c>
      <c r="AD1" s="120"/>
    </row>
    <row r="2" spans="1:30" ht="16">
      <c r="A2" s="1">
        <v>1998</v>
      </c>
      <c r="B2" s="1"/>
      <c r="C2" s="64">
        <v>65120</v>
      </c>
      <c r="D2" s="65"/>
      <c r="E2" s="64">
        <v>328497.90000000002</v>
      </c>
      <c r="F2" s="66">
        <v>328497.90000000002</v>
      </c>
      <c r="G2" s="64"/>
      <c r="H2" s="65"/>
      <c r="I2" s="64"/>
      <c r="J2" s="65"/>
      <c r="K2" s="64"/>
      <c r="L2" s="65"/>
      <c r="M2" s="67"/>
      <c r="N2" s="68" t="s">
        <v>72</v>
      </c>
      <c r="O2" s="64">
        <v>1212184</v>
      </c>
      <c r="P2" s="69">
        <v>1212184</v>
      </c>
      <c r="Q2" s="39">
        <v>33.799999999999997</v>
      </c>
      <c r="R2" s="96">
        <v>33.799999999999997</v>
      </c>
      <c r="S2" s="16"/>
      <c r="T2" s="6"/>
      <c r="U2" s="16"/>
      <c r="V2" s="6"/>
      <c r="W2" s="16"/>
      <c r="X2" s="6"/>
      <c r="Y2" s="16"/>
      <c r="Z2" s="6"/>
      <c r="AA2" s="16"/>
      <c r="AB2" s="6"/>
      <c r="AC2" s="53">
        <v>1393.3</v>
      </c>
      <c r="AD2" s="54"/>
    </row>
    <row r="3" spans="1:30" ht="16">
      <c r="A3" s="1">
        <v>1999</v>
      </c>
      <c r="B3" s="1"/>
      <c r="C3" s="70">
        <v>93800</v>
      </c>
      <c r="D3" s="71"/>
      <c r="E3" s="70">
        <v>695059.8</v>
      </c>
      <c r="F3" s="72">
        <v>695059.8</v>
      </c>
      <c r="G3" s="70"/>
      <c r="H3" s="71"/>
      <c r="I3" s="70"/>
      <c r="J3" s="71"/>
      <c r="K3" s="70"/>
      <c r="L3" s="71"/>
      <c r="M3" s="70"/>
      <c r="N3" s="68"/>
      <c r="O3" s="70">
        <v>1272744</v>
      </c>
      <c r="P3" s="69">
        <v>1272744</v>
      </c>
      <c r="Q3" s="40">
        <v>35.200000000000003</v>
      </c>
      <c r="R3" s="96">
        <v>35.200000000000003</v>
      </c>
      <c r="S3" s="7"/>
      <c r="T3" s="9"/>
      <c r="U3" s="7"/>
      <c r="V3" s="9"/>
      <c r="W3" s="7"/>
      <c r="X3" s="9"/>
      <c r="Y3" s="7"/>
      <c r="Z3" s="9"/>
      <c r="AA3" s="7"/>
      <c r="AB3" s="9"/>
      <c r="AC3" s="55">
        <v>1807.8</v>
      </c>
      <c r="AD3" s="56"/>
    </row>
    <row r="4" spans="1:30" ht="16">
      <c r="A4" s="1">
        <v>2000</v>
      </c>
      <c r="B4" s="1"/>
      <c r="C4" s="70">
        <v>156215</v>
      </c>
      <c r="D4" s="73">
        <v>156215</v>
      </c>
      <c r="E4" s="70">
        <v>1159034</v>
      </c>
      <c r="F4" s="72">
        <v>1159034</v>
      </c>
      <c r="G4" s="70">
        <v>962057</v>
      </c>
      <c r="H4" s="68">
        <v>962057</v>
      </c>
      <c r="I4" s="70"/>
      <c r="J4" s="71"/>
      <c r="K4" s="70"/>
      <c r="L4" s="71"/>
      <c r="M4" s="70">
        <v>5653.1</v>
      </c>
      <c r="N4" s="74" t="s">
        <v>67</v>
      </c>
      <c r="O4" s="70">
        <v>1444737</v>
      </c>
      <c r="P4" s="75">
        <v>1444737</v>
      </c>
      <c r="Q4" s="40">
        <v>32.4</v>
      </c>
      <c r="R4" s="96">
        <v>32.4</v>
      </c>
      <c r="S4" s="32">
        <v>24927</v>
      </c>
      <c r="T4" s="106"/>
      <c r="U4" s="47">
        <v>25720.2</v>
      </c>
      <c r="V4" s="34" t="s">
        <v>73</v>
      </c>
      <c r="W4" s="7"/>
      <c r="X4" s="9"/>
      <c r="Y4" s="7">
        <v>12600</v>
      </c>
      <c r="Z4" s="9"/>
      <c r="AA4" s="7"/>
      <c r="AB4" s="9"/>
      <c r="AC4" s="55">
        <v>2185</v>
      </c>
      <c r="AD4" s="57"/>
    </row>
    <row r="5" spans="1:30" ht="16">
      <c r="A5" s="1">
        <v>2001</v>
      </c>
      <c r="B5" s="1"/>
      <c r="C5" s="70">
        <v>173839</v>
      </c>
      <c r="D5" s="73">
        <v>173839</v>
      </c>
      <c r="E5" s="70">
        <v>1370182.8</v>
      </c>
      <c r="F5" s="72">
        <v>1370182.8</v>
      </c>
      <c r="G5" s="70"/>
      <c r="H5" s="71"/>
      <c r="I5" s="70">
        <v>1008088.5</v>
      </c>
      <c r="J5" s="68" t="s">
        <v>57</v>
      </c>
      <c r="K5" s="70"/>
      <c r="L5" s="71"/>
      <c r="M5" s="70">
        <v>5712.2</v>
      </c>
      <c r="N5" s="74" t="s">
        <v>68</v>
      </c>
      <c r="O5" s="70">
        <v>1841258</v>
      </c>
      <c r="P5" s="75">
        <v>1841258</v>
      </c>
      <c r="Q5" s="40">
        <v>30.4</v>
      </c>
      <c r="R5" s="96">
        <v>30.4</v>
      </c>
      <c r="S5" s="32">
        <v>33701</v>
      </c>
      <c r="T5" s="41"/>
      <c r="U5" s="7"/>
      <c r="V5" s="9"/>
      <c r="W5" s="7"/>
      <c r="X5" s="9"/>
      <c r="Y5" s="7">
        <v>13800</v>
      </c>
      <c r="Z5" s="9"/>
      <c r="AA5" s="7"/>
      <c r="AB5" s="9"/>
      <c r="AC5" s="55">
        <v>2385.2600000000002</v>
      </c>
      <c r="AD5" s="9"/>
    </row>
    <row r="6" spans="1:30" ht="16">
      <c r="A6" s="1">
        <v>2002</v>
      </c>
      <c r="B6" s="1"/>
      <c r="C6" s="70">
        <v>220396</v>
      </c>
      <c r="D6" s="73">
        <v>220396</v>
      </c>
      <c r="E6" s="70">
        <v>1767476.7</v>
      </c>
      <c r="F6" s="72">
        <v>1767476.7</v>
      </c>
      <c r="G6" s="70"/>
      <c r="H6" s="71"/>
      <c r="I6" s="70">
        <v>1267935.2</v>
      </c>
      <c r="J6" s="71" t="s">
        <v>58</v>
      </c>
      <c r="K6" s="70"/>
      <c r="L6" s="71"/>
      <c r="M6" s="70">
        <v>5832.4</v>
      </c>
      <c r="N6" s="74" t="s">
        <v>69</v>
      </c>
      <c r="O6" s="70">
        <v>2255912</v>
      </c>
      <c r="P6" s="75">
        <v>2255912</v>
      </c>
      <c r="Q6" s="40">
        <v>35.1</v>
      </c>
      <c r="R6" s="96">
        <v>35.1</v>
      </c>
      <c r="S6" s="32">
        <v>46034</v>
      </c>
      <c r="T6" s="41"/>
      <c r="U6" s="7" t="s">
        <v>80</v>
      </c>
      <c r="V6" s="9"/>
      <c r="W6" s="7"/>
      <c r="X6" s="9"/>
      <c r="Y6" s="7">
        <v>17800</v>
      </c>
      <c r="Z6" s="9"/>
      <c r="AA6" s="7"/>
      <c r="AB6" s="9"/>
      <c r="AC6" s="55">
        <v>2918.55</v>
      </c>
      <c r="AD6" s="9"/>
    </row>
    <row r="7" spans="1:30" ht="16">
      <c r="A7" s="1">
        <v>2003</v>
      </c>
      <c r="B7" s="1"/>
      <c r="C7" s="70">
        <v>269588</v>
      </c>
      <c r="D7" s="73">
        <v>269588</v>
      </c>
      <c r="E7" s="70">
        <v>2188231.5</v>
      </c>
      <c r="F7" s="72">
        <v>2188231.5</v>
      </c>
      <c r="G7" s="70"/>
      <c r="H7" s="71"/>
      <c r="I7" s="70">
        <v>1563568.7</v>
      </c>
      <c r="J7" s="68" t="s">
        <v>59</v>
      </c>
      <c r="K7" s="76"/>
      <c r="L7" s="77"/>
      <c r="M7" s="70">
        <v>5999.3</v>
      </c>
      <c r="N7" s="74" t="s">
        <v>70</v>
      </c>
      <c r="O7" s="70">
        <v>3297504</v>
      </c>
      <c r="P7" s="75">
        <v>3297504</v>
      </c>
      <c r="Q7" s="40">
        <v>33</v>
      </c>
      <c r="R7" s="97">
        <v>33</v>
      </c>
      <c r="S7" s="32">
        <v>58073</v>
      </c>
      <c r="T7" s="41"/>
      <c r="U7" s="7"/>
      <c r="W7" s="7"/>
      <c r="X7" s="9"/>
      <c r="Y7" s="7">
        <v>24000</v>
      </c>
      <c r="Z7" s="9"/>
      <c r="AA7" s="7"/>
      <c r="AB7" s="9"/>
      <c r="AC7" s="55">
        <v>3208.02</v>
      </c>
      <c r="AD7" s="9"/>
    </row>
    <row r="8" spans="1:30" ht="16">
      <c r="A8" s="1">
        <v>2004</v>
      </c>
      <c r="B8" s="1"/>
      <c r="C8" s="70">
        <v>358531</v>
      </c>
      <c r="D8" s="73">
        <v>358531</v>
      </c>
      <c r="E8" s="70">
        <v>2853272.4</v>
      </c>
      <c r="F8" s="72">
        <v>2853272.4</v>
      </c>
      <c r="G8" s="70"/>
      <c r="H8" s="71" t="s">
        <v>43</v>
      </c>
      <c r="I8" s="70">
        <v>2115067.5</v>
      </c>
      <c r="J8" s="68" t="s">
        <v>60</v>
      </c>
      <c r="K8" s="70"/>
      <c r="L8" s="71"/>
      <c r="M8" s="70">
        <v>6078.7</v>
      </c>
      <c r="N8" s="74" t="s">
        <v>71</v>
      </c>
      <c r="O8" s="70">
        <v>3905553</v>
      </c>
      <c r="P8" s="75">
        <v>3905553</v>
      </c>
      <c r="Q8" s="40" t="s">
        <v>3</v>
      </c>
      <c r="R8" s="98" t="s">
        <v>3</v>
      </c>
      <c r="S8" s="32">
        <v>68092</v>
      </c>
      <c r="T8" s="41"/>
      <c r="U8" s="47">
        <v>24702.3</v>
      </c>
      <c r="V8" s="107" t="s">
        <v>74</v>
      </c>
      <c r="W8" s="7"/>
      <c r="X8" s="9"/>
      <c r="Y8" s="7">
        <v>32100</v>
      </c>
      <c r="Z8" s="9"/>
      <c r="AA8" s="7"/>
      <c r="AB8" s="9"/>
      <c r="AC8" s="55">
        <v>3703.57</v>
      </c>
      <c r="AD8" s="9"/>
    </row>
    <row r="9" spans="1:30" ht="16">
      <c r="A9" s="1">
        <v>2005</v>
      </c>
      <c r="B9" s="1"/>
      <c r="C9" s="70">
        <v>456025</v>
      </c>
      <c r="D9" s="73">
        <v>456025</v>
      </c>
      <c r="E9" s="70">
        <v>4135154.6</v>
      </c>
      <c r="F9" s="72">
        <v>4135154.6</v>
      </c>
      <c r="G9" s="70">
        <v>3119433</v>
      </c>
      <c r="H9" s="78">
        <v>3119433</v>
      </c>
      <c r="I9" s="70">
        <v>3055059.5</v>
      </c>
      <c r="J9" s="68" t="s">
        <v>61</v>
      </c>
      <c r="K9" s="70"/>
      <c r="L9" s="71"/>
      <c r="M9" s="70">
        <v>66683</v>
      </c>
      <c r="N9" s="79">
        <v>66683</v>
      </c>
      <c r="O9" s="70">
        <v>5346984</v>
      </c>
      <c r="P9" s="75">
        <v>5346984</v>
      </c>
      <c r="Q9" s="40" t="s">
        <v>4</v>
      </c>
      <c r="R9" s="98" t="s">
        <v>4</v>
      </c>
      <c r="S9" s="32">
        <v>85240</v>
      </c>
      <c r="T9" s="41"/>
      <c r="U9" s="47">
        <v>28811</v>
      </c>
      <c r="V9" s="107">
        <v>28811</v>
      </c>
      <c r="W9" s="7"/>
      <c r="X9" s="9"/>
      <c r="Y9" s="7">
        <v>47100</v>
      </c>
      <c r="Z9" s="9"/>
      <c r="AA9" s="7">
        <v>2181920</v>
      </c>
      <c r="AB9" s="9"/>
      <c r="AC9" s="55">
        <v>4171.8</v>
      </c>
      <c r="AD9" s="9"/>
    </row>
    <row r="10" spans="1:30" ht="16">
      <c r="A10" s="1">
        <v>2006</v>
      </c>
      <c r="B10" s="1"/>
      <c r="C10" s="70">
        <v>590162.48229488998</v>
      </c>
      <c r="D10" s="73">
        <v>590162</v>
      </c>
      <c r="E10" s="70">
        <v>5260232.8</v>
      </c>
      <c r="F10" s="72">
        <v>5260232.8</v>
      </c>
      <c r="G10" s="70">
        <v>3731494</v>
      </c>
      <c r="H10" s="78">
        <v>3731494</v>
      </c>
      <c r="I10" s="70">
        <v>3930286.9</v>
      </c>
      <c r="J10" s="68" t="s">
        <v>62</v>
      </c>
      <c r="K10" s="80"/>
      <c r="L10" s="73"/>
      <c r="M10" s="70">
        <v>67047</v>
      </c>
      <c r="N10" s="79">
        <v>67047</v>
      </c>
      <c r="O10" s="70">
        <v>6142520</v>
      </c>
      <c r="P10" s="75">
        <v>6142520</v>
      </c>
      <c r="Q10" s="40">
        <v>47</v>
      </c>
      <c r="R10" s="98">
        <v>47</v>
      </c>
      <c r="S10" s="32">
        <v>105013</v>
      </c>
      <c r="T10" s="41"/>
      <c r="U10" s="47">
        <v>37211.5</v>
      </c>
      <c r="V10" s="107" t="s">
        <v>75</v>
      </c>
      <c r="W10" s="7"/>
      <c r="X10" s="9"/>
      <c r="Y10" s="7">
        <v>71800</v>
      </c>
      <c r="Z10" s="9"/>
      <c r="AA10" s="7">
        <v>3101710</v>
      </c>
      <c r="AB10" s="9"/>
      <c r="AC10" s="55">
        <v>5121</v>
      </c>
      <c r="AD10" s="9"/>
    </row>
    <row r="11" spans="1:30" ht="16">
      <c r="A11" s="1">
        <v>2007</v>
      </c>
      <c r="B11" s="1"/>
      <c r="C11" s="70">
        <v>775682.18767550483</v>
      </c>
      <c r="D11" s="73">
        <v>775682</v>
      </c>
      <c r="E11" s="70">
        <v>6696259.0999999996</v>
      </c>
      <c r="F11" s="72">
        <v>6696259.0999999996</v>
      </c>
      <c r="G11" s="70">
        <v>4453175</v>
      </c>
      <c r="H11" s="78">
        <v>4453175</v>
      </c>
      <c r="I11" s="70">
        <v>4853244.4000000004</v>
      </c>
      <c r="J11" s="71" t="s">
        <v>63</v>
      </c>
      <c r="K11" s="70"/>
      <c r="L11" s="71"/>
      <c r="M11" s="70">
        <v>67922</v>
      </c>
      <c r="N11" s="79">
        <v>67922</v>
      </c>
      <c r="O11" s="70">
        <v>9506888</v>
      </c>
      <c r="P11" s="75">
        <v>9506888</v>
      </c>
      <c r="Q11" s="40" t="s">
        <v>5</v>
      </c>
      <c r="R11" s="98" t="s">
        <v>5</v>
      </c>
      <c r="S11" s="32">
        <v>141859</v>
      </c>
      <c r="T11" s="41"/>
      <c r="U11" s="47">
        <v>50567.9</v>
      </c>
      <c r="V11" s="107" t="s">
        <v>76</v>
      </c>
      <c r="W11" s="7">
        <v>124800</v>
      </c>
      <c r="X11" s="9"/>
      <c r="Y11" s="7">
        <v>84400</v>
      </c>
      <c r="Z11" s="9"/>
      <c r="AA11" s="7">
        <v>4236780</v>
      </c>
      <c r="AB11" s="9"/>
      <c r="AC11" s="55">
        <v>5855</v>
      </c>
      <c r="AD11" s="9"/>
    </row>
    <row r="12" spans="1:30" ht="16">
      <c r="A12" s="1">
        <v>2008</v>
      </c>
      <c r="B12" s="1"/>
      <c r="C12" s="70">
        <v>962468</v>
      </c>
      <c r="D12" s="73">
        <v>962468</v>
      </c>
      <c r="E12" s="70">
        <v>8248652</v>
      </c>
      <c r="F12" s="72">
        <v>8248652</v>
      </c>
      <c r="G12" s="70">
        <v>4305879</v>
      </c>
      <c r="H12" s="78">
        <v>4305879</v>
      </c>
      <c r="I12" s="70">
        <v>5883726.5599999996</v>
      </c>
      <c r="J12" s="68" t="s">
        <v>64</v>
      </c>
      <c r="K12" s="70"/>
      <c r="L12" s="71"/>
      <c r="M12" s="70">
        <v>68397</v>
      </c>
      <c r="N12" s="79">
        <v>68397</v>
      </c>
      <c r="O12" s="70">
        <v>14877108</v>
      </c>
      <c r="P12" s="75">
        <v>14877108</v>
      </c>
      <c r="Q12" s="40" t="s">
        <v>6</v>
      </c>
      <c r="R12" s="98" t="s">
        <v>6</v>
      </c>
      <c r="S12" s="32">
        <v>165775</v>
      </c>
      <c r="T12" s="41"/>
      <c r="U12" s="48">
        <v>43904.4</v>
      </c>
      <c r="V12" s="107" t="s">
        <v>77</v>
      </c>
      <c r="W12" s="7">
        <v>174200</v>
      </c>
      <c r="X12" s="9"/>
      <c r="Y12" s="7">
        <v>115500</v>
      </c>
      <c r="Z12" s="9"/>
      <c r="AA12" s="7">
        <v>4980090</v>
      </c>
      <c r="AB12" s="9"/>
      <c r="AC12" s="55">
        <v>6648</v>
      </c>
      <c r="AD12" s="9"/>
    </row>
    <row r="13" spans="1:30" ht="16">
      <c r="A13" s="1">
        <v>2009</v>
      </c>
      <c r="B13" s="1"/>
      <c r="C13" s="70">
        <v>742422</v>
      </c>
      <c r="D13" s="73">
        <v>742422</v>
      </c>
      <c r="E13" s="70">
        <v>7126972.4000000004</v>
      </c>
      <c r="F13" s="72">
        <v>7126972.4000000004</v>
      </c>
      <c r="G13" s="70">
        <v>5449048</v>
      </c>
      <c r="H13" s="78">
        <v>5449048</v>
      </c>
      <c r="I13" s="70">
        <v>4617486.0999999996</v>
      </c>
      <c r="J13" s="71"/>
      <c r="K13" s="70"/>
      <c r="L13" s="71"/>
      <c r="M13" s="70">
        <v>67418</v>
      </c>
      <c r="N13" s="79">
        <v>67418</v>
      </c>
      <c r="O13" s="70">
        <v>15356818</v>
      </c>
      <c r="P13" s="75">
        <v>15356818</v>
      </c>
      <c r="Q13" s="40" t="s">
        <v>7</v>
      </c>
      <c r="R13" s="98" t="s">
        <v>7</v>
      </c>
      <c r="S13" s="32">
        <v>194820</v>
      </c>
      <c r="T13" s="41"/>
      <c r="U13" s="47">
        <v>35743.1</v>
      </c>
      <c r="V13" s="107" t="s">
        <v>78</v>
      </c>
      <c r="W13" s="7">
        <v>113200</v>
      </c>
      <c r="X13" s="9"/>
      <c r="Y13" s="7">
        <v>70900</v>
      </c>
      <c r="Z13" s="9"/>
      <c r="AA13" s="7">
        <v>6293522</v>
      </c>
      <c r="AB13" s="9"/>
      <c r="AC13" s="55">
        <v>7406</v>
      </c>
      <c r="AD13" s="9"/>
    </row>
    <row r="14" spans="1:30" ht="16">
      <c r="A14" s="1">
        <v>2010</v>
      </c>
      <c r="B14" s="1"/>
      <c r="C14" s="70">
        <v>732760.60400000005</v>
      </c>
      <c r="D14" s="73">
        <v>630737</v>
      </c>
      <c r="E14" s="70">
        <v>8375863.7999999998</v>
      </c>
      <c r="F14" s="72">
        <v>8375863.7999999998</v>
      </c>
      <c r="G14" s="70">
        <v>6058819</v>
      </c>
      <c r="H14" s="78">
        <v>6058819</v>
      </c>
      <c r="I14" s="70">
        <v>5594835.5</v>
      </c>
      <c r="J14" s="71"/>
      <c r="L14" s="71"/>
      <c r="M14" s="70">
        <v>71493.100000000006</v>
      </c>
      <c r="N14" s="79">
        <v>67493</v>
      </c>
      <c r="O14" s="70">
        <v>17905142</v>
      </c>
      <c r="P14" s="75">
        <v>17905142</v>
      </c>
      <c r="Q14" s="40">
        <v>42</v>
      </c>
      <c r="R14" s="98">
        <v>42</v>
      </c>
      <c r="S14" s="45">
        <v>194439.24400000001</v>
      </c>
      <c r="T14" s="102">
        <v>194439.24400000001</v>
      </c>
      <c r="U14" s="7">
        <v>64543.1921</v>
      </c>
      <c r="V14" s="108">
        <v>64543.1921</v>
      </c>
      <c r="W14" s="7">
        <v>143800</v>
      </c>
      <c r="X14" s="9"/>
      <c r="Y14" s="7">
        <v>91000</v>
      </c>
      <c r="Z14" s="9"/>
      <c r="AA14" s="7">
        <v>8319415</v>
      </c>
      <c r="AB14" s="9"/>
      <c r="AC14" s="55">
        <v>8656</v>
      </c>
      <c r="AD14" s="9"/>
    </row>
    <row r="15" spans="1:30" ht="16">
      <c r="A15" s="1">
        <v>2011</v>
      </c>
      <c r="B15" s="1"/>
      <c r="C15" s="70">
        <v>856424.07900000003</v>
      </c>
      <c r="D15" s="71"/>
      <c r="E15" s="70">
        <v>9948772.8000000007</v>
      </c>
      <c r="F15" s="72">
        <v>9948772.8000000007</v>
      </c>
      <c r="G15" s="70">
        <v>6573744</v>
      </c>
      <c r="H15" s="81">
        <v>6573744</v>
      </c>
      <c r="I15" s="70">
        <v>6607849.2999999998</v>
      </c>
      <c r="J15" s="71"/>
      <c r="K15" s="196">
        <v>159868</v>
      </c>
      <c r="L15" s="71"/>
      <c r="M15" s="70">
        <v>71900.800000000003</v>
      </c>
      <c r="N15" s="79">
        <v>67644</v>
      </c>
      <c r="O15" s="70">
        <v>20169118</v>
      </c>
      <c r="P15" s="75">
        <v>20169118</v>
      </c>
      <c r="Q15" s="40" t="s">
        <v>8</v>
      </c>
      <c r="R15" s="98" t="s">
        <v>8</v>
      </c>
      <c r="S15" s="45">
        <v>219277.2444</v>
      </c>
      <c r="T15" s="103">
        <v>219277.2444</v>
      </c>
      <c r="U15" s="7">
        <v>158892.57580000002</v>
      </c>
      <c r="V15" s="109">
        <v>158892.57580000002</v>
      </c>
      <c r="W15" s="7">
        <v>188000</v>
      </c>
      <c r="X15" s="9"/>
      <c r="Y15" s="7">
        <v>117100</v>
      </c>
      <c r="Z15" s="9"/>
      <c r="AA15" s="7">
        <v>10151635</v>
      </c>
      <c r="AB15" s="9"/>
      <c r="AC15" s="55">
        <v>9128</v>
      </c>
      <c r="AD15" s="9"/>
    </row>
    <row r="16" spans="1:30" ht="16">
      <c r="A16" s="1">
        <v>2012</v>
      </c>
      <c r="B16" s="1"/>
      <c r="C16" s="70">
        <v>1220096.5919999999</v>
      </c>
      <c r="D16" s="71"/>
      <c r="E16" s="70">
        <v>10666870.5</v>
      </c>
      <c r="F16" s="72">
        <v>10666870.5</v>
      </c>
      <c r="G16" s="70">
        <v>6998475</v>
      </c>
      <c r="H16" s="81">
        <v>6998475</v>
      </c>
      <c r="I16" s="70">
        <v>6810623.5999999996</v>
      </c>
      <c r="J16" s="71"/>
      <c r="L16" s="71"/>
      <c r="M16" s="70">
        <v>72197.8</v>
      </c>
      <c r="N16" s="82">
        <v>67968</v>
      </c>
      <c r="O16" s="70">
        <v>23445895</v>
      </c>
      <c r="P16" s="75">
        <v>23445895</v>
      </c>
      <c r="Q16" s="40">
        <v>43</v>
      </c>
      <c r="R16" s="98">
        <v>43</v>
      </c>
      <c r="S16" s="45">
        <v>245646.10630000001</v>
      </c>
      <c r="T16" s="104">
        <v>245646.10630000001</v>
      </c>
      <c r="U16" s="7">
        <v>494532.2108</v>
      </c>
      <c r="V16" s="109">
        <v>494532.2108</v>
      </c>
      <c r="W16" s="7">
        <v>199800</v>
      </c>
      <c r="X16" s="9"/>
      <c r="Y16" s="7">
        <v>123100</v>
      </c>
      <c r="Z16" s="9"/>
      <c r="AA16" s="7">
        <v>11994894</v>
      </c>
      <c r="AB16" s="9"/>
      <c r="AC16" s="55">
        <v>9747</v>
      </c>
      <c r="AD16" s="9"/>
    </row>
    <row r="17" spans="1:30" ht="16">
      <c r="A17" s="1">
        <v>2013</v>
      </c>
      <c r="B17" s="1"/>
      <c r="C17" s="70">
        <v>1413093.702</v>
      </c>
      <c r="D17" s="71"/>
      <c r="E17" s="70">
        <v>11814897.4</v>
      </c>
      <c r="F17" s="72">
        <v>11814897.4</v>
      </c>
      <c r="G17" s="70">
        <v>7930101</v>
      </c>
      <c r="H17" s="78">
        <v>7930101</v>
      </c>
      <c r="I17" s="70">
        <v>7468115.5</v>
      </c>
      <c r="J17" s="68"/>
      <c r="K17" s="196">
        <v>108107</v>
      </c>
      <c r="L17" s="71"/>
      <c r="M17" s="70">
        <v>72176.399999999994</v>
      </c>
      <c r="N17" s="69">
        <v>67901</v>
      </c>
      <c r="O17" s="70">
        <v>26546945</v>
      </c>
      <c r="P17" s="75">
        <v>26546945</v>
      </c>
      <c r="Q17" s="40" t="s">
        <v>9</v>
      </c>
      <c r="R17" s="98" t="s">
        <v>9</v>
      </c>
      <c r="S17" s="45">
        <v>264751.70600000001</v>
      </c>
      <c r="T17" s="104">
        <v>264751.70600000001</v>
      </c>
      <c r="U17" s="7">
        <v>686704.57780000009</v>
      </c>
      <c r="V17" s="109" t="s">
        <v>79</v>
      </c>
      <c r="W17" s="7">
        <v>228300</v>
      </c>
      <c r="X17" s="9"/>
      <c r="Y17" s="7">
        <v>135100</v>
      </c>
      <c r="Z17" s="9"/>
      <c r="AA17" s="7">
        <v>14385851</v>
      </c>
      <c r="AB17" s="9"/>
      <c r="AC17" s="55">
        <v>10965</v>
      </c>
      <c r="AD17" s="9"/>
    </row>
    <row r="18" spans="1:30" ht="16">
      <c r="A18" s="1">
        <v>2014</v>
      </c>
      <c r="B18" s="1"/>
      <c r="C18" s="70">
        <v>1541884.3659999999</v>
      </c>
      <c r="D18" s="83"/>
      <c r="E18" s="70">
        <v>12779525.699999999</v>
      </c>
      <c r="F18" s="72">
        <v>12779525.699999999</v>
      </c>
      <c r="G18" s="70">
        <v>8089881</v>
      </c>
      <c r="H18" s="84">
        <v>8089881</v>
      </c>
      <c r="I18" s="70">
        <v>7643826.2999999998</v>
      </c>
      <c r="J18" s="68" t="s">
        <v>65</v>
      </c>
      <c r="K18" s="196">
        <v>77801</v>
      </c>
      <c r="L18" s="71"/>
      <c r="M18" s="70">
        <v>72080.600000000006</v>
      </c>
      <c r="N18" s="85">
        <v>67813</v>
      </c>
      <c r="O18" s="70">
        <v>28890410</v>
      </c>
      <c r="P18" s="75">
        <v>28890410</v>
      </c>
      <c r="Q18" s="40" t="s">
        <v>10</v>
      </c>
      <c r="R18" s="98" t="s">
        <v>10</v>
      </c>
      <c r="S18" s="45">
        <v>298248.96549999999</v>
      </c>
      <c r="T18" s="103">
        <v>298248.96549999999</v>
      </c>
      <c r="U18" s="7">
        <v>552039.1</v>
      </c>
      <c r="V18" s="109">
        <v>552039.1</v>
      </c>
      <c r="W18" s="7">
        <v>229030</v>
      </c>
      <c r="X18" s="9"/>
      <c r="Y18" s="51">
        <v>125900</v>
      </c>
      <c r="Z18" s="52"/>
      <c r="AA18" s="7">
        <v>16000367</v>
      </c>
      <c r="AB18" s="9"/>
      <c r="AC18" s="55">
        <v>12542</v>
      </c>
      <c r="AD18" s="9"/>
    </row>
    <row r="19" spans="1:30" ht="17" thickBot="1">
      <c r="A19" s="1">
        <v>2015</v>
      </c>
      <c r="B19" s="1"/>
      <c r="C19" s="70">
        <v>1543600.9539999999</v>
      </c>
      <c r="D19" s="71"/>
      <c r="E19" s="70">
        <v>13520862.9</v>
      </c>
      <c r="F19" s="86">
        <v>13520862.9</v>
      </c>
      <c r="G19" s="70">
        <v>8908736</v>
      </c>
      <c r="H19" s="84">
        <v>8908736668</v>
      </c>
      <c r="I19" s="70">
        <v>7851425.5999999996</v>
      </c>
      <c r="J19" s="68" t="s">
        <v>66</v>
      </c>
      <c r="K19" s="196">
        <v>66718</v>
      </c>
      <c r="L19" s="71"/>
      <c r="M19" s="70">
        <v>72424.899999999994</v>
      </c>
      <c r="N19" s="85">
        <v>68389</v>
      </c>
      <c r="O19" s="70">
        <v>30078000</v>
      </c>
      <c r="P19" s="75">
        <v>30078000</v>
      </c>
      <c r="Q19" s="40" t="s">
        <v>8</v>
      </c>
      <c r="R19" s="98" t="s">
        <v>8</v>
      </c>
      <c r="S19" s="45">
        <v>322785.09999999998</v>
      </c>
      <c r="T19" s="103">
        <v>322785.09999999998</v>
      </c>
      <c r="U19" s="7">
        <v>851583.36</v>
      </c>
      <c r="V19" s="109">
        <v>851583.36</v>
      </c>
      <c r="W19" s="7">
        <v>149110</v>
      </c>
      <c r="X19" s="9"/>
      <c r="Y19" s="7">
        <v>78600</v>
      </c>
      <c r="Z19" s="9"/>
      <c r="AA19" s="7">
        <v>20162741</v>
      </c>
      <c r="AB19" s="9"/>
      <c r="AC19" s="55">
        <v>14413</v>
      </c>
      <c r="AD19" s="9"/>
    </row>
    <row r="20" spans="1:30" ht="17" thickBot="1">
      <c r="A20" s="1">
        <v>2016</v>
      </c>
      <c r="B20" s="1"/>
      <c r="C20" s="70">
        <v>1712239.426</v>
      </c>
      <c r="D20" s="71"/>
      <c r="E20" s="70">
        <v>15121534.199999999</v>
      </c>
      <c r="F20" s="66">
        <v>15121534.199999999</v>
      </c>
      <c r="G20" s="70">
        <v>9193008</v>
      </c>
      <c r="H20" s="84">
        <v>9193008301</v>
      </c>
      <c r="I20" s="70">
        <v>8877295.3000000007</v>
      </c>
      <c r="J20" s="71"/>
      <c r="K20" s="196">
        <v>65314</v>
      </c>
      <c r="L20" s="71"/>
      <c r="M20" s="70">
        <v>72065.2</v>
      </c>
      <c r="N20" s="71"/>
      <c r="O20" s="70">
        <v>36338093</v>
      </c>
      <c r="P20" s="75">
        <v>36338093</v>
      </c>
      <c r="Q20" s="40" t="s">
        <v>11</v>
      </c>
      <c r="R20" s="98" t="s">
        <v>11</v>
      </c>
      <c r="S20" s="45">
        <v>330199.09999999998</v>
      </c>
      <c r="T20" s="103">
        <v>330199.09999999998</v>
      </c>
      <c r="U20" s="7">
        <v>910869.11360000004</v>
      </c>
      <c r="V20" s="109">
        <v>910869.11360000004</v>
      </c>
      <c r="W20" s="49">
        <v>118194.6</v>
      </c>
      <c r="X20" s="110" t="s">
        <v>81</v>
      </c>
      <c r="Y20" s="49">
        <v>76229.7</v>
      </c>
      <c r="Z20" s="50"/>
      <c r="AA20" s="7">
        <v>20909815</v>
      </c>
      <c r="AB20" s="9"/>
      <c r="AC20" s="55">
        <v>15092</v>
      </c>
      <c r="AD20" s="9"/>
    </row>
    <row r="21" spans="1:30" ht="17" thickBot="1">
      <c r="A21" s="1">
        <v>2017</v>
      </c>
      <c r="B21" s="1"/>
      <c r="C21" s="70">
        <v>2007707.66</v>
      </c>
      <c r="D21" s="71"/>
      <c r="E21" s="70">
        <v>16538189.5</v>
      </c>
      <c r="F21" s="72">
        <v>16538189.5</v>
      </c>
      <c r="G21" s="70">
        <v>9776264</v>
      </c>
      <c r="H21" s="84">
        <v>9776264782</v>
      </c>
      <c r="I21" s="70">
        <v>9763855.6999999993</v>
      </c>
      <c r="J21" s="71"/>
      <c r="K21" s="196">
        <v>85326</v>
      </c>
      <c r="L21" s="71"/>
      <c r="M21" s="70">
        <v>71842.7</v>
      </c>
      <c r="N21" s="71"/>
      <c r="O21" s="70">
        <v>36604923</v>
      </c>
      <c r="P21" s="87">
        <v>36604923</v>
      </c>
      <c r="Q21" s="40">
        <v>47.3</v>
      </c>
      <c r="R21" s="99">
        <v>47.3</v>
      </c>
      <c r="S21" s="45">
        <v>358214.8</v>
      </c>
      <c r="T21" s="103">
        <v>358214.8</v>
      </c>
      <c r="U21" s="7">
        <v>248998.8</v>
      </c>
      <c r="V21" s="109">
        <v>248998.8</v>
      </c>
      <c r="W21" s="49">
        <v>148623.4</v>
      </c>
      <c r="X21" s="111" t="s">
        <v>82</v>
      </c>
      <c r="Y21" s="49">
        <v>98641.4</v>
      </c>
      <c r="Z21" s="50"/>
      <c r="AA21" s="7">
        <v>22718576</v>
      </c>
      <c r="AB21" s="9"/>
      <c r="AC21" s="55">
        <v>15397</v>
      </c>
      <c r="AD21" s="9"/>
    </row>
    <row r="22" spans="1:30" ht="17" thickBot="1">
      <c r="A22" s="1">
        <v>2018</v>
      </c>
      <c r="B22" s="1"/>
      <c r="C22" s="70">
        <v>2485175.7439999999</v>
      </c>
      <c r="D22" s="71"/>
      <c r="E22" s="70">
        <v>18777726</v>
      </c>
      <c r="F22" s="72">
        <v>18777726</v>
      </c>
      <c r="G22" s="70">
        <v>10539984</v>
      </c>
      <c r="H22" s="84">
        <v>10539984590</v>
      </c>
      <c r="I22" s="70"/>
      <c r="J22" s="71"/>
      <c r="K22" s="196">
        <v>69873</v>
      </c>
      <c r="L22" s="71"/>
      <c r="M22" s="70">
        <v>71561.7</v>
      </c>
      <c r="N22" s="71"/>
      <c r="O22" s="70">
        <v>40602319</v>
      </c>
      <c r="P22" s="87">
        <v>40602319</v>
      </c>
      <c r="Q22" s="40">
        <v>46.6</v>
      </c>
      <c r="R22" s="99">
        <v>46.6</v>
      </c>
      <c r="S22" s="45">
        <v>350894.2</v>
      </c>
      <c r="T22" s="103">
        <v>350894.2</v>
      </c>
      <c r="U22" s="7">
        <v>283544.60570000001</v>
      </c>
      <c r="V22" s="109">
        <v>283544.60570000001</v>
      </c>
      <c r="W22" s="49">
        <v>197017.5</v>
      </c>
      <c r="X22" s="111" t="s">
        <v>83</v>
      </c>
      <c r="Y22" s="49">
        <v>103426.8</v>
      </c>
      <c r="Z22" s="50"/>
      <c r="AA22" s="7">
        <v>22271453</v>
      </c>
      <c r="AB22" s="9"/>
      <c r="AC22" s="55">
        <v>16087</v>
      </c>
      <c r="AD22" s="9"/>
    </row>
    <row r="23" spans="1:30" ht="17" thickBot="1">
      <c r="A23" s="1">
        <v>2019</v>
      </c>
      <c r="B23" s="1"/>
      <c r="C23" s="70">
        <v>3268623.1680000001</v>
      </c>
      <c r="D23" s="71"/>
      <c r="E23" s="70">
        <v>19797064.300000001</v>
      </c>
      <c r="F23" s="88">
        <v>19797064.300000001</v>
      </c>
      <c r="G23" s="70">
        <v>11517283</v>
      </c>
      <c r="H23" s="84">
        <v>11517283461</v>
      </c>
      <c r="I23" s="70">
        <v>12424395.800000001</v>
      </c>
      <c r="J23" s="71"/>
      <c r="K23" s="196">
        <v>93903</v>
      </c>
      <c r="L23" s="71"/>
      <c r="M23" s="70">
        <v>71064.5</v>
      </c>
      <c r="N23" s="71"/>
      <c r="O23" s="70"/>
      <c r="P23" s="87">
        <v>70029739</v>
      </c>
      <c r="Q23" s="40">
        <v>37.799999999999997</v>
      </c>
      <c r="R23" s="99">
        <v>37.799999999999997</v>
      </c>
      <c r="S23" s="45">
        <v>398462.4</v>
      </c>
      <c r="T23" s="105">
        <v>398462.4</v>
      </c>
      <c r="U23" s="7">
        <v>565805.8848</v>
      </c>
      <c r="V23" s="109">
        <v>565805.8848</v>
      </c>
      <c r="W23" s="49">
        <v>184295.2</v>
      </c>
      <c r="X23" s="111" t="s">
        <v>84</v>
      </c>
      <c r="Y23" s="49">
        <v>107348.1</v>
      </c>
      <c r="Z23" s="50"/>
      <c r="AA23" s="7">
        <v>26580520</v>
      </c>
      <c r="AB23" s="9"/>
      <c r="AC23" s="55">
        <v>16843</v>
      </c>
      <c r="AD23" s="9"/>
    </row>
    <row r="24" spans="1:30" ht="17" thickBot="1">
      <c r="A24" s="1">
        <v>2020</v>
      </c>
      <c r="B24" s="1"/>
      <c r="C24" s="70">
        <v>3839394.4169999999</v>
      </c>
      <c r="D24" s="89">
        <v>3839394.4169999999</v>
      </c>
      <c r="E24" s="70">
        <v>19856674.5</v>
      </c>
      <c r="F24" s="86">
        <v>19856674.5</v>
      </c>
      <c r="G24" s="70">
        <v>11872014</v>
      </c>
      <c r="H24" s="84">
        <v>11872014626</v>
      </c>
      <c r="I24" s="70">
        <v>11775338.4</v>
      </c>
      <c r="J24" s="71"/>
      <c r="K24" s="196">
        <v>126244</v>
      </c>
      <c r="L24" s="71"/>
      <c r="M24" s="70">
        <v>69550.3</v>
      </c>
      <c r="N24" s="71"/>
      <c r="O24" s="70">
        <v>66739526</v>
      </c>
      <c r="P24" s="90">
        <v>66739526</v>
      </c>
      <c r="Q24" s="40">
        <v>39</v>
      </c>
      <c r="R24" s="100">
        <v>39</v>
      </c>
      <c r="S24" s="45">
        <v>427329.33739999996</v>
      </c>
      <c r="T24" s="103">
        <v>427329.33739999996</v>
      </c>
      <c r="U24" s="7">
        <v>626603.38839999994</v>
      </c>
      <c r="V24" s="109">
        <v>626603.38839999994</v>
      </c>
      <c r="W24" s="49">
        <v>135211</v>
      </c>
      <c r="X24" s="112" t="s">
        <v>85</v>
      </c>
      <c r="Y24" s="49">
        <v>102899.2</v>
      </c>
      <c r="Z24" s="50"/>
      <c r="AA24" s="7">
        <v>30364225</v>
      </c>
      <c r="AB24" s="9"/>
      <c r="AC24" s="55">
        <v>18029</v>
      </c>
      <c r="AD24" s="9"/>
    </row>
    <row r="25" spans="1:30" ht="17" thickBot="1">
      <c r="A25" s="1">
        <v>2021</v>
      </c>
      <c r="B25" s="1"/>
      <c r="C25" s="91">
        <v>4868342.125</v>
      </c>
      <c r="D25" s="92">
        <v>4868342.125</v>
      </c>
      <c r="E25" s="91">
        <v>23323000</v>
      </c>
      <c r="F25" s="66"/>
      <c r="G25" s="91">
        <v>13479555</v>
      </c>
      <c r="H25" s="84">
        <v>13479555327</v>
      </c>
      <c r="I25" s="93"/>
      <c r="J25" s="94"/>
      <c r="K25" s="196">
        <v>102319</v>
      </c>
      <c r="L25" s="95"/>
      <c r="M25" s="91">
        <v>70817.899999999994</v>
      </c>
      <c r="N25" s="95"/>
      <c r="O25" s="91">
        <v>71721306</v>
      </c>
      <c r="P25" s="90">
        <v>71721306</v>
      </c>
      <c r="Q25" s="44">
        <v>40.5</v>
      </c>
      <c r="R25" s="101">
        <v>40.5</v>
      </c>
      <c r="S25" s="46">
        <v>460696.31449999998</v>
      </c>
      <c r="T25" s="103">
        <v>460696.31449999998</v>
      </c>
      <c r="U25" s="35">
        <v>795297</v>
      </c>
      <c r="V25" s="109">
        <v>795297</v>
      </c>
      <c r="W25" s="35"/>
      <c r="X25" s="36"/>
      <c r="Y25" s="35">
        <v>129000</v>
      </c>
      <c r="Z25" s="36"/>
      <c r="AA25" s="35"/>
      <c r="AB25" s="36"/>
      <c r="AC25" s="58">
        <v>20585</v>
      </c>
      <c r="AD25" s="9"/>
    </row>
    <row r="26" spans="1:30" ht="16" thickBot="1">
      <c r="A26" s="37">
        <v>2022</v>
      </c>
      <c r="B26" s="37"/>
      <c r="C26" s="59">
        <v>5082549.2</v>
      </c>
      <c r="D26" s="60">
        <v>5917985.8969999999</v>
      </c>
      <c r="E26" s="59">
        <v>26236000</v>
      </c>
      <c r="F26" s="61"/>
      <c r="G26" s="62"/>
      <c r="H26" s="63"/>
      <c r="I26" s="62"/>
      <c r="J26" s="63"/>
      <c r="K26" s="196">
        <v>78394</v>
      </c>
      <c r="L26" s="63"/>
      <c r="M26" s="62"/>
      <c r="N26" s="63"/>
      <c r="O26" s="62"/>
      <c r="P26" s="63"/>
      <c r="Q26" s="42"/>
      <c r="R26" s="43"/>
      <c r="S26" s="35">
        <v>1378900</v>
      </c>
      <c r="T26" s="36"/>
      <c r="U26" s="42"/>
      <c r="V26" s="43"/>
      <c r="W26" s="42"/>
      <c r="X26" s="43"/>
      <c r="Y26" s="42"/>
      <c r="Z26" s="43"/>
      <c r="AA26" s="42"/>
      <c r="AB26" s="43"/>
      <c r="AC26" s="42"/>
      <c r="AD26" s="43"/>
    </row>
    <row r="27" spans="1:30">
      <c r="A27" s="1"/>
      <c r="B27" s="1"/>
      <c r="C27" s="38" t="s">
        <v>12</v>
      </c>
      <c r="E27" s="38" t="s">
        <v>13</v>
      </c>
      <c r="F27" s="38"/>
      <c r="G27" s="38" t="s">
        <v>13</v>
      </c>
      <c r="H27" s="38"/>
      <c r="I27" s="38" t="s">
        <v>13</v>
      </c>
      <c r="J27" s="38"/>
      <c r="K27" s="38" t="s">
        <v>13</v>
      </c>
      <c r="L27" s="1"/>
      <c r="M27" s="38" t="s">
        <v>13</v>
      </c>
      <c r="N27" s="38"/>
      <c r="O27" s="38" t="s">
        <v>13</v>
      </c>
      <c r="P27" s="38"/>
      <c r="Q27" s="38" t="s">
        <v>13</v>
      </c>
      <c r="R27" s="38"/>
      <c r="S27" s="38" t="s">
        <v>13</v>
      </c>
      <c r="T27" s="38"/>
      <c r="U27" s="38" t="s">
        <v>13</v>
      </c>
      <c r="V27" s="38"/>
      <c r="W27" s="38" t="s">
        <v>13</v>
      </c>
      <c r="X27" s="38"/>
      <c r="Y27" s="38" t="s">
        <v>13</v>
      </c>
      <c r="Z27" s="38"/>
      <c r="AA27" s="38" t="s">
        <v>13</v>
      </c>
      <c r="AB27" s="38"/>
      <c r="AC27" s="38" t="s">
        <v>13</v>
      </c>
    </row>
    <row r="28" spans="1:30">
      <c r="A28" s="1"/>
      <c r="B28" s="1"/>
      <c r="C28" s="38" t="s">
        <v>13</v>
      </c>
      <c r="E28" s="1"/>
      <c r="F28" s="1"/>
      <c r="G28" s="38" t="s">
        <v>13</v>
      </c>
      <c r="H28" s="38"/>
      <c r="I28" s="38" t="s">
        <v>13</v>
      </c>
      <c r="J28" s="38"/>
      <c r="K28" s="38" t="s">
        <v>13</v>
      </c>
      <c r="L28" s="1"/>
      <c r="M28" s="38" t="s">
        <v>13</v>
      </c>
      <c r="N28" s="38"/>
      <c r="O28" s="1"/>
      <c r="P28" s="1"/>
      <c r="Q28" s="1"/>
      <c r="R28" s="1"/>
      <c r="S28" s="1"/>
      <c r="T28" s="1"/>
      <c r="U28" s="38" t="s">
        <v>13</v>
      </c>
      <c r="V28" s="38"/>
      <c r="W28" s="38" t="s">
        <v>13</v>
      </c>
      <c r="X28" s="38"/>
      <c r="Y28" s="38" t="s">
        <v>13</v>
      </c>
      <c r="Z28" s="38"/>
      <c r="AA28" s="1"/>
      <c r="AB28" s="1"/>
      <c r="AC28" s="1"/>
    </row>
    <row r="29" spans="1:3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8" t="s">
        <v>13</v>
      </c>
      <c r="N29" s="38"/>
      <c r="O29" s="1"/>
      <c r="P29" s="1"/>
      <c r="Q29" s="1"/>
      <c r="R29" s="1"/>
      <c r="S29" s="1"/>
      <c r="T29" s="1"/>
      <c r="U29" s="1"/>
      <c r="V29" s="1"/>
      <c r="W29" s="1"/>
      <c r="X29" s="1"/>
      <c r="Y29" s="38" t="s">
        <v>13</v>
      </c>
      <c r="Z29" s="38"/>
      <c r="AA29" s="1"/>
      <c r="AB29" s="1"/>
      <c r="AC29" s="1"/>
    </row>
    <row r="48" spans="2:29" ht="16" thickBot="1"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 t="s">
        <v>99</v>
      </c>
      <c r="V48" s="165"/>
      <c r="W48" s="165"/>
      <c r="X48" s="165" t="s">
        <v>99</v>
      </c>
      <c r="Y48" s="165"/>
      <c r="Z48" s="165" t="s">
        <v>99</v>
      </c>
      <c r="AA48" s="165"/>
      <c r="AB48" s="165"/>
      <c r="AC48" s="165"/>
    </row>
    <row r="49" spans="1:29" ht="18" thickBot="1">
      <c r="A49" s="126"/>
      <c r="B49" s="166">
        <v>10.6</v>
      </c>
      <c r="C49" s="167" t="s">
        <v>86</v>
      </c>
      <c r="D49" s="168"/>
      <c r="E49" s="169" t="s">
        <v>87</v>
      </c>
      <c r="F49" s="169"/>
      <c r="G49" s="167" t="s">
        <v>88</v>
      </c>
      <c r="H49" s="168"/>
      <c r="I49" s="169" t="s">
        <v>89</v>
      </c>
      <c r="J49" s="169"/>
      <c r="K49" s="170" t="s">
        <v>90</v>
      </c>
      <c r="L49" s="170"/>
      <c r="M49" s="169" t="s">
        <v>91</v>
      </c>
      <c r="N49" s="169"/>
      <c r="O49" s="169" t="s">
        <v>92</v>
      </c>
      <c r="P49" s="169"/>
      <c r="Q49" s="171" t="s">
        <v>93</v>
      </c>
      <c r="R49" s="171"/>
      <c r="S49" s="169" t="s">
        <v>94</v>
      </c>
      <c r="T49" s="169"/>
      <c r="U49" s="169" t="s">
        <v>95</v>
      </c>
      <c r="V49" s="169"/>
      <c r="W49" s="172"/>
      <c r="X49" s="173" t="s">
        <v>96</v>
      </c>
      <c r="Y49" s="173"/>
      <c r="Z49" s="118" t="s">
        <v>54</v>
      </c>
      <c r="AA49" s="120"/>
      <c r="AB49" s="174" t="s">
        <v>97</v>
      </c>
      <c r="AC49" s="174" t="s">
        <v>98</v>
      </c>
    </row>
    <row r="50" spans="1:29">
      <c r="A50" s="127">
        <v>1998</v>
      </c>
      <c r="B50" s="166">
        <v>9.9</v>
      </c>
      <c r="C50" s="128">
        <v>65120</v>
      </c>
      <c r="D50" s="129">
        <v>87211.833333333299</v>
      </c>
      <c r="E50" s="128">
        <v>328497.90000000002</v>
      </c>
      <c r="F50" s="130">
        <v>328497.90000000002</v>
      </c>
      <c r="G50" s="128"/>
      <c r="H50" s="131">
        <f>$H$52-$H$78*B62</f>
        <v>638450.60000000009</v>
      </c>
      <c r="I50" s="128"/>
      <c r="J50" s="132">
        <v>228548.4</v>
      </c>
      <c r="K50" s="125">
        <v>133850.10540565525</v>
      </c>
      <c r="L50" s="133"/>
      <c r="M50" s="134">
        <v>63589.599999999999</v>
      </c>
      <c r="N50" s="134">
        <v>63589.599999999999</v>
      </c>
      <c r="O50" s="135">
        <v>1212184</v>
      </c>
      <c r="P50" s="136">
        <v>1212184</v>
      </c>
      <c r="Q50" s="175">
        <v>33.799999999999997</v>
      </c>
      <c r="R50" s="137">
        <v>33.799999999999997</v>
      </c>
      <c r="S50" s="128"/>
      <c r="T50" s="176">
        <f t="shared" ref="T50:T60" si="0">$T$62-$T$76*LN(B52)</f>
        <v>83359.407787939359</v>
      </c>
      <c r="U50" s="128"/>
      <c r="V50" s="134">
        <v>25719.200000000001</v>
      </c>
      <c r="W50" s="172">
        <v>1</v>
      </c>
      <c r="X50" s="138">
        <f t="shared" ref="X50:X57" si="1">$X$59-$X$76*LN(B49)*B55</f>
        <v>37165.099478499033</v>
      </c>
      <c r="Y50" s="133"/>
      <c r="Z50" s="16"/>
      <c r="AA50" s="6"/>
      <c r="AB50" s="194">
        <v>111458</v>
      </c>
      <c r="AC50" s="195">
        <v>1393.3</v>
      </c>
    </row>
    <row r="51" spans="1:29">
      <c r="A51" s="127">
        <v>1999</v>
      </c>
      <c r="B51" s="166">
        <v>9.1999999999999993</v>
      </c>
      <c r="C51" s="138">
        <v>93800</v>
      </c>
      <c r="D51" s="129">
        <v>119302.33333333299</v>
      </c>
      <c r="E51" s="138">
        <v>695059.8</v>
      </c>
      <c r="F51" s="139">
        <v>695059.8</v>
      </c>
      <c r="G51" s="138"/>
      <c r="H51" s="131">
        <f>$H$52-$H$78*B63</f>
        <v>789466.92</v>
      </c>
      <c r="I51" s="138"/>
      <c r="J51" s="131">
        <v>488395.1</v>
      </c>
      <c r="K51" s="125">
        <v>136468.87045785889</v>
      </c>
      <c r="L51" s="129"/>
      <c r="M51" s="134">
        <v>64053.1</v>
      </c>
      <c r="N51" s="134">
        <v>64053.1</v>
      </c>
      <c r="O51" s="140">
        <v>1272744</v>
      </c>
      <c r="P51" s="136">
        <v>1272744</v>
      </c>
      <c r="Q51" s="177">
        <v>35.200000000000003</v>
      </c>
      <c r="R51" s="137">
        <v>35.200000000000003</v>
      </c>
      <c r="S51" s="138"/>
      <c r="T51" s="176">
        <f t="shared" si="0"/>
        <v>87820.237639262617</v>
      </c>
      <c r="U51" s="138"/>
      <c r="V51" s="129">
        <f>$V$56-$V$76*B61</f>
        <v>25262.145</v>
      </c>
      <c r="W51" s="172">
        <v>2</v>
      </c>
      <c r="X51" s="138">
        <f t="shared" si="1"/>
        <v>49008.800928933604</v>
      </c>
      <c r="Y51" s="129"/>
      <c r="Z51" s="7"/>
      <c r="AA51" s="9"/>
      <c r="AB51" s="142">
        <v>185861</v>
      </c>
      <c r="AC51" s="141">
        <v>1807.8</v>
      </c>
    </row>
    <row r="52" spans="1:29">
      <c r="A52" s="127">
        <v>2000</v>
      </c>
      <c r="B52" s="166">
        <v>8.5</v>
      </c>
      <c r="C52" s="138">
        <v>156215</v>
      </c>
      <c r="D52" s="141">
        <v>156215</v>
      </c>
      <c r="E52" s="138">
        <v>1159034</v>
      </c>
      <c r="F52" s="139">
        <v>1159034</v>
      </c>
      <c r="G52" s="138">
        <v>962057</v>
      </c>
      <c r="H52" s="142">
        <v>962057</v>
      </c>
      <c r="I52" s="138"/>
      <c r="J52" s="132">
        <v>748241.8</v>
      </c>
      <c r="K52" s="125">
        <v>139019.74343357823</v>
      </c>
      <c r="L52" s="129"/>
      <c r="M52" s="142">
        <v>64516.6</v>
      </c>
      <c r="N52" s="134">
        <v>64516.6</v>
      </c>
      <c r="O52" s="140">
        <v>1444737</v>
      </c>
      <c r="P52" s="143">
        <v>1444737</v>
      </c>
      <c r="Q52" s="177">
        <v>32.4</v>
      </c>
      <c r="R52" s="137">
        <v>32.4</v>
      </c>
      <c r="S52" s="178">
        <v>24927</v>
      </c>
      <c r="T52" s="176">
        <f t="shared" si="0"/>
        <v>92700.797177225162</v>
      </c>
      <c r="U52" s="179">
        <v>25720.2</v>
      </c>
      <c r="V52" s="134">
        <v>25720.2</v>
      </c>
      <c r="W52" s="172">
        <v>3</v>
      </c>
      <c r="X52" s="138">
        <f t="shared" si="1"/>
        <v>60443.098962405158</v>
      </c>
      <c r="Y52" s="129"/>
      <c r="Z52" s="7">
        <v>12600</v>
      </c>
      <c r="AA52" s="9"/>
      <c r="AB52" s="142">
        <v>309534</v>
      </c>
      <c r="AC52" s="141">
        <v>2185</v>
      </c>
    </row>
    <row r="53" spans="1:29">
      <c r="A53" s="127">
        <v>2001</v>
      </c>
      <c r="B53" s="166">
        <v>7.8</v>
      </c>
      <c r="C53" s="138">
        <v>173839</v>
      </c>
      <c r="D53" s="141">
        <v>173839</v>
      </c>
      <c r="E53" s="138">
        <v>1370182.8</v>
      </c>
      <c r="F53" s="139">
        <v>1370182.8</v>
      </c>
      <c r="G53" s="166"/>
      <c r="H53" s="138">
        <f>$H$52+$H$76*B63</f>
        <v>1393532.2</v>
      </c>
      <c r="I53" s="138">
        <v>1008088.5</v>
      </c>
      <c r="J53" s="142">
        <v>1008088.5</v>
      </c>
      <c r="K53" s="125">
        <v>141496.61569474541</v>
      </c>
      <c r="L53" s="129"/>
      <c r="M53" s="142">
        <v>64980.1</v>
      </c>
      <c r="N53" s="134">
        <v>64980.1</v>
      </c>
      <c r="O53" s="140">
        <v>1841258</v>
      </c>
      <c r="P53" s="143">
        <v>1841258</v>
      </c>
      <c r="Q53" s="177">
        <v>30.4</v>
      </c>
      <c r="R53" s="137">
        <v>30.4</v>
      </c>
      <c r="S53" s="178">
        <v>33701</v>
      </c>
      <c r="T53" s="176">
        <f t="shared" si="0"/>
        <v>98088.355299567353</v>
      </c>
      <c r="U53" s="138"/>
      <c r="V53" s="129">
        <f>$V$56-$V$76*B63</f>
        <v>24905.88</v>
      </c>
      <c r="W53" s="172">
        <v>4</v>
      </c>
      <c r="X53" s="138">
        <f t="shared" si="1"/>
        <v>71426.749882403004</v>
      </c>
      <c r="Y53" s="129"/>
      <c r="Z53" s="7">
        <v>13800</v>
      </c>
      <c r="AA53" s="9"/>
      <c r="AB53" s="142">
        <v>418289</v>
      </c>
      <c r="AC53" s="141">
        <v>2385.2600000000002</v>
      </c>
    </row>
    <row r="54" spans="1:29">
      <c r="A54" s="127">
        <v>2002</v>
      </c>
      <c r="B54" s="166">
        <v>7.1</v>
      </c>
      <c r="C54" s="138">
        <v>220396</v>
      </c>
      <c r="D54" s="141">
        <v>220396</v>
      </c>
      <c r="E54" s="138">
        <v>1767476.7</v>
      </c>
      <c r="F54" s="139">
        <v>1767476.7</v>
      </c>
      <c r="G54" s="166"/>
      <c r="H54" s="138">
        <f>$G$52+$H$76*B64</f>
        <v>1771073</v>
      </c>
      <c r="I54" s="138">
        <v>1267935.2</v>
      </c>
      <c r="J54" s="141">
        <v>1267935.2</v>
      </c>
      <c r="K54" s="125">
        <v>143892.16868664508</v>
      </c>
      <c r="L54" s="129"/>
      <c r="M54" s="142">
        <v>65573.600000000006</v>
      </c>
      <c r="N54" s="134">
        <v>65573.600000000006</v>
      </c>
      <c r="O54" s="140">
        <v>2255912</v>
      </c>
      <c r="P54" s="143">
        <v>2255912</v>
      </c>
      <c r="Q54" s="177">
        <v>35.1</v>
      </c>
      <c r="R54" s="137">
        <v>35.1</v>
      </c>
      <c r="S54" s="178">
        <v>46034</v>
      </c>
      <c r="T54" s="176">
        <f t="shared" si="0"/>
        <v>104100.58955481848</v>
      </c>
      <c r="U54" s="138"/>
      <c r="V54" s="129">
        <f t="shared" ref="V54:V55" si="2">$V$56-$V$76*B64</f>
        <v>25084.012500000001</v>
      </c>
      <c r="W54" s="172">
        <v>5</v>
      </c>
      <c r="X54" s="138">
        <f t="shared" si="1"/>
        <v>81909.896440436991</v>
      </c>
      <c r="Y54" s="129"/>
      <c r="Z54" s="7">
        <v>17800</v>
      </c>
      <c r="AA54" s="9"/>
      <c r="AB54" s="142">
        <v>589139</v>
      </c>
      <c r="AC54" s="141">
        <v>2918.55</v>
      </c>
    </row>
    <row r="55" spans="1:29">
      <c r="A55" s="127">
        <v>2003</v>
      </c>
      <c r="B55" s="166">
        <v>6.4</v>
      </c>
      <c r="C55" s="138">
        <v>269588</v>
      </c>
      <c r="D55" s="141">
        <v>269588</v>
      </c>
      <c r="E55" s="138">
        <v>2188231.5</v>
      </c>
      <c r="F55" s="139">
        <v>2188231.5</v>
      </c>
      <c r="G55" s="166"/>
      <c r="H55" s="138">
        <f>$G$52+$H$76*B65</f>
        <v>2148613.7999999998</v>
      </c>
      <c r="I55" s="138">
        <v>1563568.7</v>
      </c>
      <c r="J55" s="142">
        <v>1563568.7</v>
      </c>
      <c r="K55" s="125">
        <v>146197.47415561954</v>
      </c>
      <c r="L55" s="144"/>
      <c r="M55" s="142">
        <v>65979.199999999997</v>
      </c>
      <c r="N55" s="134">
        <v>65979.199999999997</v>
      </c>
      <c r="O55" s="140">
        <v>3297504</v>
      </c>
      <c r="P55" s="143">
        <v>3297504</v>
      </c>
      <c r="Q55" s="177">
        <v>33</v>
      </c>
      <c r="R55" s="145">
        <v>33</v>
      </c>
      <c r="S55" s="178">
        <v>58073</v>
      </c>
      <c r="T55" s="176">
        <f t="shared" si="0"/>
        <v>110901.59326933735</v>
      </c>
      <c r="U55" s="138"/>
      <c r="V55" s="129">
        <f t="shared" si="2"/>
        <v>25262.145</v>
      </c>
      <c r="W55" s="172">
        <v>6</v>
      </c>
      <c r="X55" s="138">
        <f t="shared" si="1"/>
        <v>91831.205732324917</v>
      </c>
      <c r="Y55" s="129"/>
      <c r="Z55" s="7">
        <v>24000</v>
      </c>
      <c r="AA55" s="9"/>
      <c r="AB55" s="142">
        <v>879313</v>
      </c>
      <c r="AC55" s="141">
        <v>3208.02</v>
      </c>
    </row>
    <row r="56" spans="1:29">
      <c r="A56" s="127">
        <v>2004</v>
      </c>
      <c r="B56" s="166">
        <v>5.7</v>
      </c>
      <c r="C56" s="138">
        <v>358531</v>
      </c>
      <c r="D56" s="141">
        <v>358531</v>
      </c>
      <c r="E56" s="138">
        <v>2853272.4</v>
      </c>
      <c r="F56" s="139">
        <v>2853272.4</v>
      </c>
      <c r="G56" s="166"/>
      <c r="H56" s="138">
        <f>$G$52+$H$76*B66</f>
        <v>2526154.5999999996</v>
      </c>
      <c r="I56" s="138">
        <v>2115067.5</v>
      </c>
      <c r="J56" s="142">
        <v>2115067.5</v>
      </c>
      <c r="K56" s="125">
        <v>148401.39593346574</v>
      </c>
      <c r="L56" s="129"/>
      <c r="M56" s="142">
        <v>66407.199999999997</v>
      </c>
      <c r="N56" s="134">
        <v>66407.199999999997</v>
      </c>
      <c r="O56" s="140">
        <v>3905553</v>
      </c>
      <c r="P56" s="143">
        <v>3905553</v>
      </c>
      <c r="Q56" s="177" t="s">
        <v>3</v>
      </c>
      <c r="R56" s="146" t="s">
        <v>3</v>
      </c>
      <c r="S56" s="178">
        <v>68092</v>
      </c>
      <c r="T56" s="176">
        <f t="shared" si="0"/>
        <v>118730.03435892351</v>
      </c>
      <c r="U56" s="179">
        <v>24702.3</v>
      </c>
      <c r="V56" s="142">
        <v>24702.3</v>
      </c>
      <c r="W56" s="172">
        <v>7</v>
      </c>
      <c r="X56" s="138">
        <f t="shared" si="1"/>
        <v>101113.63764293461</v>
      </c>
      <c r="Y56" s="129"/>
      <c r="Z56" s="7">
        <v>32100</v>
      </c>
      <c r="AA56" s="9"/>
      <c r="AB56" s="142">
        <v>1352790</v>
      </c>
      <c r="AC56" s="141">
        <v>3703.57</v>
      </c>
    </row>
    <row r="57" spans="1:29">
      <c r="A57" s="127">
        <v>2005</v>
      </c>
      <c r="B57" s="166">
        <v>5</v>
      </c>
      <c r="C57" s="138">
        <v>456025</v>
      </c>
      <c r="D57" s="141">
        <v>456025</v>
      </c>
      <c r="E57" s="138">
        <v>4135154.6</v>
      </c>
      <c r="F57" s="139">
        <v>4135154.6</v>
      </c>
      <c r="G57" s="138">
        <v>3119433</v>
      </c>
      <c r="H57" s="142">
        <v>3119433</v>
      </c>
      <c r="I57" s="138">
        <v>3055059.5</v>
      </c>
      <c r="J57" s="142">
        <v>3055059.5</v>
      </c>
      <c r="K57" s="125">
        <v>150489.65226325492</v>
      </c>
      <c r="L57" s="129"/>
      <c r="M57" s="140">
        <v>66683</v>
      </c>
      <c r="N57" s="138">
        <v>66683</v>
      </c>
      <c r="O57" s="140">
        <v>5346984</v>
      </c>
      <c r="P57" s="143">
        <v>5346984</v>
      </c>
      <c r="Q57" s="177" t="s">
        <v>4</v>
      </c>
      <c r="R57" s="146" t="s">
        <v>4</v>
      </c>
      <c r="S57" s="178">
        <v>85240</v>
      </c>
      <c r="T57" s="176">
        <f t="shared" si="0"/>
        <v>127952.55112132955</v>
      </c>
      <c r="U57" s="179">
        <v>28811</v>
      </c>
      <c r="V57" s="142">
        <v>28811</v>
      </c>
      <c r="W57" s="172">
        <v>8</v>
      </c>
      <c r="X57" s="138">
        <f t="shared" si="1"/>
        <v>109657.94427888762</v>
      </c>
      <c r="Y57" s="129"/>
      <c r="Z57" s="7">
        <v>47100</v>
      </c>
      <c r="AA57" s="9"/>
      <c r="AB57" s="142">
        <v>2181920</v>
      </c>
      <c r="AC57" s="141">
        <v>4171.8</v>
      </c>
    </row>
    <row r="58" spans="1:29">
      <c r="A58" s="127">
        <v>2006</v>
      </c>
      <c r="B58" s="166">
        <v>4.3</v>
      </c>
      <c r="C58" s="138">
        <v>590162.48229488998</v>
      </c>
      <c r="D58" s="141">
        <v>590162</v>
      </c>
      <c r="E58" s="138">
        <v>5260232.8</v>
      </c>
      <c r="F58" s="139">
        <v>5260232.8</v>
      </c>
      <c r="G58" s="138">
        <v>3731494</v>
      </c>
      <c r="H58" s="142">
        <v>3731494</v>
      </c>
      <c r="I58" s="138">
        <v>3930286.9</v>
      </c>
      <c r="J58" s="142">
        <v>3930286.9</v>
      </c>
      <c r="K58" s="125">
        <v>152443.25680932129</v>
      </c>
      <c r="L58" s="129"/>
      <c r="M58" s="140">
        <v>67047</v>
      </c>
      <c r="N58" s="138">
        <v>67047</v>
      </c>
      <c r="O58" s="140">
        <v>6142520</v>
      </c>
      <c r="P58" s="143">
        <v>6142520</v>
      </c>
      <c r="Q58" s="177">
        <v>47</v>
      </c>
      <c r="R58" s="146">
        <v>47</v>
      </c>
      <c r="S58" s="178">
        <v>105013</v>
      </c>
      <c r="T58" s="176">
        <f t="shared" si="0"/>
        <v>139175.58145737817</v>
      </c>
      <c r="U58" s="179">
        <v>37211.5</v>
      </c>
      <c r="V58" s="142">
        <v>37211.5</v>
      </c>
      <c r="W58" s="172">
        <v>9</v>
      </c>
      <c r="X58" s="138">
        <f>$X$59-$X$76*LN(B57)*B63</f>
        <v>117332.20808630578</v>
      </c>
      <c r="Y58" s="129"/>
      <c r="Z58" s="7">
        <v>71800</v>
      </c>
      <c r="AA58" s="9"/>
      <c r="AB58" s="142">
        <v>3101710</v>
      </c>
      <c r="AC58" s="141">
        <v>5121</v>
      </c>
    </row>
    <row r="59" spans="1:29">
      <c r="A59" s="127">
        <v>2007</v>
      </c>
      <c r="B59" s="166">
        <v>3.6</v>
      </c>
      <c r="C59" s="138">
        <v>775682.18767550483</v>
      </c>
      <c r="D59" s="141">
        <v>775682</v>
      </c>
      <c r="E59" s="138">
        <v>6696259.0999999996</v>
      </c>
      <c r="F59" s="139">
        <v>6696259.0999999996</v>
      </c>
      <c r="G59" s="138">
        <v>4453175</v>
      </c>
      <c r="H59" s="142">
        <v>4453175</v>
      </c>
      <c r="I59" s="138">
        <v>4853244.4000000004</v>
      </c>
      <c r="J59" s="141">
        <v>4853244.4000000004</v>
      </c>
      <c r="K59" s="125">
        <v>154235.71754257617</v>
      </c>
      <c r="L59" s="129"/>
      <c r="M59" s="140">
        <v>67922</v>
      </c>
      <c r="N59" s="138">
        <v>67922</v>
      </c>
      <c r="O59" s="140">
        <v>9506888</v>
      </c>
      <c r="P59" s="143">
        <v>9506888</v>
      </c>
      <c r="Q59" s="177" t="s">
        <v>5</v>
      </c>
      <c r="R59" s="146" t="s">
        <v>5</v>
      </c>
      <c r="S59" s="178">
        <v>141859</v>
      </c>
      <c r="T59" s="176">
        <f>$T$62-$T$76*LN(B61)</f>
        <v>153514.47450298001</v>
      </c>
      <c r="U59" s="179">
        <v>50567.9</v>
      </c>
      <c r="V59" s="142">
        <v>50567.9</v>
      </c>
      <c r="W59" s="172">
        <v>10</v>
      </c>
      <c r="X59" s="140">
        <v>124800</v>
      </c>
      <c r="Y59" s="129"/>
      <c r="Z59" s="7">
        <v>84400</v>
      </c>
      <c r="AA59" s="9"/>
      <c r="AB59" s="142">
        <v>4236780</v>
      </c>
      <c r="AC59" s="141">
        <v>5855</v>
      </c>
    </row>
    <row r="60" spans="1:29">
      <c r="A60" s="127">
        <v>2008</v>
      </c>
      <c r="B60" s="166">
        <v>2.9</v>
      </c>
      <c r="C60" s="138">
        <v>962468</v>
      </c>
      <c r="D60" s="141">
        <v>962468</v>
      </c>
      <c r="E60" s="138">
        <v>8248652</v>
      </c>
      <c r="F60" s="139">
        <v>8248652</v>
      </c>
      <c r="G60" s="138">
        <v>4305879</v>
      </c>
      <c r="H60" s="142">
        <v>4305879</v>
      </c>
      <c r="I60" s="138">
        <v>5883726.5599999996</v>
      </c>
      <c r="J60" s="142">
        <v>5883726.5</v>
      </c>
      <c r="K60" s="125">
        <v>155827.43292850925</v>
      </c>
      <c r="L60" s="129"/>
      <c r="M60" s="140">
        <v>68397</v>
      </c>
      <c r="N60" s="138">
        <v>68397</v>
      </c>
      <c r="O60" s="140">
        <v>14877108</v>
      </c>
      <c r="P60" s="143">
        <v>14877108</v>
      </c>
      <c r="Q60" s="177" t="s">
        <v>6</v>
      </c>
      <c r="R60" s="146" t="s">
        <v>6</v>
      </c>
      <c r="S60" s="178">
        <v>165775</v>
      </c>
      <c r="T60" s="176">
        <f t="shared" si="0"/>
        <v>173393.63402466205</v>
      </c>
      <c r="U60" s="164">
        <v>43904.4</v>
      </c>
      <c r="V60" s="142">
        <v>43904.4</v>
      </c>
      <c r="W60" s="172">
        <v>11</v>
      </c>
      <c r="X60" s="140">
        <v>174200</v>
      </c>
      <c r="Y60" s="129"/>
      <c r="Z60" s="7">
        <v>115500</v>
      </c>
      <c r="AA60" s="9"/>
      <c r="AB60" s="142">
        <v>4980090</v>
      </c>
      <c r="AC60" s="141">
        <v>6648</v>
      </c>
    </row>
    <row r="61" spans="1:29">
      <c r="A61" s="127">
        <v>2009</v>
      </c>
      <c r="B61" s="166">
        <v>2.2000000000000002</v>
      </c>
      <c r="C61" s="138">
        <v>742422</v>
      </c>
      <c r="D61" s="141">
        <v>742422</v>
      </c>
      <c r="E61" s="138">
        <v>7126972.4000000004</v>
      </c>
      <c r="F61" s="139">
        <v>7126972.4000000004</v>
      </c>
      <c r="G61" s="138">
        <v>5449048</v>
      </c>
      <c r="H61" s="142">
        <v>5449048</v>
      </c>
      <c r="I61" s="138">
        <v>4617486.0999999996</v>
      </c>
      <c r="J61" s="129">
        <f>$J$60+$J$76*B63</f>
        <v>6165342.4680000003</v>
      </c>
      <c r="K61" s="125">
        <v>157152.52456383681</v>
      </c>
      <c r="L61" s="129"/>
      <c r="M61" s="140">
        <v>67418</v>
      </c>
      <c r="N61" s="138">
        <f>N60+(N62-N60)*0.5</f>
        <v>69945.05</v>
      </c>
      <c r="O61" s="140">
        <v>15356818</v>
      </c>
      <c r="P61" s="143">
        <v>15356818</v>
      </c>
      <c r="Q61" s="177" t="s">
        <v>7</v>
      </c>
      <c r="R61" s="146" t="s">
        <v>7</v>
      </c>
      <c r="S61" s="178">
        <v>194820</v>
      </c>
      <c r="T61" s="176">
        <f>$T$62-$T$76*LN(B63)</f>
        <v>206021.47895822453</v>
      </c>
      <c r="U61" s="179">
        <v>35743.1</v>
      </c>
      <c r="V61" s="142">
        <f>$V$62-$V$76*B63</f>
        <v>64746.772100000002</v>
      </c>
      <c r="W61" s="172">
        <v>12</v>
      </c>
      <c r="X61" s="140">
        <v>113200</v>
      </c>
      <c r="Y61" s="129"/>
      <c r="Z61" s="7">
        <v>70900</v>
      </c>
      <c r="AA61" s="9"/>
      <c r="AB61" s="142">
        <v>6293522</v>
      </c>
      <c r="AC61" s="141">
        <v>7406</v>
      </c>
    </row>
    <row r="62" spans="1:29">
      <c r="A62" s="127">
        <v>2010</v>
      </c>
      <c r="B62" s="166">
        <v>1.5</v>
      </c>
      <c r="C62" s="138">
        <v>732760.60400000005</v>
      </c>
      <c r="D62" s="134">
        <f>$D$61+$D$76*B62</f>
        <v>1163529.7021250001</v>
      </c>
      <c r="E62" s="138">
        <v>8375863.7999999998</v>
      </c>
      <c r="F62" s="139">
        <v>8375863.7999999998</v>
      </c>
      <c r="G62" s="138">
        <v>6058819</v>
      </c>
      <c r="H62" s="142">
        <v>6058819</v>
      </c>
      <c r="I62" s="138">
        <v>5594835.5</v>
      </c>
      <c r="J62" s="129">
        <f t="shared" ref="J62:J64" si="3">$J$60+$J$76*B64</f>
        <v>6411756.4399999995</v>
      </c>
      <c r="K62" s="125">
        <v>158078.00242471954</v>
      </c>
      <c r="L62" s="129"/>
      <c r="M62" s="140">
        <v>71493.100000000006</v>
      </c>
      <c r="N62" s="138">
        <v>71493.100000000006</v>
      </c>
      <c r="O62" s="140">
        <v>17905142</v>
      </c>
      <c r="P62" s="143">
        <v>17905142</v>
      </c>
      <c r="Q62" s="177">
        <v>42</v>
      </c>
      <c r="R62" s="146">
        <v>42</v>
      </c>
      <c r="S62" s="180">
        <v>194439.24400000001</v>
      </c>
      <c r="T62" s="181">
        <v>194439.24400000001</v>
      </c>
      <c r="U62" s="138">
        <v>64543.1921</v>
      </c>
      <c r="V62" s="182">
        <v>64543.1921</v>
      </c>
      <c r="W62" s="172">
        <v>13</v>
      </c>
      <c r="X62" s="140">
        <v>143800</v>
      </c>
      <c r="Y62" s="129"/>
      <c r="Z62" s="7">
        <v>91000</v>
      </c>
      <c r="AA62" s="9"/>
      <c r="AB62" s="142">
        <v>8319415</v>
      </c>
      <c r="AC62" s="141">
        <v>8656</v>
      </c>
    </row>
    <row r="63" spans="1:29">
      <c r="A63" s="127">
        <v>2011</v>
      </c>
      <c r="B63" s="166">
        <v>0.8</v>
      </c>
      <c r="C63" s="138">
        <v>856424.07900000003</v>
      </c>
      <c r="D63" s="134">
        <f>$D$62+$D$76*B63</f>
        <v>1388120.4765916667</v>
      </c>
      <c r="E63" s="138">
        <v>9948772.8000000007</v>
      </c>
      <c r="F63" s="139">
        <v>9948772.8000000007</v>
      </c>
      <c r="G63" s="138">
        <v>6573744</v>
      </c>
      <c r="H63" s="141">
        <v>6573744</v>
      </c>
      <c r="I63" s="138">
        <v>6607849.2999999998</v>
      </c>
      <c r="J63" s="129">
        <f t="shared" si="3"/>
        <v>6658170.4120000005</v>
      </c>
      <c r="K63" s="197">
        <v>159868</v>
      </c>
      <c r="L63" s="129"/>
      <c r="M63" s="140">
        <v>71900.800000000003</v>
      </c>
      <c r="N63" s="138">
        <v>71900.800000000003</v>
      </c>
      <c r="O63" s="140">
        <v>20169118</v>
      </c>
      <c r="P63" s="143">
        <v>20169118</v>
      </c>
      <c r="Q63" s="177" t="s">
        <v>8</v>
      </c>
      <c r="R63" s="146" t="s">
        <v>8</v>
      </c>
      <c r="S63" s="180">
        <v>219277.2444</v>
      </c>
      <c r="T63" s="182">
        <v>219277.2444</v>
      </c>
      <c r="U63" s="138">
        <v>158892.57580000002</v>
      </c>
      <c r="V63" s="181">
        <v>158892.57580000002</v>
      </c>
      <c r="W63" s="172">
        <v>14</v>
      </c>
      <c r="X63" s="140">
        <v>188000</v>
      </c>
      <c r="Y63" s="129"/>
      <c r="Z63" s="7">
        <v>117100</v>
      </c>
      <c r="AA63" s="9"/>
      <c r="AB63" s="142">
        <v>10151635</v>
      </c>
      <c r="AC63" s="141">
        <v>9128</v>
      </c>
    </row>
    <row r="64" spans="1:29">
      <c r="A64" s="127">
        <v>2012</v>
      </c>
      <c r="B64" s="166">
        <v>1.5</v>
      </c>
      <c r="C64" s="138">
        <v>1220096.5919999999</v>
      </c>
      <c r="D64" s="134">
        <f>$D$62+$D$76*B64</f>
        <v>1584637.4042500001</v>
      </c>
      <c r="E64" s="138">
        <v>10666870.5</v>
      </c>
      <c r="F64" s="139">
        <v>10666870.5</v>
      </c>
      <c r="G64" s="138">
        <v>6998475</v>
      </c>
      <c r="H64" s="141">
        <v>6998475</v>
      </c>
      <c r="I64" s="138">
        <v>6810623.5999999996</v>
      </c>
      <c r="J64" s="129">
        <f t="shared" si="3"/>
        <v>6904584.3839999996</v>
      </c>
      <c r="K64" s="125">
        <v>133987.5</v>
      </c>
      <c r="L64" s="129"/>
      <c r="M64" s="140">
        <v>72197.8</v>
      </c>
      <c r="N64" s="138">
        <v>72197.8</v>
      </c>
      <c r="O64" s="140">
        <v>23445895</v>
      </c>
      <c r="P64" s="143">
        <v>23445895</v>
      </c>
      <c r="Q64" s="177">
        <v>43</v>
      </c>
      <c r="R64" s="146">
        <v>43</v>
      </c>
      <c r="S64" s="180">
        <v>245646.10630000001</v>
      </c>
      <c r="T64" s="183">
        <v>245646.10630000001</v>
      </c>
      <c r="U64" s="138">
        <v>494532.2108</v>
      </c>
      <c r="V64" s="181">
        <v>494532.2108</v>
      </c>
      <c r="W64" s="172">
        <v>15</v>
      </c>
      <c r="X64" s="140">
        <v>199800</v>
      </c>
      <c r="Y64" s="129"/>
      <c r="Z64" s="7">
        <v>123100</v>
      </c>
      <c r="AA64" s="9"/>
      <c r="AB64" s="142">
        <v>11994894</v>
      </c>
      <c r="AC64" s="141">
        <v>9747</v>
      </c>
    </row>
    <row r="65" spans="1:29">
      <c r="A65" s="127">
        <v>2013</v>
      </c>
      <c r="B65" s="166">
        <v>2.2000000000000002</v>
      </c>
      <c r="C65" s="138">
        <v>1413093.702</v>
      </c>
      <c r="D65" s="134">
        <f>$D$62+$D$76*B65</f>
        <v>1781154.3319083336</v>
      </c>
      <c r="E65" s="138">
        <v>11814897.4</v>
      </c>
      <c r="F65" s="139">
        <v>11814897.4</v>
      </c>
      <c r="G65" s="138">
        <v>7930101</v>
      </c>
      <c r="H65" s="142">
        <v>7930101</v>
      </c>
      <c r="I65" s="138">
        <v>7468115.5</v>
      </c>
      <c r="J65" s="129">
        <f>$J$60+$J$76*B67</f>
        <v>7150998.3559999997</v>
      </c>
      <c r="K65" s="197">
        <v>108107</v>
      </c>
      <c r="L65" s="129"/>
      <c r="M65" s="140">
        <v>72176.399999999994</v>
      </c>
      <c r="N65" s="138">
        <v>72176.399999999994</v>
      </c>
      <c r="O65" s="140">
        <v>26546945</v>
      </c>
      <c r="P65" s="143">
        <v>26546945</v>
      </c>
      <c r="Q65" s="177" t="s">
        <v>9</v>
      </c>
      <c r="R65" s="146" t="s">
        <v>9</v>
      </c>
      <c r="S65" s="180">
        <v>264751.70600000001</v>
      </c>
      <c r="T65" s="183">
        <v>264751.70600000001</v>
      </c>
      <c r="U65" s="138">
        <v>686704.57780000009</v>
      </c>
      <c r="V65" s="181">
        <v>686704.6</v>
      </c>
      <c r="W65" s="172">
        <v>16</v>
      </c>
      <c r="X65" s="140">
        <v>228300</v>
      </c>
      <c r="Y65" s="129"/>
      <c r="Z65" s="7">
        <v>135100</v>
      </c>
      <c r="AA65" s="9"/>
      <c r="AB65" s="142">
        <v>14385851</v>
      </c>
      <c r="AC65" s="141">
        <v>10965</v>
      </c>
    </row>
    <row r="66" spans="1:29">
      <c r="A66" s="127">
        <v>2014</v>
      </c>
      <c r="B66" s="166">
        <v>2.9</v>
      </c>
      <c r="C66" s="138">
        <v>1541884.3659999999</v>
      </c>
      <c r="D66" s="134">
        <f>$D$62+$D$76*B66</f>
        <v>1977671.2595666666</v>
      </c>
      <c r="E66" s="138">
        <v>12779525.699999999</v>
      </c>
      <c r="F66" s="139">
        <v>12779525.699999999</v>
      </c>
      <c r="G66" s="138">
        <v>8089881</v>
      </c>
      <c r="H66" s="142">
        <v>8089881</v>
      </c>
      <c r="I66" s="138">
        <v>7643826.2999999998</v>
      </c>
      <c r="J66" s="142">
        <v>7643826.2999999998</v>
      </c>
      <c r="K66" s="197">
        <v>77801</v>
      </c>
      <c r="L66" s="129"/>
      <c r="M66" s="140">
        <v>72080.600000000006</v>
      </c>
      <c r="N66" s="138">
        <v>72080.600000000006</v>
      </c>
      <c r="O66" s="140">
        <v>28890410</v>
      </c>
      <c r="P66" s="143">
        <v>28890410</v>
      </c>
      <c r="Q66" s="177" t="s">
        <v>10</v>
      </c>
      <c r="R66" s="146" t="s">
        <v>10</v>
      </c>
      <c r="S66" s="180">
        <v>298248.96549999999</v>
      </c>
      <c r="T66" s="182">
        <v>298248.96549999999</v>
      </c>
      <c r="U66" s="138">
        <v>552039.1</v>
      </c>
      <c r="V66" s="181">
        <v>552039.1</v>
      </c>
      <c r="W66" s="172">
        <v>17</v>
      </c>
      <c r="X66" s="140">
        <v>229030</v>
      </c>
      <c r="Y66" s="129"/>
      <c r="Z66" s="51">
        <v>125900</v>
      </c>
      <c r="AA66" s="52"/>
      <c r="AB66" s="142">
        <v>16000367</v>
      </c>
      <c r="AC66" s="141">
        <v>12542</v>
      </c>
    </row>
    <row r="67" spans="1:29" ht="16" thickBot="1">
      <c r="A67" s="127">
        <v>2015</v>
      </c>
      <c r="B67" s="166">
        <v>3.6</v>
      </c>
      <c r="C67" s="138">
        <v>1543600.9539999999</v>
      </c>
      <c r="D67" s="134">
        <f>$D$62+$D$76*B67</f>
        <v>2174188.187225</v>
      </c>
      <c r="E67" s="138">
        <v>13520862.9</v>
      </c>
      <c r="F67" s="147">
        <v>13520862.9</v>
      </c>
      <c r="G67" s="138">
        <v>8908736</v>
      </c>
      <c r="H67" s="142">
        <v>8908736.6679999996</v>
      </c>
      <c r="I67" s="138">
        <v>7851425.5999999996</v>
      </c>
      <c r="J67" s="142">
        <v>7851425.5999999996</v>
      </c>
      <c r="K67" s="197">
        <v>66718</v>
      </c>
      <c r="L67" s="129"/>
      <c r="M67" s="140">
        <v>72424.899999999994</v>
      </c>
      <c r="N67" s="138">
        <v>72424.899999999994</v>
      </c>
      <c r="O67" s="140">
        <v>30078000</v>
      </c>
      <c r="P67" s="143">
        <v>30078000</v>
      </c>
      <c r="Q67" s="177" t="s">
        <v>8</v>
      </c>
      <c r="R67" s="146" t="s">
        <v>8</v>
      </c>
      <c r="S67" s="180">
        <v>322785.09999999998</v>
      </c>
      <c r="T67" s="182">
        <v>322785.09999999998</v>
      </c>
      <c r="U67" s="138">
        <v>851583.36</v>
      </c>
      <c r="V67" s="181">
        <v>851583.36</v>
      </c>
      <c r="W67" s="172">
        <v>18</v>
      </c>
      <c r="X67" s="140">
        <v>149110</v>
      </c>
      <c r="Y67" s="129"/>
      <c r="Z67" s="7">
        <v>78600</v>
      </c>
      <c r="AA67" s="9"/>
      <c r="AB67" s="142">
        <v>20162741</v>
      </c>
      <c r="AC67" s="141">
        <v>14413</v>
      </c>
    </row>
    <row r="68" spans="1:29" ht="16" thickBot="1">
      <c r="A68" s="127">
        <v>2016</v>
      </c>
      <c r="B68" s="166">
        <v>4.3</v>
      </c>
      <c r="C68" s="138">
        <v>1712239.426</v>
      </c>
      <c r="D68" s="134">
        <f>$D$62+$D$76*B68</f>
        <v>2370705.1148833334</v>
      </c>
      <c r="E68" s="138">
        <v>15121534.199999999</v>
      </c>
      <c r="F68" s="130">
        <v>15121534.199999999</v>
      </c>
      <c r="G68" s="138">
        <v>9193008</v>
      </c>
      <c r="H68" s="142">
        <v>9193008.3010000009</v>
      </c>
      <c r="I68" s="138">
        <v>8877295.3000000007</v>
      </c>
      <c r="J68" s="142">
        <v>8059024.9000000004</v>
      </c>
      <c r="K68" s="197">
        <v>65314</v>
      </c>
      <c r="L68" s="129"/>
      <c r="M68" s="138">
        <v>72065.2</v>
      </c>
      <c r="N68" s="129">
        <f>$N$67+$N$76*B64</f>
        <v>72510.974999999991</v>
      </c>
      <c r="O68" s="140">
        <v>36338093</v>
      </c>
      <c r="P68" s="143">
        <v>36338093</v>
      </c>
      <c r="Q68" s="177" t="s">
        <v>11</v>
      </c>
      <c r="R68" s="146" t="s">
        <v>11</v>
      </c>
      <c r="S68" s="180">
        <v>330199.09999999998</v>
      </c>
      <c r="T68" s="182">
        <v>330199.09999999998</v>
      </c>
      <c r="U68" s="138">
        <v>910869.11360000004</v>
      </c>
      <c r="V68" s="181">
        <v>910869.11360000004</v>
      </c>
      <c r="W68" s="172">
        <v>19</v>
      </c>
      <c r="X68" s="193">
        <v>118194.6</v>
      </c>
      <c r="Y68" s="189"/>
      <c r="Z68" s="49">
        <v>76229.7</v>
      </c>
      <c r="AA68" s="50"/>
      <c r="AB68" s="142">
        <v>20909815</v>
      </c>
      <c r="AC68" s="141">
        <v>15092</v>
      </c>
    </row>
    <row r="69" spans="1:29" ht="16" thickBot="1">
      <c r="A69" s="127">
        <v>2017</v>
      </c>
      <c r="B69" s="166">
        <v>5</v>
      </c>
      <c r="C69" s="138">
        <v>2007707.66</v>
      </c>
      <c r="D69" s="134">
        <f>$D$62+$D$76*B69</f>
        <v>2567222.0425416669</v>
      </c>
      <c r="E69" s="138">
        <v>16538189.5</v>
      </c>
      <c r="F69" s="139">
        <v>16538189.5</v>
      </c>
      <c r="G69" s="138">
        <v>9776264</v>
      </c>
      <c r="H69" s="142">
        <v>9776264.7819999997</v>
      </c>
      <c r="I69" s="138">
        <v>9763855.6999999993</v>
      </c>
      <c r="J69" s="142">
        <v>8266624.2000000002</v>
      </c>
      <c r="K69" s="197">
        <v>85326</v>
      </c>
      <c r="L69" s="129"/>
      <c r="M69" s="138">
        <v>71842.7</v>
      </c>
      <c r="N69" s="129">
        <f t="shared" ref="N69:N74" si="4">$N$67+$N$76*B65</f>
        <v>72551.143333333326</v>
      </c>
      <c r="O69" s="140">
        <v>36604923</v>
      </c>
      <c r="P69" s="148">
        <v>36604923</v>
      </c>
      <c r="Q69" s="177">
        <v>47.3</v>
      </c>
      <c r="R69" s="149">
        <v>47.3</v>
      </c>
      <c r="S69" s="180">
        <v>358214.8</v>
      </c>
      <c r="T69" s="182">
        <v>358214.8</v>
      </c>
      <c r="U69" s="138">
        <v>248998.8</v>
      </c>
      <c r="V69" s="181">
        <v>248998.8</v>
      </c>
      <c r="W69" s="172">
        <v>20</v>
      </c>
      <c r="X69" s="193">
        <v>148623.4</v>
      </c>
      <c r="Y69" s="190"/>
      <c r="Z69" s="49">
        <v>98641.4</v>
      </c>
      <c r="AA69" s="50"/>
      <c r="AB69" s="142">
        <v>22718576</v>
      </c>
      <c r="AC69" s="141">
        <v>15397</v>
      </c>
    </row>
    <row r="70" spans="1:29" ht="16" thickBot="1">
      <c r="A70" s="127">
        <v>2018</v>
      </c>
      <c r="B70" s="166">
        <v>5.7</v>
      </c>
      <c r="C70" s="138">
        <v>2485175.7439999999</v>
      </c>
      <c r="D70" s="134">
        <f>$D$62+$D$76*B70</f>
        <v>2763738.9702000003</v>
      </c>
      <c r="E70" s="138">
        <v>18777726</v>
      </c>
      <c r="F70" s="139">
        <v>18777726</v>
      </c>
      <c r="G70" s="138">
        <v>10539984</v>
      </c>
      <c r="H70" s="142">
        <v>10539984.59</v>
      </c>
      <c r="I70" s="138"/>
      <c r="J70" s="142">
        <v>8474223.5</v>
      </c>
      <c r="K70" s="197">
        <v>69873</v>
      </c>
      <c r="L70" s="129"/>
      <c r="M70" s="138">
        <v>71561.7</v>
      </c>
      <c r="N70" s="129">
        <f t="shared" si="4"/>
        <v>72591.311666666661</v>
      </c>
      <c r="O70" s="140">
        <v>40602319</v>
      </c>
      <c r="P70" s="148">
        <v>40602319</v>
      </c>
      <c r="Q70" s="177">
        <v>46.6</v>
      </c>
      <c r="R70" s="149">
        <v>46.6</v>
      </c>
      <c r="S70" s="180">
        <v>350894.2</v>
      </c>
      <c r="T70" s="182">
        <v>350894.2</v>
      </c>
      <c r="U70" s="138">
        <v>283544.60570000001</v>
      </c>
      <c r="V70" s="181">
        <v>283544.60570000001</v>
      </c>
      <c r="W70" s="172">
        <v>21</v>
      </c>
      <c r="X70" s="193">
        <v>197017.5</v>
      </c>
      <c r="Y70" s="190"/>
      <c r="Z70" s="49">
        <v>103426.8</v>
      </c>
      <c r="AA70" s="50"/>
      <c r="AB70" s="142">
        <v>22271453</v>
      </c>
      <c r="AC70" s="141">
        <v>16087</v>
      </c>
    </row>
    <row r="71" spans="1:29" ht="16" thickBot="1">
      <c r="A71" s="127">
        <v>2019</v>
      </c>
      <c r="B71" s="166">
        <v>6.4</v>
      </c>
      <c r="C71" s="138">
        <v>3268623.1680000001</v>
      </c>
      <c r="D71" s="134">
        <f>$D$62+$D$76*B71</f>
        <v>2960255.8978583338</v>
      </c>
      <c r="E71" s="138">
        <v>19797064.300000001</v>
      </c>
      <c r="F71" s="150">
        <v>19797064.300000001</v>
      </c>
      <c r="G71" s="138">
        <v>11517283</v>
      </c>
      <c r="H71" s="142">
        <v>11517283.460999999</v>
      </c>
      <c r="I71" s="138">
        <v>12424395.800000001</v>
      </c>
      <c r="J71" s="142">
        <v>8681822.8000000007</v>
      </c>
      <c r="K71" s="197">
        <v>93903</v>
      </c>
      <c r="L71" s="129"/>
      <c r="M71" s="138">
        <v>71064.5</v>
      </c>
      <c r="N71" s="129">
        <f t="shared" si="4"/>
        <v>72631.479999999981</v>
      </c>
      <c r="O71" s="138"/>
      <c r="P71" s="136">
        <v>61757746</v>
      </c>
      <c r="Q71" s="177">
        <v>37.799999999999997</v>
      </c>
      <c r="R71" s="149">
        <v>37.799999999999997</v>
      </c>
      <c r="S71" s="180">
        <v>398462.4</v>
      </c>
      <c r="T71" s="182">
        <v>398462.4</v>
      </c>
      <c r="U71" s="138">
        <v>565805.8848</v>
      </c>
      <c r="V71" s="181">
        <v>565805.8848</v>
      </c>
      <c r="W71" s="172">
        <v>22</v>
      </c>
      <c r="X71" s="193">
        <v>184295.2</v>
      </c>
      <c r="Y71" s="190"/>
      <c r="Z71" s="49">
        <v>107348.1</v>
      </c>
      <c r="AA71" s="50"/>
      <c r="AB71" s="142">
        <v>26580520</v>
      </c>
      <c r="AC71" s="141">
        <v>16843</v>
      </c>
    </row>
    <row r="72" spans="1:29" ht="16" thickBot="1">
      <c r="A72" s="127">
        <v>2020</v>
      </c>
      <c r="B72" s="166">
        <v>7.1</v>
      </c>
      <c r="C72" s="138">
        <v>3839394.4169999999</v>
      </c>
      <c r="D72" s="151">
        <v>3839394.4169999999</v>
      </c>
      <c r="E72" s="138">
        <v>19856674.5</v>
      </c>
      <c r="F72" s="147">
        <v>19856674.5</v>
      </c>
      <c r="G72" s="138">
        <v>11872014</v>
      </c>
      <c r="H72" s="142">
        <v>11872014.626</v>
      </c>
      <c r="I72" s="138">
        <v>11775338.4</v>
      </c>
      <c r="J72" s="142">
        <v>8889422.0999999996</v>
      </c>
      <c r="K72" s="197">
        <v>126244</v>
      </c>
      <c r="L72" s="129"/>
      <c r="M72" s="138">
        <v>69550.3</v>
      </c>
      <c r="N72" s="129">
        <f t="shared" si="4"/>
        <v>72671.648333333316</v>
      </c>
      <c r="O72" s="140">
        <v>66739526</v>
      </c>
      <c r="P72" s="136">
        <v>66739526</v>
      </c>
      <c r="Q72" s="177">
        <v>39</v>
      </c>
      <c r="R72" s="152">
        <v>39</v>
      </c>
      <c r="S72" s="180">
        <v>427329.33739999996</v>
      </c>
      <c r="T72" s="182">
        <v>427329.33739999996</v>
      </c>
      <c r="U72" s="138">
        <v>626603.38839999994</v>
      </c>
      <c r="V72" s="181">
        <v>626603.38839999994</v>
      </c>
      <c r="W72" s="172">
        <v>23</v>
      </c>
      <c r="X72" s="193">
        <v>135211</v>
      </c>
      <c r="Y72" s="191"/>
      <c r="Z72" s="49">
        <v>102899.2</v>
      </c>
      <c r="AA72" s="50"/>
      <c r="AB72" s="142">
        <v>30364225</v>
      </c>
      <c r="AC72" s="141">
        <v>17841</v>
      </c>
    </row>
    <row r="73" spans="1:29" ht="16" thickBot="1">
      <c r="A73" s="127">
        <v>2021</v>
      </c>
      <c r="B73" s="166">
        <v>7.8</v>
      </c>
      <c r="C73" s="153">
        <v>4868342.125</v>
      </c>
      <c r="D73" s="154">
        <v>4868342.125</v>
      </c>
      <c r="E73" s="153">
        <v>23323000</v>
      </c>
      <c r="F73" s="130">
        <v>21836984.32</v>
      </c>
      <c r="G73" s="153">
        <v>13479555</v>
      </c>
      <c r="H73" s="142">
        <v>13479555.327</v>
      </c>
      <c r="I73" s="153"/>
      <c r="J73" s="142">
        <v>9097021.4000000004</v>
      </c>
      <c r="K73" s="197">
        <v>102319</v>
      </c>
      <c r="L73" s="155"/>
      <c r="M73" s="153">
        <v>70817.899999999994</v>
      </c>
      <c r="N73" s="129">
        <f t="shared" si="4"/>
        <v>72711.816666666651</v>
      </c>
      <c r="O73" s="156">
        <v>71721306</v>
      </c>
      <c r="P73" s="136">
        <v>71721306</v>
      </c>
      <c r="Q73" s="184">
        <v>40.5</v>
      </c>
      <c r="R73" s="157">
        <v>40.5</v>
      </c>
      <c r="S73" s="185">
        <v>460696.31449999998</v>
      </c>
      <c r="T73" s="182">
        <v>460696.31449999998</v>
      </c>
      <c r="U73" s="153">
        <v>795297</v>
      </c>
      <c r="V73" s="181">
        <v>795297</v>
      </c>
      <c r="W73" s="172">
        <v>24</v>
      </c>
      <c r="X73" s="193">
        <f>$X$72-$X$76*LN(B63)</f>
        <v>136505.23259762241</v>
      </c>
      <c r="Y73" s="155"/>
      <c r="Z73" s="35">
        <v>129000</v>
      </c>
      <c r="AA73" s="36"/>
      <c r="AB73" s="142">
        <v>37955281</v>
      </c>
      <c r="AC73" s="141">
        <v>18029</v>
      </c>
    </row>
    <row r="74" spans="1:29" ht="16" thickBot="1">
      <c r="A74" s="158">
        <v>2022</v>
      </c>
      <c r="B74" s="166">
        <v>8.5</v>
      </c>
      <c r="C74" s="159">
        <v>5082549.2</v>
      </c>
      <c r="D74" s="160">
        <v>5917985.8969999999</v>
      </c>
      <c r="E74" s="159">
        <v>26236000</v>
      </c>
      <c r="F74" s="139">
        <v>23109899.859999999</v>
      </c>
      <c r="G74" s="138">
        <v>14251889.3333333</v>
      </c>
      <c r="H74" s="161">
        <v>14145570.345000001</v>
      </c>
      <c r="I74" s="162"/>
      <c r="J74" s="131">
        <v>9304620.6999999993</v>
      </c>
      <c r="K74" s="197">
        <v>78394</v>
      </c>
      <c r="L74" s="163"/>
      <c r="M74" s="162"/>
      <c r="N74" s="129">
        <f t="shared" si="4"/>
        <v>72751.984999999986</v>
      </c>
      <c r="O74" s="162"/>
      <c r="P74" s="136">
        <v>76703086</v>
      </c>
      <c r="Q74" s="162"/>
      <c r="R74" s="152">
        <v>42</v>
      </c>
      <c r="S74" s="153">
        <v>1378900</v>
      </c>
      <c r="T74" s="186">
        <v>494063.2916</v>
      </c>
      <c r="U74" s="187"/>
      <c r="V74" s="188">
        <v>963990.61159999995</v>
      </c>
      <c r="W74" s="172">
        <v>25</v>
      </c>
      <c r="X74" s="193">
        <f>$X$72-$X$76*LN(B64)</f>
        <v>132859.30237297266</v>
      </c>
      <c r="Y74" s="192"/>
      <c r="Z74" s="42"/>
      <c r="AA74" s="43"/>
      <c r="AB74" s="142">
        <v>42471959</v>
      </c>
      <c r="AC74" s="141">
        <v>18714</v>
      </c>
    </row>
    <row r="76" spans="1:29">
      <c r="D76" s="71">
        <f>(AVERAGE(D72)-AVERAGE(D52:D61))/12</f>
        <v>280738.46808333334</v>
      </c>
      <c r="H76" s="125">
        <f>(AVERAGE(G57)-AVERAGE(G52))/4</f>
        <v>539344</v>
      </c>
      <c r="J76" s="125">
        <f>(AVERAGE(J66)-AVERAGE(J60))/5</f>
        <v>352019.95999999996</v>
      </c>
      <c r="K76">
        <f>(AVERAGE(K63)-AVERAGE(K65))/2</f>
        <v>25880.5</v>
      </c>
      <c r="N76" s="125">
        <f>(AVERAGE(N67)-AVERAGE(N66))/6</f>
        <v>57.383333333331393</v>
      </c>
      <c r="T76">
        <f>(AVERAGE(T66)-AVERAGE(T62))/2</f>
        <v>51904.860749999993</v>
      </c>
      <c r="V76" s="125">
        <f>(AVERAGE(V56)-AVERAGE(V52))/4</f>
        <v>-254.47500000000036</v>
      </c>
      <c r="X76" s="125">
        <f>(AVERAGE(X59)-AVERAGE(X61))/2</f>
        <v>5800</v>
      </c>
    </row>
    <row r="78" spans="1:29">
      <c r="H78" s="125">
        <f>(H53-H52)/2</f>
        <v>215737.59999999998</v>
      </c>
      <c r="J78" s="125">
        <f>(AVERAGE(J68)-AVERAGE(J62))/5</f>
        <v>329453.69200000016</v>
      </c>
      <c r="K78" s="125">
        <f>(AVERAGE(K63)-AVERAGE(K64))/22</f>
        <v>1176.3863636363637</v>
      </c>
    </row>
  </sheetData>
  <mergeCells count="26">
    <mergeCell ref="X49:Y49"/>
    <mergeCell ref="Z49:AA49"/>
    <mergeCell ref="O49:P49"/>
    <mergeCell ref="Q49:R49"/>
    <mergeCell ref="S49:T49"/>
    <mergeCell ref="U49:V49"/>
    <mergeCell ref="M1:N1"/>
    <mergeCell ref="C49:D49"/>
    <mergeCell ref="E49:F49"/>
    <mergeCell ref="G49:H49"/>
    <mergeCell ref="I49:J49"/>
    <mergeCell ref="K49:L49"/>
    <mergeCell ref="M49:N49"/>
    <mergeCell ref="C1:D1"/>
    <mergeCell ref="E1:F1"/>
    <mergeCell ref="G1:H1"/>
    <mergeCell ref="I1:J1"/>
    <mergeCell ref="K1:L1"/>
    <mergeCell ref="AA1:AB1"/>
    <mergeCell ref="AC1:AD1"/>
    <mergeCell ref="O1:P1"/>
    <mergeCell ref="Q1:R1"/>
    <mergeCell ref="S1:T1"/>
    <mergeCell ref="U1:V1"/>
    <mergeCell ref="W1:X1"/>
    <mergeCell ref="Y1:Z1"/>
  </mergeCells>
  <phoneticPr fontId="17" type="noConversion"/>
  <hyperlinks>
    <hyperlink ref="E27" r:id="rId1" display="Ссылка на данные" xr:uid="{46BED625-CF61-3C4D-B2B4-D062B51BBD50}"/>
    <hyperlink ref="G27" r:id="rId2" display="https://mosstat.gks.ru/storage/mediabank/Ежегодник_2014.pdf" xr:uid="{4E3ECE3B-EE94-2245-9085-315D94D86F20}"/>
    <hyperlink ref="G28" r:id="rId3" display="https://mosstat.gks.ru/storage/mediabank/Динамика%20денежных%20доходов%20населения%20г.%20Москвы%20за%202014-2021%20гг..xlsx" xr:uid="{77E61149-8773-2F41-A3AE-66ADE8ACC853}"/>
    <hyperlink ref="Q27" r:id="rId4" display="https://mosstat.gks.ru/storage/mediabank/st_izn_of(29).xlsx" xr:uid="{D05839E4-0BCD-434D-9031-65AC00360B7D}"/>
    <hyperlink ref="U28" r:id="rId5" display="https://rosstat.gov.ru/storage/mediabank/innov-3.xls" xr:uid="{6015E46E-8A25-CD4F-9520-DC2298A8C8E8}"/>
    <hyperlink ref="S27" r:id="rId6" display="https://rosstat.gov.ru/storage/mediabank/nauka-5.xlsx" xr:uid="{87D31A3A-8ED7-B944-BE89-11F480ACAB0A}"/>
    <hyperlink ref="W28" r:id="rId7" display="https://mosstat.gks.ru/storage/mediabank/ZiiqV8YR/Товарная%20структура%20экспорта%20и%20импорта%20г.%20Москвы%20за%202016-2020%20гг..docx" xr:uid="{1BFAF637-1480-CE48-B8B6-1329348BA20D}"/>
    <hyperlink ref="Y29" r:id="rId8" display="https://mosstat.gks.ru/storage/mediabank/ZiiqV8YR/Товарная%20структура%20экспорта%20и%20импорта%20г.%20Москвы%20за%202016-2020%20гг..docx" xr:uid="{1BD57484-4F08-3C4D-B039-4812240C186E}"/>
    <hyperlink ref="AC27" r:id="rId9" display="https://data.mos.ru/opendata/dinamika-izmeneniya-velichiny-projitochnogo-minimuma" xr:uid="{B299FA93-5945-2E4B-B128-C311B9BCC331}"/>
    <hyperlink ref="O27" r:id="rId10" xr:uid="{866FCA0D-7839-DE4E-9C0C-50D10CA81A7E}"/>
    <hyperlink ref="U27" r:id="rId11" display="http://www.m-economy.ru/art.php?nArtId=3778" xr:uid="{D4B5B167-2951-B341-A220-F52E736C47C0}"/>
    <hyperlink ref="Y28" r:id="rId12" display="https://istmat.org/files/uploads/54000/moskovskiy_statisticheskiy_ezhegodnik_2018.pdf" xr:uid="{61687C76-6892-8B4C-9127-035090439DD5}"/>
    <hyperlink ref="W27" r:id="rId13" display="https://mosstat.gks.ru/storage/mediabank/Ежегодник_2014.pdf" xr:uid="{4F38F368-32C5-C04B-A788-F3BFCB00D14B}"/>
    <hyperlink ref="Y27" r:id="rId14" display="https://mosstat.gks.ru/storage/mediabank/Ежегодник_2014.pdf" xr:uid="{796665F5-2C0E-284B-9333-4CD7D799547D}"/>
    <hyperlink ref="AA27" r:id="rId15" display="https://www.asv.org.ru/agency/statistics?group=&amp;regions=45000&amp;year=2005,2021" xr:uid="{4DDA265C-4918-D64B-91CE-BB891B42B706}"/>
    <hyperlink ref="K27" r:id="rId16" display="https://ehd.moscow/index.php?id_src=355&amp;id_ind=2312&amp;id_tab=1&amp;action=show_details_open&amp;show=inds&amp;show_full=1&amp;exist=1&amp;source=-9993&amp;id_root[0]=355_355&amp;id_root[1]=355_2312" xr:uid="{ED70BF88-D9A0-7141-A3D6-444AF37316A8}"/>
    <hyperlink ref="K28" r:id="rId17" display="https://rosstat.gov.ru/folder/210/document/13204" xr:uid="{69AB6684-7CB0-9547-9DC0-C0E9B0D44080}"/>
    <hyperlink ref="M27" r:id="rId18" display="https://www.gks.ru/bgd/regl/B07_36/IssWWW.exe/Stg/d01/03-04.htm" xr:uid="{1F161A6E-AA54-8D47-B0A2-59809AFD0C0E}"/>
    <hyperlink ref="M28" r:id="rId19" display="https://rosstat.gov.ru/storage/mediabank/05-05.xls" xr:uid="{88B5A9BB-0EF1-2D4E-9082-6572EAE600B5}"/>
    <hyperlink ref="M29" r:id="rId20" display="https://rosstat.gov.ru/storage/mediabank/05-05_2017-2021.xls" xr:uid="{BDF21B11-0554-0145-B628-82937CCEF452}"/>
    <hyperlink ref="I28" r:id="rId21" xr:uid="{710CAB49-7BF7-994C-8BF3-0341212A11F1}"/>
    <hyperlink ref="I27" r:id="rId22" display="https://istmat.org/files/uploads/53999/moskovskiy_statisticheskiy_ezhegodnik_2010.pdf" xr:uid="{3408B47E-5749-0A42-A43D-B9AE8579C9E3}"/>
    <hyperlink ref="C28" r:id="rId23" display="https://rosstat.gov.ru/storage/mediabank/Invest_sub.xlsx" xr:uid="{B1B5E93D-CED2-F64E-860B-9E1EC7D56A2E}"/>
    <hyperlink ref="C27" r:id="rId24" display="https://www.gks.ru/bgd/regl/B11_14p/IssWWW.exe/Stg/d03/24-01.htm" xr:uid="{0E492CA8-F640-004E-9FA9-0B391625C1F1}"/>
  </hyperlinks>
  <pageMargins left="0.7" right="0.7" top="0.75" bottom="0.75" header="0.3" footer="0.3"/>
  <pageSetup paperSize="9" orientation="portrait" horizontalDpi="0" verticalDpi="0"/>
  <drawing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D2F3-71F1-1A42-9CBA-66AB19341C2B}">
  <dimension ref="I19:I43"/>
  <sheetViews>
    <sheetView tabSelected="1" topLeftCell="A11" workbookViewId="0">
      <selection activeCell="J34" sqref="J34"/>
    </sheetView>
  </sheetViews>
  <sheetFormatPr baseColWidth="10" defaultRowHeight="15"/>
  <cols>
    <col min="9" max="9" width="22.1640625" customWidth="1"/>
  </cols>
  <sheetData>
    <row r="19" spans="9:9">
      <c r="I19" s="198">
        <v>133850.10999999999</v>
      </c>
    </row>
    <row r="20" spans="9:9">
      <c r="I20" s="198">
        <v>136468.87</v>
      </c>
    </row>
    <row r="21" spans="9:9">
      <c r="I21" s="198">
        <v>139019.74</v>
      </c>
    </row>
    <row r="22" spans="9:9">
      <c r="I22" s="198">
        <v>141496.62</v>
      </c>
    </row>
    <row r="23" spans="9:9">
      <c r="I23" s="198">
        <v>143892.17000000001</v>
      </c>
    </row>
    <row r="24" spans="9:9">
      <c r="I24" s="198">
        <v>146197.47</v>
      </c>
    </row>
    <row r="25" spans="9:9">
      <c r="I25" s="198">
        <v>148401.4</v>
      </c>
    </row>
    <row r="26" spans="9:9">
      <c r="I26" s="198">
        <v>150489.65</v>
      </c>
    </row>
    <row r="27" spans="9:9">
      <c r="I27" s="198">
        <v>152443.26</v>
      </c>
    </row>
    <row r="28" spans="9:9">
      <c r="I28" s="198">
        <v>154235.72</v>
      </c>
    </row>
    <row r="29" spans="9:9">
      <c r="I29" s="198">
        <v>155827.43</v>
      </c>
    </row>
    <row r="30" spans="9:9">
      <c r="I30" s="198">
        <v>157152.51999999999</v>
      </c>
    </row>
    <row r="31" spans="9:9">
      <c r="I31" s="198">
        <v>158078</v>
      </c>
    </row>
    <row r="32" spans="9:9">
      <c r="I32" s="199">
        <v>159868</v>
      </c>
    </row>
    <row r="33" spans="9:9">
      <c r="I33" s="198">
        <v>133987.5</v>
      </c>
    </row>
    <row r="34" spans="9:9">
      <c r="I34" s="199">
        <v>108107</v>
      </c>
    </row>
    <row r="35" spans="9:9">
      <c r="I35" s="199">
        <v>77801</v>
      </c>
    </row>
    <row r="36" spans="9:9">
      <c r="I36" s="199">
        <v>66718</v>
      </c>
    </row>
    <row r="37" spans="9:9">
      <c r="I37" s="199">
        <v>65314</v>
      </c>
    </row>
    <row r="38" spans="9:9">
      <c r="I38" s="199">
        <v>85326</v>
      </c>
    </row>
    <row r="39" spans="9:9">
      <c r="I39" s="199">
        <v>69873</v>
      </c>
    </row>
    <row r="40" spans="9:9">
      <c r="I40" s="199">
        <v>93903</v>
      </c>
    </row>
    <row r="41" spans="9:9">
      <c r="I41" s="199">
        <v>126244</v>
      </c>
    </row>
    <row r="42" spans="9:9">
      <c r="I42" s="199">
        <v>102319</v>
      </c>
    </row>
    <row r="43" spans="9:9">
      <c r="I43" s="199">
        <v>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Титульник</vt:lpstr>
      <vt:lpstr>Описание факторов</vt:lpstr>
      <vt:lpstr>Исходные данные</vt:lpstr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Тимофей Кондрашин</cp:lastModifiedBy>
  <dcterms:created xsi:type="dcterms:W3CDTF">2023-02-19T10:13:15Z</dcterms:created>
  <dcterms:modified xsi:type="dcterms:W3CDTF">2023-04-07T17:51:46Z</dcterms:modified>
</cp:coreProperties>
</file>