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3"/>
  </bookViews>
  <sheets>
    <sheet name="Титульный лист" sheetId="1" r:id="rId1"/>
    <sheet name="Задание 1" sheetId="2" r:id="rId2"/>
    <sheet name="Задание 2" sheetId="3" r:id="rId3"/>
    <sheet name="Задание 3" sheetId="7" r:id="rId4"/>
    <sheet name="Задание 4" sheetId="4" r:id="rId5"/>
    <sheet name="Задание 5" sheetId="5" r:id="rId6"/>
    <sheet name="Контрольные вопросы" sheetId="6"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40" i="5" l="1"/>
  <c r="O39" i="5"/>
  <c r="O38" i="5"/>
  <c r="P30" i="5"/>
  <c r="P29" i="5"/>
  <c r="P54" i="5" l="1"/>
  <c r="N54" i="5"/>
  <c r="S47" i="5"/>
  <c r="P4" i="5"/>
  <c r="S48" i="5" l="1"/>
  <c r="P3" i="5" l="1"/>
  <c r="O47" i="5"/>
  <c r="P31" i="5"/>
  <c r="N14" i="5" l="1"/>
  <c r="L4" i="5" l="1"/>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 i="5"/>
  <c r="N13" i="5"/>
  <c r="N6" i="5" a="1"/>
  <c r="N6" i="5" s="1"/>
  <c r="L84" i="4"/>
  <c r="N84" i="4"/>
  <c r="L85" i="4"/>
  <c r="N85" i="4"/>
  <c r="N83" i="4"/>
  <c r="L83" i="4"/>
  <c r="J84" i="4"/>
  <c r="W65" i="4"/>
  <c r="U65" i="4"/>
  <c r="W68" i="4"/>
  <c r="W70" i="4" s="1"/>
  <c r="R65" i="4"/>
  <c r="P65" i="4"/>
  <c r="R68" i="4"/>
  <c r="R70" i="4" s="1"/>
  <c r="J70" i="4"/>
  <c r="N65" i="4"/>
  <c r="L65" i="4"/>
  <c r="J68" i="4"/>
  <c r="O10" i="5" l="1"/>
  <c r="N10" i="5"/>
  <c r="O9" i="5"/>
  <c r="N9" i="5"/>
  <c r="O8" i="5"/>
  <c r="N8" i="5"/>
  <c r="O7" i="5"/>
  <c r="N7" i="5"/>
  <c r="O6" i="5"/>
  <c r="J66" i="4"/>
  <c r="J65" i="4"/>
  <c r="J56" i="4" l="1"/>
  <c r="J55" i="4"/>
  <c r="J54" i="4"/>
  <c r="J57" i="4"/>
  <c r="R9" i="4"/>
  <c r="R10" i="4"/>
  <c r="R11" i="4"/>
  <c r="R12" i="4"/>
  <c r="S12" i="4" s="1"/>
  <c r="T12" i="4" s="1"/>
  <c r="U12" i="4" s="1"/>
  <c r="R13" i="4"/>
  <c r="S13" i="4" s="1"/>
  <c r="T13" i="4" s="1"/>
  <c r="U13" i="4" s="1"/>
  <c r="R8" i="4"/>
  <c r="Q9" i="4"/>
  <c r="Q10" i="4"/>
  <c r="Q11" i="4"/>
  <c r="Q12" i="4"/>
  <c r="Q13" i="4"/>
  <c r="Q8" i="4"/>
  <c r="K7" i="4"/>
  <c r="S11" i="4" l="1"/>
  <c r="T11" i="4" s="1"/>
  <c r="U11" i="4" s="1"/>
  <c r="S10" i="4"/>
  <c r="T10" i="4" s="1"/>
  <c r="U10" i="4" s="1"/>
  <c r="S9" i="4"/>
  <c r="T9" i="4" s="1"/>
  <c r="U9" i="4" s="1"/>
  <c r="Q16" i="4"/>
  <c r="S8" i="4"/>
  <c r="R16" i="4"/>
  <c r="T8" i="4" l="1"/>
  <c r="S16" i="4"/>
  <c r="U8" i="4" l="1"/>
  <c r="U16" i="4" s="1"/>
  <c r="T16" i="4"/>
  <c r="Q53" i="4" l="1"/>
  <c r="Q52" i="4"/>
  <c r="Q51" i="4"/>
  <c r="Q50" i="4"/>
  <c r="Q49" i="4"/>
  <c r="Q48" i="4"/>
  <c r="Q47" i="4"/>
  <c r="Q46" i="4"/>
  <c r="Q45" i="4"/>
  <c r="Q44" i="4"/>
  <c r="Q43" i="4"/>
  <c r="Q42" i="4"/>
  <c r="Q41" i="4"/>
  <c r="R43" i="4"/>
  <c r="R42" i="4"/>
  <c r="Y9" i="4"/>
  <c r="Y10" i="4"/>
  <c r="Y11" i="4"/>
  <c r="Y12" i="4"/>
  <c r="Y13" i="4"/>
  <c r="Y8" i="4"/>
  <c r="Q32" i="4"/>
  <c r="Q33" i="4" s="1"/>
  <c r="W14" i="4"/>
  <c r="X9" i="4"/>
  <c r="X14" i="4" s="1"/>
  <c r="X10" i="4"/>
  <c r="X11" i="4"/>
  <c r="X12" i="4"/>
  <c r="X13" i="4"/>
  <c r="X8" i="4"/>
  <c r="W9" i="4"/>
  <c r="W10" i="4"/>
  <c r="W11" i="4"/>
  <c r="W12" i="4"/>
  <c r="W13" i="4"/>
  <c r="W8" i="4"/>
  <c r="P14" i="4"/>
  <c r="P8" i="4" a="1"/>
  <c r="P8" i="4" s="1"/>
  <c r="N10" i="4"/>
  <c r="O9" i="4"/>
  <c r="O8" i="4"/>
  <c r="N9" i="4" s="1"/>
  <c r="N8" i="4"/>
  <c r="K12" i="4"/>
  <c r="K11" i="4"/>
  <c r="K10" i="4"/>
  <c r="K9" i="4"/>
  <c r="Q34" i="4" l="1"/>
  <c r="R45" i="4"/>
  <c r="R44" i="4"/>
  <c r="P13" i="4"/>
  <c r="P12" i="4"/>
  <c r="P11" i="4"/>
  <c r="P10" i="4"/>
  <c r="P9" i="4"/>
  <c r="R46" i="4" l="1"/>
  <c r="R47" i="4"/>
  <c r="Q35" i="4"/>
  <c r="O10" i="4"/>
  <c r="N11" i="4" s="1"/>
  <c r="Q36" i="4" l="1"/>
  <c r="R49" i="4"/>
  <c r="R48" i="4"/>
  <c r="O11" i="4"/>
  <c r="N12" i="4" s="1"/>
  <c r="Q37" i="4" l="1"/>
  <c r="R51" i="4"/>
  <c r="R50" i="4"/>
  <c r="O12" i="4"/>
  <c r="R53" i="4" l="1"/>
  <c r="R52" i="4"/>
  <c r="N13" i="4"/>
  <c r="O13" i="4" s="1"/>
  <c r="K8" i="4" l="1"/>
  <c r="K6" i="4"/>
  <c r="K5" i="4"/>
  <c r="H5" i="4" a="1"/>
  <c r="H8" i="4" s="1"/>
  <c r="L11" i="3"/>
  <c r="L6" i="3"/>
  <c r="M6" i="3"/>
  <c r="N6" i="3"/>
  <c r="N7" i="3" s="1"/>
  <c r="O6" i="3"/>
  <c r="P6" i="3"/>
  <c r="P7" i="3" s="1"/>
  <c r="Q6" i="3"/>
  <c r="Q7" i="3" s="1"/>
  <c r="R6" i="3"/>
  <c r="L7" i="3"/>
  <c r="M7" i="3"/>
  <c r="O7" i="3"/>
  <c r="R7" i="3"/>
  <c r="P10" i="3"/>
  <c r="P9" i="3"/>
  <c r="H38" i="4" l="1"/>
  <c r="H39" i="4"/>
  <c r="H23" i="4"/>
  <c r="H7" i="4"/>
  <c r="H22" i="4"/>
  <c r="H6" i="4"/>
  <c r="H37" i="4"/>
  <c r="H21" i="4"/>
  <c r="H5" i="4"/>
  <c r="H36" i="4"/>
  <c r="H20" i="4"/>
  <c r="H50" i="4"/>
  <c r="H34" i="4"/>
  <c r="H49" i="4"/>
  <c r="H17" i="4"/>
  <c r="H32" i="4"/>
  <c r="H47" i="4"/>
  <c r="H15" i="4"/>
  <c r="H46" i="4"/>
  <c r="H14" i="4"/>
  <c r="H45" i="4"/>
  <c r="H13" i="4"/>
  <c r="H28" i="4"/>
  <c r="H43" i="4"/>
  <c r="H11" i="4"/>
  <c r="H42" i="4"/>
  <c r="H10" i="4"/>
  <c r="H41" i="4"/>
  <c r="H25" i="4"/>
  <c r="H9" i="4"/>
  <c r="H35" i="4"/>
  <c r="H19" i="4"/>
  <c r="H18" i="4"/>
  <c r="H33" i="4"/>
  <c r="H48" i="4"/>
  <c r="H16" i="4"/>
  <c r="H31" i="4"/>
  <c r="H30" i="4"/>
  <c r="H29" i="4"/>
  <c r="H44" i="4"/>
  <c r="H12" i="4"/>
  <c r="H27" i="4"/>
  <c r="H26" i="4"/>
  <c r="H40" i="4"/>
  <c r="H24" i="4"/>
  <c r="S7" i="3"/>
  <c r="S6" i="3"/>
  <c r="L12" i="3"/>
  <c r="L9" i="3"/>
  <c r="U22" i="2"/>
  <c r="U6" i="2"/>
  <c r="U20" i="2"/>
  <c r="U4" i="2"/>
  <c r="Q9" i="2"/>
  <c r="N4" i="2"/>
  <c r="N5" i="2"/>
  <c r="N6" i="2"/>
  <c r="N7" i="2"/>
  <c r="N8" i="2"/>
  <c r="N9" i="2"/>
  <c r="N10" i="2"/>
  <c r="N11" i="2"/>
  <c r="N12" i="2"/>
  <c r="N13" i="2"/>
  <c r="N14" i="2"/>
  <c r="N15" i="2"/>
  <c r="N16" i="2"/>
  <c r="N17" i="2"/>
  <c r="N18" i="2"/>
  <c r="N19" i="2"/>
  <c r="N20" i="2"/>
  <c r="N21" i="2"/>
  <c r="N22" i="2"/>
  <c r="N3" i="2"/>
  <c r="M22" i="2"/>
  <c r="M4" i="2"/>
  <c r="M5" i="2"/>
  <c r="M6" i="2"/>
  <c r="M7" i="2"/>
  <c r="M8" i="2"/>
  <c r="M9" i="2"/>
  <c r="M10" i="2"/>
  <c r="M11" i="2"/>
  <c r="M12" i="2"/>
  <c r="M13" i="2"/>
  <c r="M14" i="2"/>
  <c r="M15" i="2"/>
  <c r="M16" i="2"/>
  <c r="M17" i="2"/>
  <c r="M18" i="2"/>
  <c r="M19" i="2"/>
  <c r="M20" i="2"/>
  <c r="M21" i="2"/>
  <c r="M3" i="2"/>
  <c r="Q20" i="2" a="1"/>
  <c r="Q20" i="2" s="1"/>
  <c r="Q12" i="2"/>
  <c r="Q11" i="2"/>
  <c r="R24" i="2" l="1"/>
  <c r="Q24" i="2"/>
  <c r="R23" i="2"/>
  <c r="Q23" i="2"/>
  <c r="R22" i="2"/>
  <c r="Q22" i="2"/>
  <c r="R21" i="2"/>
  <c r="Q21" i="2"/>
  <c r="R20" i="2"/>
  <c r="Q4" i="2" l="1" a="1"/>
  <c r="R4" i="2" s="1"/>
  <c r="R8" i="2" l="1"/>
  <c r="Q8" i="2"/>
  <c r="R7" i="2"/>
  <c r="Q7" i="2"/>
  <c r="R6" i="2"/>
  <c r="Q4" i="2"/>
  <c r="Q6" i="2"/>
  <c r="R5" i="2"/>
  <c r="Q5" i="2"/>
</calcChain>
</file>

<file path=xl/sharedStrings.xml><?xml version="1.0" encoding="utf-8"?>
<sst xmlns="http://schemas.openxmlformats.org/spreadsheetml/2006/main" count="211" uniqueCount="151">
  <si>
    <t>Тюлюкин Денис 211-365</t>
  </si>
  <si>
    <t>Лабораторная работа 5</t>
  </si>
  <si>
    <t>Вариант 56</t>
  </si>
  <si>
    <t>X</t>
  </si>
  <si>
    <t>Y</t>
  </si>
  <si>
    <t>a</t>
  </si>
  <si>
    <t>b</t>
  </si>
  <si>
    <t>F</t>
  </si>
  <si>
    <r>
      <t>R</t>
    </r>
    <r>
      <rPr>
        <vertAlign val="superscript"/>
        <sz val="11"/>
        <color theme="1"/>
        <rFont val="Calibri"/>
        <family val="2"/>
        <charset val="204"/>
        <scheme val="minor"/>
      </rPr>
      <t>2</t>
    </r>
  </si>
  <si>
    <t>r</t>
  </si>
  <si>
    <t>Fтабл</t>
  </si>
  <si>
    <t>α</t>
  </si>
  <si>
    <t>Y на X</t>
  </si>
  <si>
    <t>X на Y</t>
  </si>
  <si>
    <r>
      <t>Ŷ</t>
    </r>
    <r>
      <rPr>
        <vertAlign val="subscript"/>
        <sz val="11"/>
        <color theme="1"/>
        <rFont val="Calibri"/>
        <family val="2"/>
        <charset val="204"/>
      </rPr>
      <t>1</t>
    </r>
  </si>
  <si>
    <r>
      <t>Ŷ</t>
    </r>
    <r>
      <rPr>
        <vertAlign val="subscript"/>
        <sz val="11"/>
        <color theme="1"/>
        <rFont val="Calibri"/>
        <family val="2"/>
        <charset val="204"/>
      </rPr>
      <t>2</t>
    </r>
  </si>
  <si>
    <t>Дисциплина</t>
  </si>
  <si>
    <t>di=xi-yi</t>
  </si>
  <si>
    <t>1 курс (xi)</t>
  </si>
  <si>
    <t>2 курс (yi)</t>
  </si>
  <si>
    <t>сумм</t>
  </si>
  <si>
    <r>
      <t>di</t>
    </r>
    <r>
      <rPr>
        <vertAlign val="superscript"/>
        <sz val="11"/>
        <color theme="1"/>
        <rFont val="Calibri"/>
        <family val="2"/>
        <charset val="204"/>
        <scheme val="minor"/>
      </rPr>
      <t>2</t>
    </r>
  </si>
  <si>
    <t>tэмп</t>
  </si>
  <si>
    <t>n</t>
  </si>
  <si>
    <t>H0:</t>
  </si>
  <si>
    <r>
      <t>r</t>
    </r>
    <r>
      <rPr>
        <sz val="11"/>
        <color theme="1"/>
        <rFont val="Calibri"/>
        <family val="2"/>
        <charset val="204"/>
      </rPr>
      <t>≠</t>
    </r>
    <r>
      <rPr>
        <sz val="11"/>
        <color theme="1"/>
        <rFont val="Calibri"/>
        <family val="2"/>
      </rPr>
      <t>0</t>
    </r>
  </si>
  <si>
    <t>H1:</t>
  </si>
  <si>
    <t>r&gt;0</t>
  </si>
  <si>
    <t>tэмп&lt;tкр</t>
  </si>
  <si>
    <t>между X и Y отсутсвует статистически значимая корреляция</t>
  </si>
  <si>
    <r>
      <t>rs</t>
    </r>
    <r>
      <rPr>
        <vertAlign val="subscript"/>
        <sz val="11"/>
        <color theme="1"/>
        <rFont val="Calibri"/>
        <family val="2"/>
        <charset val="204"/>
        <scheme val="minor"/>
      </rPr>
      <t>кр</t>
    </r>
  </si>
  <si>
    <r>
      <t>rs</t>
    </r>
    <r>
      <rPr>
        <vertAlign val="subscript"/>
        <sz val="11"/>
        <color theme="1"/>
        <rFont val="Calibri"/>
        <family val="2"/>
        <charset val="204"/>
        <scheme val="minor"/>
      </rPr>
      <t>эмп</t>
    </r>
  </si>
  <si>
    <r>
      <t>rs</t>
    </r>
    <r>
      <rPr>
        <vertAlign val="subscript"/>
        <sz val="11"/>
        <color theme="1"/>
        <rFont val="Calibri"/>
        <family val="2"/>
        <charset val="204"/>
        <scheme val="minor"/>
      </rPr>
      <t>эмп</t>
    </r>
    <r>
      <rPr>
        <sz val="11"/>
        <color theme="1"/>
        <rFont val="Calibri"/>
        <family val="2"/>
        <scheme val="minor"/>
      </rPr>
      <t>&lt;rs</t>
    </r>
    <r>
      <rPr>
        <vertAlign val="subscript"/>
        <sz val="11"/>
        <color theme="1"/>
        <rFont val="Calibri"/>
        <family val="2"/>
        <charset val="204"/>
        <scheme val="minor"/>
      </rPr>
      <t>кр</t>
    </r>
  </si>
  <si>
    <r>
      <t xml:space="preserve">Признаки не связаны корреляционной зависимостью на уровне </t>
    </r>
    <r>
      <rPr>
        <sz val="11"/>
        <color theme="1"/>
        <rFont val="Calibri"/>
        <family val="2"/>
        <charset val="204"/>
      </rPr>
      <t>α</t>
    </r>
    <r>
      <rPr>
        <sz val="11"/>
        <color theme="1"/>
        <rFont val="Calibri"/>
        <family val="2"/>
      </rPr>
      <t>=0,05</t>
    </r>
  </si>
  <si>
    <t>D1</t>
  </si>
  <si>
    <t>D2</t>
  </si>
  <si>
    <t>M(X)</t>
  </si>
  <si>
    <t>σ</t>
  </si>
  <si>
    <t>m</t>
  </si>
  <si>
    <t>min</t>
  </si>
  <si>
    <t>max</t>
  </si>
  <si>
    <t>h</t>
  </si>
  <si>
    <t>Интервальный ряд</t>
  </si>
  <si>
    <t>wi/h</t>
  </si>
  <si>
    <t>wi</t>
  </si>
  <si>
    <t>Случайная величина X распределена нормально</t>
  </si>
  <si>
    <t>F*(X) =</t>
  </si>
  <si>
    <t>Эмпирическая функция</t>
  </si>
  <si>
    <t>при 1100,333&lt;x&lt;=1383,667</t>
  </si>
  <si>
    <t>при 1667&lt;x&lt;=1950,333</t>
  </si>
  <si>
    <t>при 1950,333&lt;x&lt;=2233,667</t>
  </si>
  <si>
    <t>Величина выборочного среднего, равная 1878,6, характеризует среднее значение признака X, т.е. среднее значение составило 1878,6</t>
  </si>
  <si>
    <t>Среднее квадратическое отклонение описывает абсолютный разброс значений показателя X и в данном случае составляет 591,8471</t>
  </si>
  <si>
    <t>при x&lt;=817,333</t>
  </si>
  <si>
    <t>при 817&lt;x&lt;=1100,333</t>
  </si>
  <si>
    <t>при 1383,667&lt;x&lt;=1667</t>
  </si>
  <si>
    <t>при x&gt;2233,667</t>
  </si>
  <si>
    <t>ni</t>
  </si>
  <si>
    <t>Pi</t>
  </si>
  <si>
    <t>ni'</t>
  </si>
  <si>
    <t>ni-ni'</t>
  </si>
  <si>
    <r>
      <t>(ni-ni')</t>
    </r>
    <r>
      <rPr>
        <vertAlign val="superscript"/>
        <sz val="11"/>
        <color theme="1"/>
        <rFont val="Calibri"/>
        <family val="2"/>
        <charset val="204"/>
        <scheme val="minor"/>
      </rPr>
      <t>2</t>
    </r>
  </si>
  <si>
    <r>
      <t>(ni-ni')</t>
    </r>
    <r>
      <rPr>
        <vertAlign val="superscript"/>
        <sz val="11"/>
        <color theme="1"/>
        <rFont val="Calibri"/>
        <family val="2"/>
        <charset val="204"/>
        <scheme val="minor"/>
      </rPr>
      <t>2</t>
    </r>
    <r>
      <rPr>
        <sz val="11"/>
        <color theme="1"/>
        <rFont val="Calibri"/>
        <family val="2"/>
        <scheme val="minor"/>
      </rPr>
      <t>/ni'</t>
    </r>
  </si>
  <si>
    <t>s</t>
  </si>
  <si>
    <r>
      <t>χ</t>
    </r>
    <r>
      <rPr>
        <vertAlign val="superscript"/>
        <sz val="11"/>
        <color theme="1"/>
        <rFont val="Calibri"/>
        <family val="2"/>
        <charset val="204"/>
      </rPr>
      <t>2</t>
    </r>
    <r>
      <rPr>
        <vertAlign val="subscript"/>
        <sz val="11"/>
        <color theme="1"/>
        <rFont val="Calibri"/>
        <family val="2"/>
        <charset val="204"/>
      </rPr>
      <t>набл</t>
    </r>
  </si>
  <si>
    <t>k=s-2</t>
  </si>
  <si>
    <t>Наблюдаемое значение критерия</t>
  </si>
  <si>
    <r>
      <t>χ</t>
    </r>
    <r>
      <rPr>
        <vertAlign val="superscript"/>
        <sz val="11"/>
        <color theme="1"/>
        <rFont val="Calibri"/>
        <family val="2"/>
        <charset val="204"/>
      </rPr>
      <t>2</t>
    </r>
    <r>
      <rPr>
        <sz val="11"/>
        <color theme="1"/>
        <rFont val="Calibri"/>
        <family val="2"/>
        <charset val="204"/>
      </rPr>
      <t>(0,1, 4)</t>
    </r>
  </si>
  <si>
    <r>
      <t>χ</t>
    </r>
    <r>
      <rPr>
        <vertAlign val="superscript"/>
        <sz val="11"/>
        <color theme="1"/>
        <rFont val="Calibri"/>
        <family val="2"/>
        <charset val="204"/>
      </rPr>
      <t>2</t>
    </r>
    <r>
      <rPr>
        <vertAlign val="subscript"/>
        <sz val="11"/>
        <color theme="1"/>
        <rFont val="Calibri"/>
        <family val="2"/>
        <charset val="204"/>
      </rPr>
      <t>набл</t>
    </r>
    <r>
      <rPr>
        <sz val="11"/>
        <color theme="1"/>
        <rFont val="Calibri"/>
        <family val="2"/>
        <charset val="204"/>
      </rPr>
      <t xml:space="preserve"> &gt; χ</t>
    </r>
    <r>
      <rPr>
        <vertAlign val="superscript"/>
        <sz val="11"/>
        <color theme="1"/>
        <rFont val="Calibri"/>
        <family val="2"/>
        <charset val="204"/>
      </rPr>
      <t>2</t>
    </r>
    <r>
      <rPr>
        <vertAlign val="subscript"/>
        <sz val="11"/>
        <color theme="1"/>
        <rFont val="Calibri"/>
        <family val="2"/>
        <charset val="204"/>
      </rPr>
      <t>кр</t>
    </r>
  </si>
  <si>
    <t>Гипотеза о нормальном распределении не принимается</t>
  </si>
  <si>
    <r>
      <t>a=x</t>
    </r>
    <r>
      <rPr>
        <sz val="11"/>
        <color theme="1"/>
        <rFont val="Calibri"/>
        <family val="2"/>
        <charset val="204"/>
      </rPr>
      <t>̄</t>
    </r>
    <r>
      <rPr>
        <sz val="11"/>
        <color theme="1"/>
        <rFont val="Calibri"/>
        <family val="2"/>
      </rPr>
      <t>в</t>
    </r>
  </si>
  <si>
    <t>σ=s</t>
  </si>
  <si>
    <t>1.</t>
  </si>
  <si>
    <r>
      <t>x</t>
    </r>
    <r>
      <rPr>
        <sz val="11"/>
        <color theme="1"/>
        <rFont val="Calibri"/>
        <family val="2"/>
        <charset val="204"/>
      </rPr>
      <t>γ</t>
    </r>
  </si>
  <si>
    <t>2.</t>
  </si>
  <si>
    <t>3.</t>
  </si>
  <si>
    <r>
      <t xml:space="preserve">С уменьшением </t>
    </r>
    <r>
      <rPr>
        <sz val="11"/>
        <color theme="1"/>
        <rFont val="Calibri"/>
        <family val="2"/>
        <charset val="204"/>
      </rPr>
      <t>α</t>
    </r>
    <r>
      <rPr>
        <sz val="11"/>
        <color theme="1"/>
        <rFont val="Calibri"/>
        <family val="2"/>
      </rPr>
      <t xml:space="preserve"> доверительный интервал для мат.ожидания расширяется</t>
    </r>
  </si>
  <si>
    <t>q(γ,n)</t>
  </si>
  <si>
    <t>γ</t>
  </si>
  <si>
    <r>
      <t xml:space="preserve">с уменьшннием </t>
    </r>
    <r>
      <rPr>
        <sz val="11"/>
        <color theme="1"/>
        <rFont val="Calibri"/>
        <family val="2"/>
        <charset val="204"/>
      </rPr>
      <t>α доверительный интервал для ср. кв. отклонения расширяется</t>
    </r>
  </si>
  <si>
    <t>Ŷ</t>
  </si>
  <si>
    <t>F&lt;Fтабл</t>
  </si>
  <si>
    <t>Коэффициент детерминации и уравнение в целом статистически не значимы</t>
  </si>
  <si>
    <t>ta</t>
  </si>
  <si>
    <t>tb</t>
  </si>
  <si>
    <t>tтабл</t>
  </si>
  <si>
    <t>ta&gt;tтабл</t>
  </si>
  <si>
    <t>параметр a статистически значим</t>
  </si>
  <si>
    <t>tb&lt;tтабл</t>
  </si>
  <si>
    <t>параметр b статистически не значим</t>
  </si>
  <si>
    <t>yp</t>
  </si>
  <si>
    <t>xв</t>
  </si>
  <si>
    <t>E</t>
  </si>
  <si>
    <t>t(α; n-2)</t>
  </si>
  <si>
    <t>Dв</t>
  </si>
  <si>
    <t>y</t>
  </si>
  <si>
    <t>1. Что такое регриссионный анализ?</t>
  </si>
  <si>
    <t>5. Запишите уравнения прямых регрессий X на Y и Y на X.</t>
  </si>
  <si>
    <t>8. Как проверяется адекватность простой линейной регрессии?</t>
  </si>
  <si>
    <t>Регрессионный анализ - это статистический метод, устанавливающий количественно форму зависимости двух случайных величин, между которыми существует корреляционная связь.</t>
  </si>
  <si>
    <t>Уравнение выборочной линейной регрессии Y на X:</t>
  </si>
  <si>
    <t>Для количественной проверки гипотезы об адекватности можно использовать так называемый F-критерий (критерий Фишера):</t>
  </si>
  <si>
    <t>2. Что такое эмпирическая простая линейная регрессия?</t>
  </si>
  <si>
    <t>Уравнение линейной регрессии X на Y:</t>
  </si>
  <si>
    <t>Эмпирическая функция Y=ϕ(X) - функция, которая точно описывает экспериментальные данные.  График такой функции проходит через точки (xi,yi), i=1͞,n.</t>
  </si>
  <si>
    <t>Для расчета дисперсии адекватности и общей дисперсии производится по следующим формулам:</t>
  </si>
  <si>
    <t>3. В чем состоит метод наименьших квадратов?</t>
  </si>
  <si>
    <t xml:space="preserve"> МНК позволяет получить такие коэффициенты a,b уравнения регрессии, чтобы сумма квадратов отклонений наблюдаемых y от теоретических y была минимальна.</t>
  </si>
  <si>
    <t xml:space="preserve">Если r-&gt;+-1, то обе прямые регрессии совпадают. </t>
  </si>
  <si>
    <t>Если r-&gt;0, то обе прямые регрессии перпендикулярны.</t>
  </si>
  <si>
    <t>4. Запишите формулы для вычисления параметров эмпирической простой линейной зависимости.</t>
  </si>
  <si>
    <t>7. Какая регрессия называется адекватной опытным данным?</t>
  </si>
  <si>
    <t>Первый показатель f1=n-(k+1),n-число опытных данных, k-число изучаемых данных. Для однофактороного анализа f=n-2.</t>
  </si>
  <si>
    <t xml:space="preserve">Линейная регрессионная модель называется адекватной, если предсказанные по ней значения переменной y согласуются с результатами наблюдений. </t>
  </si>
  <si>
    <t>Второй показатель f2=n-m, где m - количество вычисленных констант для переменной y. В случае линейной регрессии m=1, тогда f2=n-1.</t>
  </si>
  <si>
    <r>
      <t xml:space="preserve">6. Как ведут себя прямые регрессии при r </t>
    </r>
    <r>
      <rPr>
        <sz val="11"/>
        <color theme="1"/>
        <rFont val="Calibri"/>
        <family val="2"/>
        <charset val="204"/>
      </rPr>
      <t>→ 0 и r → +/-1</t>
    </r>
  </si>
  <si>
    <t>1. Назовите виды зависимостей между признаками, которые могут иметь место в научном исследовании.</t>
  </si>
  <si>
    <t>4. Сформулируйте основные задачи корреляционного анализа.</t>
  </si>
  <si>
    <t>6. Приведите пример линейной положительной корреляционной связи между признаками. Ответ обоснуйте.</t>
  </si>
  <si>
    <t>9. Какой вывод делает исследователь, если выборочный коэффициент корреляции Пирсона равен:</t>
  </si>
  <si>
    <t>12. Опишите форму корреляционной таблицы.</t>
  </si>
  <si>
    <t>Таблица имеет следующий вид:</t>
  </si>
  <si>
    <t>1) Прямая причинно-следственная связь между переменными (переменная х определяет значение переменной у)</t>
  </si>
  <si>
    <t>1. Установление направления корреляционной связи.
2. Установление формы связи (линейная, нелинейная). 
3. Измерение тесноты связи с помощью ее количественной оценки – коэффициента корреляции. 
4. Проверка значимости коэффициента корреляции, который выступает мерой связи между случайными величинами.</t>
  </si>
  <si>
    <t>1) r = -0,75; 2) r = 0,92; 3) r = 0,15</t>
  </si>
  <si>
    <t>Если связь коэффициент корреляции равен 1, то мы можем сделать вывод, что признаки линейно положительно связаны между собой.</t>
  </si>
  <si>
    <t>1) Корреляция сильная, отрицательная.
2) Корреляция сильная, положительная.
3) Корреляция слабая, положительная.</t>
  </si>
  <si>
    <t>2) Обратная причинно-следственная связь между переменными (переменная у определяет значение переменной х)</t>
  </si>
  <si>
    <t>7. Приведите пример линейной отрицательной корреляционной связи между признаками. Ответ обоснуйте.</t>
  </si>
  <si>
    <t>10. Как проверить значимость коэффициента корреляции?</t>
  </si>
  <si>
    <t>13. Какую корреляционную зависимость называют линейной?</t>
  </si>
  <si>
    <t>3) Связь вызвана третьей (скрытой) переменной.</t>
  </si>
  <si>
    <t>Есть два способа:
1) Найти значение эмпирического t-критерия Стьюдента и сравнить его с критическим значением.
2) Найти значение эмпирического значение коэффициента корреляция и сравнить с критическим значением.</t>
  </si>
  <si>
    <t>4) Взаимосвязь вызвана несколькими скрытыми переменными.</t>
  </si>
  <si>
    <t>При которой коэффициент корреляции между признаками равен единице.</t>
  </si>
  <si>
    <t>5. Приведите пример положительной корреляционной связи между признаками. Ответ обоснуйте.</t>
  </si>
  <si>
    <t>Если связь коэффициент корреляции равен -1, то мы можем сделать вывод, что признаки линейно отрицательно связаны между собой.</t>
  </si>
  <si>
    <t>5) Связи нет, наблюдаемая зависимость случайна.</t>
  </si>
  <si>
    <t>Если коэффициент корреляции Пирсона больше нуля (r &gt; 0), то корреляционная связь между переменными положительная.</t>
  </si>
  <si>
    <t>14. Что следует сказать о зависимости двух случайных величин, если коэффициент корреляции равен нулю? Если коэффициент корреляции равен единице? Если коэффициент корреляции равен минус единице?</t>
  </si>
  <si>
    <t>2. Какая зависимость между признаками называется статистической? Приведите пример.</t>
  </si>
  <si>
    <t>11. В чем состоит различие между функциональной и статистической зависимостью между случайными величинами?</t>
  </si>
  <si>
    <t>8. Сформулируйте свойства коэффициента корреляции Пирсона.</t>
  </si>
  <si>
    <t>Статистической называется зависимость, при которой изменение одной случайной величины влечет изменение распределения другой случайной величины.</t>
  </si>
  <si>
    <t>1. Коэффициент корреляции явялется безразмерной величиной и его значение не зависит от единиц измерения признаков X и Y.
2. Если r &gt; 0, то корреляционная связь между переменными положительная, если r &lt; 0, то корреляционная связь между переменными отрицательная.
3. По модулю коэффициент корреляции Пирсона равен еденице тогда и только тогда, когда X и Y линейно зависимы.
4. В зависимости от того, насколько приближается к 1, различают сильную (0,7 - 1), умеренную (0,4 - 0,7) и слабую (0,1 - 0,4) связь.</t>
  </si>
  <si>
    <t>Если каждому определенному значению факторного признака Х соответствует по определенному закону вполне определенное значение результативного признака Y , то такой вид причинной зависимости называется функциональной связью.</t>
  </si>
  <si>
    <t>Если коэффициент корреляции равен нулю, то обе переменные линейно независимы друг от друга.
Если коэффициент корреляции равен единице, то переменные положительно линейно зависимы.
Если коэффициент корреляции равен минус единице, то переменные отрицательно линейно зависисмы.</t>
  </si>
  <si>
    <t>При изменении доходов гражданина, изменяется и размер его трат.</t>
  </si>
  <si>
    <t>В данном примере r = 0,91 и корреляционная связь между временем подготовки к экзамену и оценкой близка к линейной положительной.
Данную сильную положительную связь, видно на рисунке:</t>
  </si>
  <si>
    <t>3. В чем отличие терминов «корреляционная связь» и «корреляционная зависимость»?</t>
  </si>
  <si>
    <t>Корреляционная связь представляет собой зависимость среднего значения результативного признака от изменения факторного признака, а корреляционная зависимость представляет собой функциональную зависимость между значениями одной переменной и условным математическим ожиданием другой переменной.</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</si>
</sst>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font>
    <font>
      <vertAlign val="superscript"/>
      <sz val="11"/>
      <color theme="1"/>
      <name val="Calibri"/>
      <family val="2"/>
      <charset val="204"/>
      <scheme val="minor"/>
    </font>
    <font>
      <sz val="11"/>
      <color theme="1"/>
      <name val="Calibri"/>
      <family val="2"/>
    </font>
    <font>
      <vertAlign val="subscript"/>
      <sz val="11"/>
      <color theme="1"/>
      <name val="Calibri"/>
      <family val="2"/>
      <charset val="204"/>
    </font>
    <font>
      <vertAlign val="subscript"/>
      <sz val="11"/>
      <color theme="1"/>
      <name val="Calibri"/>
      <family val="2"/>
      <charset val="204"/>
      <scheme val="minor"/>
    </font>
    <font>
      <vertAlign val="superscript"/>
      <sz val="11"/>
      <color theme="1"/>
      <name val="Calibri"/>
      <family val="2"/>
      <charset val="204"/>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8">
    <xf numFmtId="0" fontId="0" fillId="0" borderId="0" xfId="0"/>
    <xf numFmtId="14" fontId="0" fillId="0" borderId="0" xfId="0" applyNumberFormat="1"/>
    <xf numFmtId="0" fontId="3" fillId="0" borderId="0" xfId="0" applyFont="1"/>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2" borderId="0" xfId="0" applyFill="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right" vertical="center"/>
    </xf>
    <xf numFmtId="0" fontId="0" fillId="0" borderId="0" xfId="0" applyAlignment="1">
      <alignment horizontal="left" vertical="center"/>
    </xf>
    <xf numFmtId="0" fontId="2" fillId="0" borderId="0" xfId="0" applyFont="1" applyBorder="1"/>
    <xf numFmtId="0" fontId="2" fillId="0" borderId="0" xfId="0" applyFont="1" applyBorder="1" applyAlignment="1">
      <alignment wrapText="1"/>
    </xf>
    <xf numFmtId="0" fontId="2" fillId="0" borderId="0" xfId="0" applyFont="1" applyBorder="1" applyAlignment="1"/>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center" wrapText="1"/>
    </xf>
    <xf numFmtId="0" fontId="1" fillId="0" borderId="0" xfId="0" applyFont="1" applyBorder="1"/>
    <xf numFmtId="0" fontId="1" fillId="0" borderId="0" xfId="0" applyFont="1" applyBorder="1" applyAlignment="1">
      <alignment wrapText="1"/>
    </xf>
    <xf numFmtId="0" fontId="1" fillId="0" borderId="0" xfId="0" applyFont="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Линии</a:t>
            </a:r>
            <a:r>
              <a:rPr lang="ru-RU" baseline="0"/>
              <a:t> регресии на поле корреляции</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2267272186385604E-2"/>
          <c:y val="0.13782980304719436"/>
          <c:w val="0.88702971490113236"/>
          <c:h val="0.7306082977086058"/>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'Задание 1'!$K$3:$K$22</c:f>
              <c:numCache>
                <c:formatCode>General</c:formatCode>
                <c:ptCount val="20"/>
                <c:pt idx="0">
                  <c:v>46.96</c:v>
                </c:pt>
                <c:pt idx="1">
                  <c:v>87.4</c:v>
                </c:pt>
                <c:pt idx="2">
                  <c:v>95.77</c:v>
                </c:pt>
                <c:pt idx="3">
                  <c:v>81.27</c:v>
                </c:pt>
                <c:pt idx="4">
                  <c:v>74.040000000000006</c:v>
                </c:pt>
                <c:pt idx="5">
                  <c:v>90.33</c:v>
                </c:pt>
                <c:pt idx="6">
                  <c:v>75.03</c:v>
                </c:pt>
                <c:pt idx="7">
                  <c:v>79.22</c:v>
                </c:pt>
                <c:pt idx="8">
                  <c:v>76.88</c:v>
                </c:pt>
                <c:pt idx="9">
                  <c:v>81.09</c:v>
                </c:pt>
                <c:pt idx="10">
                  <c:v>76.44</c:v>
                </c:pt>
                <c:pt idx="11">
                  <c:v>73.83</c:v>
                </c:pt>
                <c:pt idx="12">
                  <c:v>78.17</c:v>
                </c:pt>
                <c:pt idx="13">
                  <c:v>81.73</c:v>
                </c:pt>
                <c:pt idx="14">
                  <c:v>91.21</c:v>
                </c:pt>
                <c:pt idx="15">
                  <c:v>83.88</c:v>
                </c:pt>
                <c:pt idx="16">
                  <c:v>69.900000000000006</c:v>
                </c:pt>
                <c:pt idx="17">
                  <c:v>75.569999999999993</c:v>
                </c:pt>
                <c:pt idx="18">
                  <c:v>87.94</c:v>
                </c:pt>
                <c:pt idx="19">
                  <c:v>81.36</c:v>
                </c:pt>
              </c:numCache>
            </c:numRef>
          </c:xVal>
          <c:yVal>
            <c:numRef>
              <c:f>'Задание 1'!$L$3:$L$22</c:f>
              <c:numCache>
                <c:formatCode>General</c:formatCode>
                <c:ptCount val="20"/>
                <c:pt idx="0">
                  <c:v>77.75</c:v>
                </c:pt>
                <c:pt idx="1">
                  <c:v>87.67</c:v>
                </c:pt>
                <c:pt idx="2">
                  <c:v>85.04</c:v>
                </c:pt>
                <c:pt idx="3">
                  <c:v>80.010000000000005</c:v>
                </c:pt>
                <c:pt idx="4">
                  <c:v>64.540000000000006</c:v>
                </c:pt>
                <c:pt idx="5">
                  <c:v>80.209999999999994</c:v>
                </c:pt>
                <c:pt idx="6">
                  <c:v>70.209999999999994</c:v>
                </c:pt>
                <c:pt idx="7">
                  <c:v>70.95</c:v>
                </c:pt>
                <c:pt idx="8">
                  <c:v>83.14</c:v>
                </c:pt>
                <c:pt idx="9">
                  <c:v>81.290000000000006</c:v>
                </c:pt>
                <c:pt idx="10">
                  <c:v>56.84</c:v>
                </c:pt>
                <c:pt idx="11">
                  <c:v>87.05</c:v>
                </c:pt>
                <c:pt idx="12">
                  <c:v>83.28</c:v>
                </c:pt>
                <c:pt idx="13">
                  <c:v>88.29</c:v>
                </c:pt>
                <c:pt idx="14">
                  <c:v>83.95</c:v>
                </c:pt>
                <c:pt idx="15">
                  <c:v>82.18</c:v>
                </c:pt>
                <c:pt idx="16">
                  <c:v>88.63</c:v>
                </c:pt>
                <c:pt idx="17">
                  <c:v>92.09</c:v>
                </c:pt>
                <c:pt idx="18">
                  <c:v>79.39</c:v>
                </c:pt>
                <c:pt idx="19">
                  <c:v>92.22</c:v>
                </c:pt>
              </c:numCache>
            </c:numRef>
          </c:yVal>
          <c:smooth val="0"/>
          <c:extLst xmlns:c16r2="http://schemas.microsoft.com/office/drawing/2015/06/chart">
            <c:ext xmlns:c16="http://schemas.microsoft.com/office/drawing/2014/chart" uri="{C3380CC4-5D6E-409C-BE32-E72D297353CC}">
              <c16:uniqueId val="{00000000-0C80-43DB-9607-13CED7F3759A}"/>
            </c:ext>
          </c:extLst>
        </c:ser>
        <c:ser>
          <c:idx val="1"/>
          <c:order val="1"/>
          <c:spPr>
            <a:ln w="25400" cap="rnd">
              <a:noFill/>
              <a:round/>
            </a:ln>
            <a:effectLst/>
          </c:spPr>
          <c:marker>
            <c:symbol val="circle"/>
            <c:size val="5"/>
            <c:spPr>
              <a:solidFill>
                <a:schemeClr val="accent2"/>
              </a:solidFill>
              <a:ln w="9525">
                <a:solidFill>
                  <a:schemeClr val="accent2"/>
                </a:solidFill>
              </a:ln>
              <a:effectLst/>
            </c:spPr>
          </c:marker>
          <c:xVal>
            <c:numRef>
              <c:f>'Задание 1'!$L$3:$L$22</c:f>
              <c:numCache>
                <c:formatCode>General</c:formatCode>
                <c:ptCount val="20"/>
                <c:pt idx="0">
                  <c:v>77.75</c:v>
                </c:pt>
                <c:pt idx="1">
                  <c:v>87.67</c:v>
                </c:pt>
                <c:pt idx="2">
                  <c:v>85.04</c:v>
                </c:pt>
                <c:pt idx="3">
                  <c:v>80.010000000000005</c:v>
                </c:pt>
                <c:pt idx="4">
                  <c:v>64.540000000000006</c:v>
                </c:pt>
                <c:pt idx="5">
                  <c:v>80.209999999999994</c:v>
                </c:pt>
                <c:pt idx="6">
                  <c:v>70.209999999999994</c:v>
                </c:pt>
                <c:pt idx="7">
                  <c:v>70.95</c:v>
                </c:pt>
                <c:pt idx="8">
                  <c:v>83.14</c:v>
                </c:pt>
                <c:pt idx="9">
                  <c:v>81.290000000000006</c:v>
                </c:pt>
                <c:pt idx="10">
                  <c:v>56.84</c:v>
                </c:pt>
                <c:pt idx="11">
                  <c:v>87.05</c:v>
                </c:pt>
                <c:pt idx="12">
                  <c:v>83.28</c:v>
                </c:pt>
                <c:pt idx="13">
                  <c:v>88.29</c:v>
                </c:pt>
                <c:pt idx="14">
                  <c:v>83.95</c:v>
                </c:pt>
                <c:pt idx="15">
                  <c:v>82.18</c:v>
                </c:pt>
                <c:pt idx="16">
                  <c:v>88.63</c:v>
                </c:pt>
                <c:pt idx="17">
                  <c:v>92.09</c:v>
                </c:pt>
                <c:pt idx="18">
                  <c:v>79.39</c:v>
                </c:pt>
                <c:pt idx="19">
                  <c:v>92.22</c:v>
                </c:pt>
              </c:numCache>
            </c:numRef>
          </c:xVal>
          <c:yVal>
            <c:numRef>
              <c:f>'Задание 1'!$K$3:$K$22</c:f>
              <c:numCache>
                <c:formatCode>General</c:formatCode>
                <c:ptCount val="20"/>
                <c:pt idx="0">
                  <c:v>46.96</c:v>
                </c:pt>
                <c:pt idx="1">
                  <c:v>87.4</c:v>
                </c:pt>
                <c:pt idx="2">
                  <c:v>95.77</c:v>
                </c:pt>
                <c:pt idx="3">
                  <c:v>81.27</c:v>
                </c:pt>
                <c:pt idx="4">
                  <c:v>74.040000000000006</c:v>
                </c:pt>
                <c:pt idx="5">
                  <c:v>90.33</c:v>
                </c:pt>
                <c:pt idx="6">
                  <c:v>75.03</c:v>
                </c:pt>
                <c:pt idx="7">
                  <c:v>79.22</c:v>
                </c:pt>
                <c:pt idx="8">
                  <c:v>76.88</c:v>
                </c:pt>
                <c:pt idx="9">
                  <c:v>81.09</c:v>
                </c:pt>
                <c:pt idx="10">
                  <c:v>76.44</c:v>
                </c:pt>
                <c:pt idx="11">
                  <c:v>73.83</c:v>
                </c:pt>
                <c:pt idx="12">
                  <c:v>78.17</c:v>
                </c:pt>
                <c:pt idx="13">
                  <c:v>81.73</c:v>
                </c:pt>
                <c:pt idx="14">
                  <c:v>91.21</c:v>
                </c:pt>
                <c:pt idx="15">
                  <c:v>83.88</c:v>
                </c:pt>
                <c:pt idx="16">
                  <c:v>69.900000000000006</c:v>
                </c:pt>
                <c:pt idx="17">
                  <c:v>75.569999999999993</c:v>
                </c:pt>
                <c:pt idx="18">
                  <c:v>87.94</c:v>
                </c:pt>
                <c:pt idx="19">
                  <c:v>81.36</c:v>
                </c:pt>
              </c:numCache>
            </c:numRef>
          </c:yVal>
          <c:smooth val="0"/>
          <c:extLst xmlns:c16r2="http://schemas.microsoft.com/office/drawing/2015/06/chart">
            <c:ext xmlns:c16="http://schemas.microsoft.com/office/drawing/2014/chart" uri="{C3380CC4-5D6E-409C-BE32-E72D297353CC}">
              <c16:uniqueId val="{00000002-0C80-43DB-9607-13CED7F3759A}"/>
            </c:ext>
          </c:extLst>
        </c:ser>
        <c:ser>
          <c:idx val="2"/>
          <c:order val="2"/>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'Задание 1'!$K$3:$K$22</c:f>
              <c:numCache>
                <c:formatCode>General</c:formatCode>
                <c:ptCount val="20"/>
                <c:pt idx="0">
                  <c:v>46.96</c:v>
                </c:pt>
                <c:pt idx="1">
                  <c:v>87.4</c:v>
                </c:pt>
                <c:pt idx="2">
                  <c:v>95.77</c:v>
                </c:pt>
                <c:pt idx="3">
                  <c:v>81.27</c:v>
                </c:pt>
                <c:pt idx="4">
                  <c:v>74.040000000000006</c:v>
                </c:pt>
                <c:pt idx="5">
                  <c:v>90.33</c:v>
                </c:pt>
                <c:pt idx="6">
                  <c:v>75.03</c:v>
                </c:pt>
                <c:pt idx="7">
                  <c:v>79.22</c:v>
                </c:pt>
                <c:pt idx="8">
                  <c:v>76.88</c:v>
                </c:pt>
                <c:pt idx="9">
                  <c:v>81.09</c:v>
                </c:pt>
                <c:pt idx="10">
                  <c:v>76.44</c:v>
                </c:pt>
                <c:pt idx="11">
                  <c:v>73.83</c:v>
                </c:pt>
                <c:pt idx="12">
                  <c:v>78.17</c:v>
                </c:pt>
                <c:pt idx="13">
                  <c:v>81.73</c:v>
                </c:pt>
                <c:pt idx="14">
                  <c:v>91.21</c:v>
                </c:pt>
                <c:pt idx="15">
                  <c:v>83.88</c:v>
                </c:pt>
                <c:pt idx="16">
                  <c:v>69.900000000000006</c:v>
                </c:pt>
                <c:pt idx="17">
                  <c:v>75.569999999999993</c:v>
                </c:pt>
                <c:pt idx="18">
                  <c:v>87.94</c:v>
                </c:pt>
                <c:pt idx="19">
                  <c:v>81.36</c:v>
                </c:pt>
              </c:numCache>
            </c:numRef>
          </c:xVal>
          <c:yVal>
            <c:numRef>
              <c:f>'Задание 1'!$M$3:$M$22</c:f>
              <c:numCache>
                <c:formatCode>General</c:formatCode>
                <c:ptCount val="20"/>
                <c:pt idx="0">
                  <c:v>75.217583699991124</c:v>
                </c:pt>
                <c:pt idx="1">
                  <c:v>82.097303041946049</c:v>
                </c:pt>
                <c:pt idx="2">
                  <c:v>83.521221214353631</c:v>
                </c:pt>
                <c:pt idx="3">
                  <c:v>81.05445735534407</c:v>
                </c:pt>
                <c:pt idx="4">
                  <c:v>79.824477858748281</c:v>
                </c:pt>
                <c:pt idx="5">
                  <c:v>82.59575946311142</c:v>
                </c:pt>
                <c:pt idx="6">
                  <c:v>79.992898287742719</c:v>
                </c:pt>
                <c:pt idx="7">
                  <c:v>80.705707982173749</c:v>
                </c:pt>
                <c:pt idx="8">
                  <c:v>80.307623331823251</c:v>
                </c:pt>
                <c:pt idx="9">
                  <c:v>81.023835459163266</c:v>
                </c:pt>
                <c:pt idx="10">
                  <c:v>80.232769807825719</c:v>
                </c:pt>
                <c:pt idx="11">
                  <c:v>79.788752313204</c:v>
                </c:pt>
                <c:pt idx="12">
                  <c:v>80.527080254452372</c:v>
                </c:pt>
                <c:pt idx="13">
                  <c:v>81.132713312250587</c:v>
                </c:pt>
                <c:pt idx="14">
                  <c:v>82.745466511106486</c:v>
                </c:pt>
                <c:pt idx="15">
                  <c:v>81.498474849965788</c:v>
                </c:pt>
                <c:pt idx="16">
                  <c:v>79.120174246589684</c:v>
                </c:pt>
                <c:pt idx="17">
                  <c:v>80.084763976285146</c:v>
                </c:pt>
                <c:pt idx="18">
                  <c:v>82.189168730488461</c:v>
                </c:pt>
                <c:pt idx="19">
                  <c:v>81.069768303434472</c:v>
                </c:pt>
              </c:numCache>
            </c:numRef>
          </c:yVal>
          <c:smooth val="0"/>
          <c:extLst xmlns:c16r2="http://schemas.microsoft.com/office/drawing/2015/06/chart">
            <c:ext xmlns:c16="http://schemas.microsoft.com/office/drawing/2014/chart" uri="{C3380CC4-5D6E-409C-BE32-E72D297353CC}">
              <c16:uniqueId val="{00000003-0C80-43DB-9607-13CED7F3759A}"/>
            </c:ext>
          </c:extLst>
        </c:ser>
        <c:ser>
          <c:idx val="3"/>
          <c:order val="3"/>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'Задание 1'!$L$3:$L$22</c:f>
              <c:numCache>
                <c:formatCode>General</c:formatCode>
                <c:ptCount val="20"/>
                <c:pt idx="0">
                  <c:v>77.75</c:v>
                </c:pt>
                <c:pt idx="1">
                  <c:v>87.67</c:v>
                </c:pt>
                <c:pt idx="2">
                  <c:v>85.04</c:v>
                </c:pt>
                <c:pt idx="3">
                  <c:v>80.010000000000005</c:v>
                </c:pt>
                <c:pt idx="4">
                  <c:v>64.540000000000006</c:v>
                </c:pt>
                <c:pt idx="5">
                  <c:v>80.209999999999994</c:v>
                </c:pt>
                <c:pt idx="6">
                  <c:v>70.209999999999994</c:v>
                </c:pt>
                <c:pt idx="7">
                  <c:v>70.95</c:v>
                </c:pt>
                <c:pt idx="8">
                  <c:v>83.14</c:v>
                </c:pt>
                <c:pt idx="9">
                  <c:v>81.290000000000006</c:v>
                </c:pt>
                <c:pt idx="10">
                  <c:v>56.84</c:v>
                </c:pt>
                <c:pt idx="11">
                  <c:v>87.05</c:v>
                </c:pt>
                <c:pt idx="12">
                  <c:v>83.28</c:v>
                </c:pt>
                <c:pt idx="13">
                  <c:v>88.29</c:v>
                </c:pt>
                <c:pt idx="14">
                  <c:v>83.95</c:v>
                </c:pt>
                <c:pt idx="15">
                  <c:v>82.18</c:v>
                </c:pt>
                <c:pt idx="16">
                  <c:v>88.63</c:v>
                </c:pt>
                <c:pt idx="17">
                  <c:v>92.09</c:v>
                </c:pt>
                <c:pt idx="18">
                  <c:v>79.39</c:v>
                </c:pt>
                <c:pt idx="19">
                  <c:v>92.22</c:v>
                </c:pt>
              </c:numCache>
            </c:numRef>
          </c:xVal>
          <c:yVal>
            <c:numRef>
              <c:f>'Задание 1'!$N$3:$N$22</c:f>
              <c:numCache>
                <c:formatCode>General</c:formatCode>
                <c:ptCount val="20"/>
                <c:pt idx="0">
                  <c:v>78.766394810366691</c:v>
                </c:pt>
                <c:pt idx="1">
                  <c:v>80.874308247889687</c:v>
                </c:pt>
                <c:pt idx="2">
                  <c:v>80.315456197417362</c:v>
                </c:pt>
                <c:pt idx="3">
                  <c:v>79.246625089479792</c:v>
                </c:pt>
                <c:pt idx="4">
                  <c:v>75.959385081568428</c:v>
                </c:pt>
                <c:pt idx="5">
                  <c:v>79.28912334426856</c:v>
                </c:pt>
                <c:pt idx="6">
                  <c:v>77.164210604830046</c:v>
                </c:pt>
                <c:pt idx="7">
                  <c:v>77.321454147548508</c:v>
                </c:pt>
                <c:pt idx="8">
                  <c:v>79.911722776924037</c:v>
                </c:pt>
                <c:pt idx="9">
                  <c:v>79.518613920127919</c:v>
                </c:pt>
                <c:pt idx="10">
                  <c:v>74.323202272200774</c:v>
                </c:pt>
                <c:pt idx="11">
                  <c:v>80.742563658044503</c:v>
                </c:pt>
                <c:pt idx="12">
                  <c:v>79.941471555276181</c:v>
                </c:pt>
                <c:pt idx="13">
                  <c:v>81.00605283773487</c:v>
                </c:pt>
                <c:pt idx="14">
                  <c:v>80.083840708818556</c:v>
                </c:pt>
                <c:pt idx="15">
                  <c:v>79.707731153937942</c:v>
                </c:pt>
                <c:pt idx="16">
                  <c:v>81.078299870875782</c:v>
                </c:pt>
                <c:pt idx="17">
                  <c:v>81.813519678721505</c:v>
                </c:pt>
                <c:pt idx="18">
                  <c:v>79.114880499634609</c:v>
                </c:pt>
                <c:pt idx="19">
                  <c:v>81.841143544334201</c:v>
                </c:pt>
              </c:numCache>
            </c:numRef>
          </c:yVal>
          <c:smooth val="0"/>
          <c:extLst xmlns:c16r2="http://schemas.microsoft.com/office/drawing/2015/06/chart">
            <c:ext xmlns:c16="http://schemas.microsoft.com/office/drawing/2014/chart" uri="{C3380CC4-5D6E-409C-BE32-E72D297353CC}">
              <c16:uniqueId val="{00000004-0C80-43DB-9607-13CED7F3759A}"/>
            </c:ext>
          </c:extLst>
        </c:ser>
        <c:dLbls>
          <c:showLegendKey val="0"/>
          <c:showVal val="0"/>
          <c:showCatName val="0"/>
          <c:showSerName val="0"/>
          <c:showPercent val="0"/>
          <c:showBubbleSize val="0"/>
        </c:dLbls>
        <c:axId val="394162864"/>
        <c:axId val="394168744"/>
      </c:scatterChart>
      <c:valAx>
        <c:axId val="3941628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68744"/>
        <c:crosses val="autoZero"/>
        <c:crossBetween val="midCat"/>
      </c:valAx>
      <c:valAx>
        <c:axId val="394168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628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Гистограмма относительных частот</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spPr>
            <a:solidFill>
              <a:schemeClr val="accent1"/>
            </a:solidFill>
            <a:ln>
              <a:noFill/>
            </a:ln>
            <a:effectLst/>
          </c:spPr>
          <c:invertIfNegative val="0"/>
          <c:cat>
            <c:multiLvlStrRef>
              <c:f>'Задание 4'!$N$8:$O$13</c:f>
              <c:multiLvlStrCache>
                <c:ptCount val="6"/>
                <c:lvl>
                  <c:pt idx="0">
                    <c:v>1100,333333</c:v>
                  </c:pt>
                  <c:pt idx="1">
                    <c:v>1383,666667</c:v>
                  </c:pt>
                  <c:pt idx="2">
                    <c:v>1667</c:v>
                  </c:pt>
                  <c:pt idx="3">
                    <c:v>1950,333333</c:v>
                  </c:pt>
                  <c:pt idx="4">
                    <c:v>2233,666667</c:v>
                  </c:pt>
                  <c:pt idx="5">
                    <c:v>2517</c:v>
                  </c:pt>
                </c:lvl>
                <c:lvl>
                  <c:pt idx="0">
                    <c:v>817</c:v>
                  </c:pt>
                  <c:pt idx="1">
                    <c:v>1100,333333</c:v>
                  </c:pt>
                  <c:pt idx="2">
                    <c:v>1383,666667</c:v>
                  </c:pt>
                  <c:pt idx="3">
                    <c:v>1667</c:v>
                  </c:pt>
                  <c:pt idx="4">
                    <c:v>1950,333333</c:v>
                  </c:pt>
                  <c:pt idx="5">
                    <c:v>2233,666667</c:v>
                  </c:pt>
                </c:lvl>
              </c:multiLvlStrCache>
            </c:multiLvlStrRef>
          </c:cat>
          <c:val>
            <c:numRef>
              <c:f>'Задание 4'!$X$8:$X$13</c:f>
              <c:numCache>
                <c:formatCode>General</c:formatCode>
                <c:ptCount val="6"/>
                <c:pt idx="0">
                  <c:v>3.0252100840336138E-4</c:v>
                </c:pt>
                <c:pt idx="1">
                  <c:v>7.0588235294117652E-4</c:v>
                </c:pt>
                <c:pt idx="2">
                  <c:v>8.0672268907563027E-4</c:v>
                </c:pt>
                <c:pt idx="3">
                  <c:v>0</c:v>
                </c:pt>
                <c:pt idx="4">
                  <c:v>0</c:v>
                </c:pt>
                <c:pt idx="5">
                  <c:v>1.7142857142857144E-3</c:v>
                </c:pt>
              </c:numCache>
            </c:numRef>
          </c:val>
          <c:extLst xmlns:c16r2="http://schemas.microsoft.com/office/drawing/2015/06/chart">
            <c:ext xmlns:c16="http://schemas.microsoft.com/office/drawing/2014/chart" uri="{C3380CC4-5D6E-409C-BE32-E72D297353CC}">
              <c16:uniqueId val="{00000000-C537-4504-8890-8AF990B685DF}"/>
            </c:ext>
          </c:extLst>
        </c:ser>
        <c:dLbls>
          <c:showLegendKey val="0"/>
          <c:showVal val="0"/>
          <c:showCatName val="0"/>
          <c:showSerName val="0"/>
          <c:showPercent val="0"/>
          <c:showBubbleSize val="0"/>
        </c:dLbls>
        <c:gapWidth val="219"/>
        <c:axId val="394160120"/>
        <c:axId val="394163256"/>
      </c:barChart>
      <c:lineChart>
        <c:grouping val="standard"/>
        <c:varyColors val="0"/>
        <c:ser>
          <c:idx val="1"/>
          <c:order val="1"/>
          <c:spPr>
            <a:ln w="28575" cap="rnd">
              <a:solidFill>
                <a:schemeClr val="accent2"/>
              </a:solidFill>
              <a:round/>
            </a:ln>
            <a:effectLst/>
          </c:spPr>
          <c:marker>
            <c:symbol val="none"/>
          </c:marker>
          <c:val>
            <c:numRef>
              <c:f>'Задание 4'!$X$8:$X$13</c:f>
              <c:numCache>
                <c:formatCode>General</c:formatCode>
                <c:ptCount val="6"/>
                <c:pt idx="0">
                  <c:v>3.0252100840336138E-4</c:v>
                </c:pt>
                <c:pt idx="1">
                  <c:v>7.0588235294117652E-4</c:v>
                </c:pt>
                <c:pt idx="2">
                  <c:v>8.0672268907563027E-4</c:v>
                </c:pt>
                <c:pt idx="3">
                  <c:v>0</c:v>
                </c:pt>
                <c:pt idx="4">
                  <c:v>0</c:v>
                </c:pt>
                <c:pt idx="5">
                  <c:v>1.7142857142857144E-3</c:v>
                </c:pt>
              </c:numCache>
            </c:numRef>
          </c:val>
          <c:smooth val="0"/>
          <c:extLst xmlns:c16r2="http://schemas.microsoft.com/office/drawing/2015/06/chart">
            <c:ext xmlns:c16="http://schemas.microsoft.com/office/drawing/2014/chart" uri="{C3380CC4-5D6E-409C-BE32-E72D297353CC}">
              <c16:uniqueId val="{00000002-C537-4504-8890-8AF990B685DF}"/>
            </c:ext>
          </c:extLst>
        </c:ser>
        <c:dLbls>
          <c:showLegendKey val="0"/>
          <c:showVal val="0"/>
          <c:showCatName val="0"/>
          <c:showSerName val="0"/>
          <c:showPercent val="0"/>
          <c:showBubbleSize val="0"/>
        </c:dLbls>
        <c:marker val="1"/>
        <c:smooth val="0"/>
        <c:axId val="394160120"/>
        <c:axId val="394163256"/>
      </c:lineChart>
      <c:catAx>
        <c:axId val="394160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63256"/>
        <c:crosses val="autoZero"/>
        <c:auto val="1"/>
        <c:lblAlgn val="ctr"/>
        <c:lblOffset val="100"/>
        <c:noMultiLvlLbl val="0"/>
      </c:catAx>
      <c:valAx>
        <c:axId val="394163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60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Полигон относительных частот</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'Задание 4'!$N$8:$O$13</c:f>
              <c:multiLvlStrCache>
                <c:ptCount val="6"/>
                <c:lvl>
                  <c:pt idx="0">
                    <c:v>1100,333333</c:v>
                  </c:pt>
                  <c:pt idx="1">
                    <c:v>1383,666667</c:v>
                  </c:pt>
                  <c:pt idx="2">
                    <c:v>1667</c:v>
                  </c:pt>
                  <c:pt idx="3">
                    <c:v>1950,333333</c:v>
                  </c:pt>
                  <c:pt idx="4">
                    <c:v>2233,666667</c:v>
                  </c:pt>
                  <c:pt idx="5">
                    <c:v>2517</c:v>
                  </c:pt>
                </c:lvl>
                <c:lvl>
                  <c:pt idx="0">
                    <c:v>817</c:v>
                  </c:pt>
                  <c:pt idx="1">
                    <c:v>1100,333333</c:v>
                  </c:pt>
                  <c:pt idx="2">
                    <c:v>1383,666667</c:v>
                  </c:pt>
                  <c:pt idx="3">
                    <c:v>1667</c:v>
                  </c:pt>
                  <c:pt idx="4">
                    <c:v>1950,333333</c:v>
                  </c:pt>
                  <c:pt idx="5">
                    <c:v>2233,666667</c:v>
                  </c:pt>
                </c:lvl>
              </c:multiLvlStrCache>
            </c:multiLvlStrRef>
          </c:cat>
          <c:val>
            <c:numRef>
              <c:f>'Задание 4'!$W$8:$W$13</c:f>
              <c:numCache>
                <c:formatCode>General</c:formatCode>
                <c:ptCount val="6"/>
                <c:pt idx="0">
                  <c:v>8.5714285714285715E-2</c:v>
                </c:pt>
                <c:pt idx="1">
                  <c:v>0.2</c:v>
                </c:pt>
                <c:pt idx="2">
                  <c:v>0.22857142857142856</c:v>
                </c:pt>
                <c:pt idx="3">
                  <c:v>0</c:v>
                </c:pt>
                <c:pt idx="4">
                  <c:v>0</c:v>
                </c:pt>
                <c:pt idx="5">
                  <c:v>0.48571428571428571</c:v>
                </c:pt>
              </c:numCache>
            </c:numRef>
          </c:val>
          <c:smooth val="0"/>
          <c:extLst xmlns:c16r2="http://schemas.microsoft.com/office/drawing/2015/06/chart">
            <c:ext xmlns:c16="http://schemas.microsoft.com/office/drawing/2014/chart" uri="{C3380CC4-5D6E-409C-BE32-E72D297353CC}">
              <c16:uniqueId val="{00000000-1DEB-49CE-9F77-43FEE1B41AC3}"/>
            </c:ext>
          </c:extLst>
        </c:ser>
        <c:dLbls>
          <c:showLegendKey val="0"/>
          <c:showVal val="0"/>
          <c:showCatName val="0"/>
          <c:showSerName val="0"/>
          <c:showPercent val="0"/>
          <c:showBubbleSize val="0"/>
        </c:dLbls>
        <c:marker val="1"/>
        <c:smooth val="0"/>
        <c:axId val="394164824"/>
        <c:axId val="394167568"/>
      </c:lineChart>
      <c:catAx>
        <c:axId val="394164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67568"/>
        <c:crosses val="autoZero"/>
        <c:auto val="1"/>
        <c:lblAlgn val="ctr"/>
        <c:lblOffset val="100"/>
        <c:noMultiLvlLbl val="0"/>
      </c:catAx>
      <c:valAx>
        <c:axId val="39416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64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График эмпирической функции</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spPr>
            <a:ln w="25400" cap="rnd">
              <a:solidFill>
                <a:schemeClr val="tx1"/>
              </a:solidFill>
              <a:round/>
            </a:ln>
            <a:effectLst/>
          </c:spPr>
          <c:marker>
            <c:symbol val="none"/>
          </c:marker>
          <c:xVal>
            <c:numRef>
              <c:f>'Задание 4'!$Q$40:$Q$41</c:f>
              <c:numCache>
                <c:formatCode>General</c:formatCode>
                <c:ptCount val="2"/>
                <c:pt idx="0">
                  <c:v>700</c:v>
                </c:pt>
                <c:pt idx="1">
                  <c:v>817</c:v>
                </c:pt>
              </c:numCache>
            </c:numRef>
          </c:xVal>
          <c:yVal>
            <c:numRef>
              <c:f>'Задание 4'!$R$40:$R$41</c:f>
              <c:numCache>
                <c:formatCode>General</c:formatCode>
                <c:ptCount val="2"/>
                <c:pt idx="0">
                  <c:v>0</c:v>
                </c:pt>
                <c:pt idx="1">
                  <c:v>0</c:v>
                </c:pt>
              </c:numCache>
            </c:numRef>
          </c:yVal>
          <c:smooth val="0"/>
          <c:extLst xmlns:c16r2="http://schemas.microsoft.com/office/drawing/2015/06/chart">
            <c:ext xmlns:c16="http://schemas.microsoft.com/office/drawing/2014/chart" uri="{C3380CC4-5D6E-409C-BE32-E72D297353CC}">
              <c16:uniqueId val="{00000000-6BCD-4BD9-ACF6-3E822611D92D}"/>
            </c:ext>
          </c:extLst>
        </c:ser>
        <c:ser>
          <c:idx val="1"/>
          <c:order val="1"/>
          <c:spPr>
            <a:ln w="25400" cap="rnd">
              <a:solidFill>
                <a:schemeClr val="tx1"/>
              </a:solidFill>
              <a:round/>
            </a:ln>
            <a:effectLst/>
          </c:spPr>
          <c:marker>
            <c:symbol val="none"/>
          </c:marker>
          <c:xVal>
            <c:numRef>
              <c:f>'Задание 4'!$Q$42:$Q$43</c:f>
              <c:numCache>
                <c:formatCode>General</c:formatCode>
                <c:ptCount val="2"/>
                <c:pt idx="0">
                  <c:v>817</c:v>
                </c:pt>
                <c:pt idx="1">
                  <c:v>1100.3333333333333</c:v>
                </c:pt>
              </c:numCache>
            </c:numRef>
          </c:xVal>
          <c:yVal>
            <c:numRef>
              <c:f>'Задание 4'!$R$42:$R$43</c:f>
              <c:numCache>
                <c:formatCode>General</c:formatCode>
                <c:ptCount val="2"/>
                <c:pt idx="0">
                  <c:v>8.5714285714285715E-2</c:v>
                </c:pt>
                <c:pt idx="1">
                  <c:v>8.5714285714285715E-2</c:v>
                </c:pt>
              </c:numCache>
            </c:numRef>
          </c:yVal>
          <c:smooth val="0"/>
          <c:extLst xmlns:c16r2="http://schemas.microsoft.com/office/drawing/2015/06/chart">
            <c:ext xmlns:c16="http://schemas.microsoft.com/office/drawing/2014/chart" uri="{C3380CC4-5D6E-409C-BE32-E72D297353CC}">
              <c16:uniqueId val="{00000001-6BCD-4BD9-ACF6-3E822611D92D}"/>
            </c:ext>
          </c:extLst>
        </c:ser>
        <c:ser>
          <c:idx val="2"/>
          <c:order val="2"/>
          <c:spPr>
            <a:ln w="25400" cap="rnd">
              <a:solidFill>
                <a:schemeClr val="tx1"/>
              </a:solidFill>
              <a:round/>
            </a:ln>
            <a:effectLst/>
          </c:spPr>
          <c:marker>
            <c:symbol val="none"/>
          </c:marker>
          <c:xVal>
            <c:numRef>
              <c:f>'Задание 4'!$Q$44:$Q$45</c:f>
              <c:numCache>
                <c:formatCode>General</c:formatCode>
                <c:ptCount val="2"/>
                <c:pt idx="0">
                  <c:v>1100.3333333333333</c:v>
                </c:pt>
                <c:pt idx="1">
                  <c:v>1383.6666666666665</c:v>
                </c:pt>
              </c:numCache>
            </c:numRef>
          </c:xVal>
          <c:yVal>
            <c:numRef>
              <c:f>'Задание 4'!$R$44:$R$45</c:f>
              <c:numCache>
                <c:formatCode>General</c:formatCode>
                <c:ptCount val="2"/>
                <c:pt idx="0">
                  <c:v>0.2857142857142857</c:v>
                </c:pt>
                <c:pt idx="1">
                  <c:v>0.2857142857142857</c:v>
                </c:pt>
              </c:numCache>
            </c:numRef>
          </c:yVal>
          <c:smooth val="0"/>
          <c:extLst xmlns:c16r2="http://schemas.microsoft.com/office/drawing/2015/06/chart">
            <c:ext xmlns:c16="http://schemas.microsoft.com/office/drawing/2014/chart" uri="{C3380CC4-5D6E-409C-BE32-E72D297353CC}">
              <c16:uniqueId val="{00000002-6BCD-4BD9-ACF6-3E822611D92D}"/>
            </c:ext>
          </c:extLst>
        </c:ser>
        <c:ser>
          <c:idx val="3"/>
          <c:order val="3"/>
          <c:spPr>
            <a:ln w="25400" cap="rnd">
              <a:solidFill>
                <a:schemeClr val="tx1"/>
              </a:solidFill>
              <a:round/>
            </a:ln>
            <a:effectLst/>
          </c:spPr>
          <c:marker>
            <c:symbol val="none"/>
          </c:marker>
          <c:xVal>
            <c:numRef>
              <c:f>'Задание 4'!$Q$46:$Q$47</c:f>
              <c:numCache>
                <c:formatCode>General</c:formatCode>
                <c:ptCount val="2"/>
                <c:pt idx="0">
                  <c:v>1383.6666666666665</c:v>
                </c:pt>
                <c:pt idx="1">
                  <c:v>1666.9999999999998</c:v>
                </c:pt>
              </c:numCache>
            </c:numRef>
          </c:xVal>
          <c:yVal>
            <c:numRef>
              <c:f>'Задание 4'!$R$46:$R$47</c:f>
              <c:numCache>
                <c:formatCode>General</c:formatCode>
                <c:ptCount val="2"/>
                <c:pt idx="0">
                  <c:v>0.51428571428571423</c:v>
                </c:pt>
                <c:pt idx="1">
                  <c:v>0.51428571428571423</c:v>
                </c:pt>
              </c:numCache>
            </c:numRef>
          </c:yVal>
          <c:smooth val="0"/>
          <c:extLst xmlns:c16r2="http://schemas.microsoft.com/office/drawing/2015/06/chart">
            <c:ext xmlns:c16="http://schemas.microsoft.com/office/drawing/2014/chart" uri="{C3380CC4-5D6E-409C-BE32-E72D297353CC}">
              <c16:uniqueId val="{00000003-6BCD-4BD9-ACF6-3E822611D92D}"/>
            </c:ext>
          </c:extLst>
        </c:ser>
        <c:ser>
          <c:idx val="4"/>
          <c:order val="4"/>
          <c:spPr>
            <a:ln w="25400" cap="rnd">
              <a:solidFill>
                <a:schemeClr val="tx1"/>
              </a:solidFill>
              <a:round/>
            </a:ln>
            <a:effectLst/>
          </c:spPr>
          <c:marker>
            <c:symbol val="none"/>
          </c:marker>
          <c:xVal>
            <c:numRef>
              <c:f>'Задание 4'!$Q$48:$Q$49</c:f>
              <c:numCache>
                <c:formatCode>General</c:formatCode>
                <c:ptCount val="2"/>
                <c:pt idx="0">
                  <c:v>1666.9999999999998</c:v>
                </c:pt>
                <c:pt idx="1">
                  <c:v>1950.333333333333</c:v>
                </c:pt>
              </c:numCache>
            </c:numRef>
          </c:xVal>
          <c:yVal>
            <c:numRef>
              <c:f>'Задание 4'!$R$48:$R$49</c:f>
              <c:numCache>
                <c:formatCode>General</c:formatCode>
                <c:ptCount val="2"/>
                <c:pt idx="0">
                  <c:v>0.51428571428571423</c:v>
                </c:pt>
                <c:pt idx="1">
                  <c:v>0.51428571428571423</c:v>
                </c:pt>
              </c:numCache>
            </c:numRef>
          </c:yVal>
          <c:smooth val="0"/>
          <c:extLst xmlns:c16r2="http://schemas.microsoft.com/office/drawing/2015/06/chart">
            <c:ext xmlns:c16="http://schemas.microsoft.com/office/drawing/2014/chart" uri="{C3380CC4-5D6E-409C-BE32-E72D297353CC}">
              <c16:uniqueId val="{00000004-6BCD-4BD9-ACF6-3E822611D92D}"/>
            </c:ext>
          </c:extLst>
        </c:ser>
        <c:ser>
          <c:idx val="5"/>
          <c:order val="5"/>
          <c:spPr>
            <a:ln w="25400" cap="rnd">
              <a:solidFill>
                <a:schemeClr val="tx1"/>
              </a:solidFill>
              <a:round/>
            </a:ln>
            <a:effectLst/>
          </c:spPr>
          <c:marker>
            <c:symbol val="none"/>
          </c:marker>
          <c:xVal>
            <c:numRef>
              <c:f>'Задание 4'!$Q$50:$Q$51</c:f>
              <c:numCache>
                <c:formatCode>General</c:formatCode>
                <c:ptCount val="2"/>
                <c:pt idx="0">
                  <c:v>1950.333333333333</c:v>
                </c:pt>
                <c:pt idx="1">
                  <c:v>2233.6666666666665</c:v>
                </c:pt>
              </c:numCache>
            </c:numRef>
          </c:xVal>
          <c:yVal>
            <c:numRef>
              <c:f>'Задание 4'!$R$50:$R$51</c:f>
              <c:numCache>
                <c:formatCode>General</c:formatCode>
                <c:ptCount val="2"/>
                <c:pt idx="0">
                  <c:v>0.51428571428571423</c:v>
                </c:pt>
                <c:pt idx="1">
                  <c:v>0.51428571428571423</c:v>
                </c:pt>
              </c:numCache>
            </c:numRef>
          </c:yVal>
          <c:smooth val="0"/>
          <c:extLst xmlns:c16r2="http://schemas.microsoft.com/office/drawing/2015/06/chart">
            <c:ext xmlns:c16="http://schemas.microsoft.com/office/drawing/2014/chart" uri="{C3380CC4-5D6E-409C-BE32-E72D297353CC}">
              <c16:uniqueId val="{00000005-6BCD-4BD9-ACF6-3E822611D92D}"/>
            </c:ext>
          </c:extLst>
        </c:ser>
        <c:ser>
          <c:idx val="6"/>
          <c:order val="6"/>
          <c:spPr>
            <a:ln w="25400" cap="rnd">
              <a:solidFill>
                <a:schemeClr val="tx1"/>
              </a:solidFill>
              <a:round/>
            </a:ln>
            <a:effectLst/>
          </c:spPr>
          <c:marker>
            <c:symbol val="none"/>
          </c:marker>
          <c:xVal>
            <c:numRef>
              <c:f>'Задание 4'!$Q$52:$Q$53</c:f>
              <c:numCache>
                <c:formatCode>General</c:formatCode>
                <c:ptCount val="2"/>
                <c:pt idx="0">
                  <c:v>2233.6666666666665</c:v>
                </c:pt>
                <c:pt idx="1">
                  <c:v>2517</c:v>
                </c:pt>
              </c:numCache>
            </c:numRef>
          </c:xVal>
          <c:yVal>
            <c:numRef>
              <c:f>'Задание 4'!$R$52:$R$53</c:f>
              <c:numCache>
                <c:formatCode>General</c:formatCode>
                <c:ptCount val="2"/>
                <c:pt idx="0">
                  <c:v>1</c:v>
                </c:pt>
                <c:pt idx="1">
                  <c:v>1</c:v>
                </c:pt>
              </c:numCache>
            </c:numRef>
          </c:yVal>
          <c:smooth val="0"/>
          <c:extLst xmlns:c16r2="http://schemas.microsoft.com/office/drawing/2015/06/chart">
            <c:ext xmlns:c16="http://schemas.microsoft.com/office/drawing/2014/chart" uri="{C3380CC4-5D6E-409C-BE32-E72D297353CC}">
              <c16:uniqueId val="{00000006-6BCD-4BD9-ACF6-3E822611D92D}"/>
            </c:ext>
          </c:extLst>
        </c:ser>
        <c:dLbls>
          <c:showLegendKey val="0"/>
          <c:showVal val="0"/>
          <c:showCatName val="0"/>
          <c:showSerName val="0"/>
          <c:showPercent val="0"/>
          <c:showBubbleSize val="0"/>
        </c:dLbls>
        <c:axId val="394164432"/>
        <c:axId val="394167960"/>
      </c:scatterChart>
      <c:valAx>
        <c:axId val="394164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67960"/>
        <c:crosses val="autoZero"/>
        <c:crossBetween val="midCat"/>
      </c:valAx>
      <c:valAx>
        <c:axId val="394167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644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Линия регрессии на поле корреляции</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4.0915835729092201E-2"/>
          <c:y val="0.26588067492525735"/>
          <c:w val="0.84911051045370944"/>
          <c:h val="0.64531845653821851"/>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'Задание 5'!$J$3:$J$32</c:f>
              <c:numCache>
                <c:formatCode>General</c:formatCode>
                <c:ptCount val="30"/>
                <c:pt idx="0">
                  <c:v>4.57</c:v>
                </c:pt>
                <c:pt idx="1">
                  <c:v>3.0169999999999999</c:v>
                </c:pt>
                <c:pt idx="2">
                  <c:v>3.5110000000000001</c:v>
                </c:pt>
                <c:pt idx="3">
                  <c:v>4.3929999999999998</c:v>
                </c:pt>
                <c:pt idx="4">
                  <c:v>5.5220000000000002</c:v>
                </c:pt>
                <c:pt idx="5">
                  <c:v>3.0659999999999998</c:v>
                </c:pt>
                <c:pt idx="6">
                  <c:v>4.657</c:v>
                </c:pt>
                <c:pt idx="7">
                  <c:v>5.1429999999999998</c:v>
                </c:pt>
                <c:pt idx="8">
                  <c:v>3.8239999999999998</c:v>
                </c:pt>
                <c:pt idx="9">
                  <c:v>3.2480000000000002</c:v>
                </c:pt>
                <c:pt idx="10">
                  <c:v>3.105</c:v>
                </c:pt>
                <c:pt idx="11">
                  <c:v>3.8570000000000002</c:v>
                </c:pt>
                <c:pt idx="12">
                  <c:v>3.7010000000000001</c:v>
                </c:pt>
                <c:pt idx="13">
                  <c:v>3.6619999999999999</c:v>
                </c:pt>
                <c:pt idx="14">
                  <c:v>5.194</c:v>
                </c:pt>
                <c:pt idx="15">
                  <c:v>3.19</c:v>
                </c:pt>
                <c:pt idx="16">
                  <c:v>2.4049999999999998</c:v>
                </c:pt>
                <c:pt idx="17">
                  <c:v>2.8069999999999999</c:v>
                </c:pt>
                <c:pt idx="18">
                  <c:v>3.8239999999999998</c:v>
                </c:pt>
                <c:pt idx="19">
                  <c:v>3.6309999999999998</c:v>
                </c:pt>
                <c:pt idx="20">
                  <c:v>4.8789999999999996</c:v>
                </c:pt>
                <c:pt idx="21">
                  <c:v>6.9589999999999996</c:v>
                </c:pt>
                <c:pt idx="22">
                  <c:v>4.3540000000000001</c:v>
                </c:pt>
                <c:pt idx="23">
                  <c:v>3.6509999999999998</c:v>
                </c:pt>
                <c:pt idx="24">
                  <c:v>5.4260000000000002</c:v>
                </c:pt>
                <c:pt idx="25">
                  <c:v>3.2290000000000001</c:v>
                </c:pt>
                <c:pt idx="26">
                  <c:v>3.5470000000000002</c:v>
                </c:pt>
                <c:pt idx="27">
                  <c:v>3.2959999999999998</c:v>
                </c:pt>
                <c:pt idx="28">
                  <c:v>4.0250000000000004</c:v>
                </c:pt>
                <c:pt idx="29">
                  <c:v>6.2850000000000001</c:v>
                </c:pt>
              </c:numCache>
            </c:numRef>
          </c:xVal>
          <c:yVal>
            <c:numRef>
              <c:f>'Задание 5'!$K$3:$K$32</c:f>
              <c:numCache>
                <c:formatCode>General</c:formatCode>
                <c:ptCount val="30"/>
                <c:pt idx="0">
                  <c:v>3.3557999999999999</c:v>
                </c:pt>
                <c:pt idx="1">
                  <c:v>3.8250000000000002</c:v>
                </c:pt>
                <c:pt idx="2">
                  <c:v>3.4990000000000001</c:v>
                </c:pt>
                <c:pt idx="3">
                  <c:v>5.7930000000000001</c:v>
                </c:pt>
                <c:pt idx="4">
                  <c:v>3.9750000000000001</c:v>
                </c:pt>
                <c:pt idx="5">
                  <c:v>4.9130000000000003</c:v>
                </c:pt>
                <c:pt idx="6">
                  <c:v>5.0359999999999996</c:v>
                </c:pt>
                <c:pt idx="7">
                  <c:v>4.5469999999999997</c:v>
                </c:pt>
                <c:pt idx="8">
                  <c:v>5.9039999999999999</c:v>
                </c:pt>
                <c:pt idx="9">
                  <c:v>6.7839999999999998</c:v>
                </c:pt>
                <c:pt idx="10">
                  <c:v>3.7080000000000002</c:v>
                </c:pt>
                <c:pt idx="11">
                  <c:v>5.0019999999999998</c:v>
                </c:pt>
                <c:pt idx="12">
                  <c:v>3.1240000000000001</c:v>
                </c:pt>
                <c:pt idx="13">
                  <c:v>3.7250000000000001</c:v>
                </c:pt>
                <c:pt idx="14">
                  <c:v>3.165</c:v>
                </c:pt>
                <c:pt idx="15">
                  <c:v>3.1030000000000002</c:v>
                </c:pt>
                <c:pt idx="16">
                  <c:v>3.2709999999999999</c:v>
                </c:pt>
                <c:pt idx="17">
                  <c:v>3.1280000000000001</c:v>
                </c:pt>
                <c:pt idx="18">
                  <c:v>2.9580000000000002</c:v>
                </c:pt>
                <c:pt idx="19">
                  <c:v>6.2839999999999998</c:v>
                </c:pt>
                <c:pt idx="20">
                  <c:v>3.3719999999999999</c:v>
                </c:pt>
                <c:pt idx="21">
                  <c:v>3.5329999999999999</c:v>
                </c:pt>
                <c:pt idx="22">
                  <c:v>3.1429999999999998</c:v>
                </c:pt>
                <c:pt idx="23">
                  <c:v>5.1970000000000001</c:v>
                </c:pt>
                <c:pt idx="24">
                  <c:v>4.4779999999999998</c:v>
                </c:pt>
                <c:pt idx="25">
                  <c:v>3.528</c:v>
                </c:pt>
                <c:pt idx="26">
                  <c:v>5.9269999999999996</c:v>
                </c:pt>
                <c:pt idx="27">
                  <c:v>5.2309999999999999</c:v>
                </c:pt>
                <c:pt idx="28">
                  <c:v>3.5019999999999998</c:v>
                </c:pt>
                <c:pt idx="29">
                  <c:v>5.7169999999999996</c:v>
                </c:pt>
              </c:numCache>
            </c:numRef>
          </c:yVal>
          <c:smooth val="0"/>
          <c:extLst xmlns:c16r2="http://schemas.microsoft.com/office/drawing/2015/06/chart">
            <c:ext xmlns:c16="http://schemas.microsoft.com/office/drawing/2014/chart" uri="{C3380CC4-5D6E-409C-BE32-E72D297353CC}">
              <c16:uniqueId val="{00000000-0D81-44A5-BE28-5E7DB3E667F7}"/>
            </c:ext>
          </c:extLst>
        </c:ser>
        <c:ser>
          <c:idx val="1"/>
          <c:order val="1"/>
          <c:spPr>
            <a:ln w="25400" cap="rnd">
              <a:noFill/>
              <a:round/>
            </a:ln>
            <a:effectLst/>
          </c:spPr>
          <c:marker>
            <c:symbol val="circle"/>
            <c:size val="5"/>
            <c:spPr>
              <a:solidFill>
                <a:schemeClr val="accent2"/>
              </a:solidFill>
              <a:ln w="9525">
                <a:solidFill>
                  <a:schemeClr val="accent2"/>
                </a:solidFill>
              </a:ln>
              <a:effectLst/>
            </c:spPr>
          </c:marker>
          <c:xVal>
            <c:numRef>
              <c:f>'Задание 5'!$J$3:$J$32</c:f>
              <c:numCache>
                <c:formatCode>General</c:formatCode>
                <c:ptCount val="30"/>
                <c:pt idx="0">
                  <c:v>4.57</c:v>
                </c:pt>
                <c:pt idx="1">
                  <c:v>3.0169999999999999</c:v>
                </c:pt>
                <c:pt idx="2">
                  <c:v>3.5110000000000001</c:v>
                </c:pt>
                <c:pt idx="3">
                  <c:v>4.3929999999999998</c:v>
                </c:pt>
                <c:pt idx="4">
                  <c:v>5.5220000000000002</c:v>
                </c:pt>
                <c:pt idx="5">
                  <c:v>3.0659999999999998</c:v>
                </c:pt>
                <c:pt idx="6">
                  <c:v>4.657</c:v>
                </c:pt>
                <c:pt idx="7">
                  <c:v>5.1429999999999998</c:v>
                </c:pt>
                <c:pt idx="8">
                  <c:v>3.8239999999999998</c:v>
                </c:pt>
                <c:pt idx="9">
                  <c:v>3.2480000000000002</c:v>
                </c:pt>
                <c:pt idx="10">
                  <c:v>3.105</c:v>
                </c:pt>
                <c:pt idx="11">
                  <c:v>3.8570000000000002</c:v>
                </c:pt>
                <c:pt idx="12">
                  <c:v>3.7010000000000001</c:v>
                </c:pt>
                <c:pt idx="13">
                  <c:v>3.6619999999999999</c:v>
                </c:pt>
                <c:pt idx="14">
                  <c:v>5.194</c:v>
                </c:pt>
                <c:pt idx="15">
                  <c:v>3.19</c:v>
                </c:pt>
                <c:pt idx="16">
                  <c:v>2.4049999999999998</c:v>
                </c:pt>
                <c:pt idx="17">
                  <c:v>2.8069999999999999</c:v>
                </c:pt>
                <c:pt idx="18">
                  <c:v>3.8239999999999998</c:v>
                </c:pt>
                <c:pt idx="19">
                  <c:v>3.6309999999999998</c:v>
                </c:pt>
                <c:pt idx="20">
                  <c:v>4.8789999999999996</c:v>
                </c:pt>
                <c:pt idx="21">
                  <c:v>6.9589999999999996</c:v>
                </c:pt>
                <c:pt idx="22">
                  <c:v>4.3540000000000001</c:v>
                </c:pt>
                <c:pt idx="23">
                  <c:v>3.6509999999999998</c:v>
                </c:pt>
                <c:pt idx="24">
                  <c:v>5.4260000000000002</c:v>
                </c:pt>
                <c:pt idx="25">
                  <c:v>3.2290000000000001</c:v>
                </c:pt>
                <c:pt idx="26">
                  <c:v>3.5470000000000002</c:v>
                </c:pt>
                <c:pt idx="27">
                  <c:v>3.2959999999999998</c:v>
                </c:pt>
                <c:pt idx="28">
                  <c:v>4.0250000000000004</c:v>
                </c:pt>
                <c:pt idx="29">
                  <c:v>6.2850000000000001</c:v>
                </c:pt>
              </c:numCache>
            </c:numRef>
          </c:xVal>
          <c:yVal>
            <c:numRef>
              <c:f>'Задание 5'!$L$3:$L$32</c:f>
              <c:numCache>
                <c:formatCode>General</c:formatCode>
                <c:ptCount val="30"/>
                <c:pt idx="0">
                  <c:v>4.2982373428530884</c:v>
                </c:pt>
                <c:pt idx="1">
                  <c:v>4.2757135759224303</c:v>
                </c:pt>
                <c:pt idx="2">
                  <c:v>4.2828782513015318</c:v>
                </c:pt>
                <c:pt idx="3">
                  <c:v>4.2956702425654347</c:v>
                </c:pt>
                <c:pt idx="4">
                  <c:v>4.3120445715188884</c:v>
                </c:pt>
                <c:pt idx="5">
                  <c:v>4.2764242421037579</c:v>
                </c:pt>
                <c:pt idx="6">
                  <c:v>4.2994991379097325</c:v>
                </c:pt>
                <c:pt idx="7">
                  <c:v>4.3065477861571893</c:v>
                </c:pt>
                <c:pt idx="8">
                  <c:v>4.2874178128271572</c:v>
                </c:pt>
                <c:pt idx="9">
                  <c:v>4.2790638593486907</c:v>
                </c:pt>
                <c:pt idx="10">
                  <c:v>4.2769898743705292</c:v>
                </c:pt>
                <c:pt idx="11">
                  <c:v>4.2878964247451945</c:v>
                </c:pt>
                <c:pt idx="12">
                  <c:v>4.2856338956781102</c:v>
                </c:pt>
                <c:pt idx="13">
                  <c:v>4.2850682634113388</c:v>
                </c:pt>
                <c:pt idx="14">
                  <c:v>4.3072874591214285</c:v>
                </c:pt>
                <c:pt idx="15">
                  <c:v>4.2782226626442617</c:v>
                </c:pt>
                <c:pt idx="16">
                  <c:v>4.2668375003515591</c:v>
                </c:pt>
                <c:pt idx="17">
                  <c:v>4.2726678637167392</c:v>
                </c:pt>
                <c:pt idx="18">
                  <c:v>4.2874178128271572</c:v>
                </c:pt>
                <c:pt idx="19">
                  <c:v>4.2846186582762131</c:v>
                </c:pt>
                <c:pt idx="20">
                  <c:v>4.3027188908128915</c:v>
                </c:pt>
                <c:pt idx="21">
                  <c:v>4.3328859450406894</c:v>
                </c:pt>
                <c:pt idx="22">
                  <c:v>4.2951046102986634</c:v>
                </c:pt>
                <c:pt idx="23">
                  <c:v>4.2849087261053258</c:v>
                </c:pt>
                <c:pt idx="24">
                  <c:v>4.3106522459391439</c:v>
                </c:pt>
                <c:pt idx="25">
                  <c:v>4.278788294911033</c:v>
                </c:pt>
                <c:pt idx="26">
                  <c:v>4.2834003733939365</c:v>
                </c:pt>
                <c:pt idx="27">
                  <c:v>4.2797600221385625</c:v>
                </c:pt>
                <c:pt idx="28">
                  <c:v>4.2903329945097477</c:v>
                </c:pt>
                <c:pt idx="29">
                  <c:v>4.3231106591995658</c:v>
                </c:pt>
              </c:numCache>
            </c:numRef>
          </c:yVal>
          <c:smooth val="0"/>
          <c:extLst xmlns:c16r2="http://schemas.microsoft.com/office/drawing/2015/06/chart">
            <c:ext xmlns:c16="http://schemas.microsoft.com/office/drawing/2014/chart" uri="{C3380CC4-5D6E-409C-BE32-E72D297353CC}">
              <c16:uniqueId val="{00000001-0D81-44A5-BE28-5E7DB3E667F7}"/>
            </c:ext>
          </c:extLst>
        </c:ser>
        <c:dLbls>
          <c:showLegendKey val="0"/>
          <c:showVal val="0"/>
          <c:showCatName val="0"/>
          <c:showSerName val="0"/>
          <c:showPercent val="0"/>
          <c:showBubbleSize val="0"/>
        </c:dLbls>
        <c:axId val="394157768"/>
        <c:axId val="394158552"/>
      </c:scatterChart>
      <c:valAx>
        <c:axId val="3941577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58552"/>
        <c:crosses val="autoZero"/>
        <c:crossBetween val="midCat"/>
      </c:valAx>
      <c:valAx>
        <c:axId val="394158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41577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9.png"/><Relationship Id="rId3" Type="http://schemas.openxmlformats.org/officeDocument/2006/relationships/chart" Target="../charts/chart2.xml"/><Relationship Id="rId7" Type="http://schemas.openxmlformats.org/officeDocument/2006/relationships/image" Target="../media/image18.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17.png"/><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image" Target="../media/image20.png"/></Relationships>
</file>

<file path=xl/drawings/_rels/drawing5.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chart" Target="../charts/chart5.xml"/><Relationship Id="rId1" Type="http://schemas.openxmlformats.org/officeDocument/2006/relationships/image" Target="../media/image21.png"/><Relationship Id="rId4" Type="http://schemas.openxmlformats.org/officeDocument/2006/relationships/image" Target="../media/image2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9</xdr:col>
      <xdr:colOff>362554</xdr:colOff>
      <xdr:row>9</xdr:row>
      <xdr:rowOff>15241</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
          <a:ext cx="5848954" cy="1699260"/>
        </a:xfrm>
        <a:prstGeom prst="rect">
          <a:avLst/>
        </a:prstGeom>
      </xdr:spPr>
    </xdr:pic>
    <xdr:clientData/>
  </xdr:twoCellAnchor>
  <xdr:twoCellAnchor>
    <xdr:from>
      <xdr:col>0</xdr:col>
      <xdr:colOff>472440</xdr:colOff>
      <xdr:row>10</xdr:row>
      <xdr:rowOff>3810</xdr:rowOff>
    </xdr:from>
    <xdr:to>
      <xdr:col>9</xdr:col>
      <xdr:colOff>297180</xdr:colOff>
      <xdr:row>28</xdr:row>
      <xdr:rowOff>106680</xdr:rowOff>
    </xdr:to>
    <xdr:graphicFrame macro="">
      <xdr:nvGraphicFramePr>
        <xdr:cNvPr id="4" name="Диаграмма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205741</xdr:colOff>
      <xdr:row>22</xdr:row>
      <xdr:rowOff>167640</xdr:rowOff>
    </xdr:from>
    <xdr:to>
      <xdr:col>13</xdr:col>
      <xdr:colOff>45721</xdr:colOff>
      <xdr:row>28</xdr:row>
      <xdr:rowOff>15435</xdr:rowOff>
    </xdr:to>
    <xdr:pic>
      <xdr:nvPicPr>
        <xdr:cNvPr id="5" name="Рисунок 4"/>
        <xdr:cNvPicPr>
          <a:picLocks noChangeAspect="1"/>
        </xdr:cNvPicPr>
      </xdr:nvPicPr>
      <xdr:blipFill>
        <a:blip xmlns:r="http://schemas.openxmlformats.org/officeDocument/2006/relationships" r:embed="rId3"/>
        <a:stretch>
          <a:fillRect/>
        </a:stretch>
      </xdr:blipFill>
      <xdr:spPr>
        <a:xfrm>
          <a:off x="6301741" y="4251960"/>
          <a:ext cx="1668780" cy="945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8</xdr:col>
      <xdr:colOff>540615</xdr:colOff>
      <xdr:row>8</xdr:row>
      <xdr:rowOff>175261</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
          <a:ext cx="5417415" cy="1661160"/>
        </a:xfrm>
        <a:prstGeom prst="rect">
          <a:avLst/>
        </a:prstGeom>
      </xdr:spPr>
    </xdr:pic>
    <xdr:clientData/>
  </xdr:twoCellAnchor>
  <xdr:twoCellAnchor editAs="oneCell">
    <xdr:from>
      <xdr:col>0</xdr:col>
      <xdr:colOff>365760</xdr:colOff>
      <xdr:row>10</xdr:row>
      <xdr:rowOff>15240</xdr:rowOff>
    </xdr:from>
    <xdr:to>
      <xdr:col>4</xdr:col>
      <xdr:colOff>480416</xdr:colOff>
      <xdr:row>13</xdr:row>
      <xdr:rowOff>131542</xdr:rowOff>
    </xdr:to>
    <xdr:pic>
      <xdr:nvPicPr>
        <xdr:cNvPr id="4" name="Рисунок 3"/>
        <xdr:cNvPicPr>
          <a:picLocks noChangeAspect="1"/>
        </xdr:cNvPicPr>
      </xdr:nvPicPr>
      <xdr:blipFill>
        <a:blip xmlns:r="http://schemas.openxmlformats.org/officeDocument/2006/relationships" r:embed="rId2"/>
        <a:stretch>
          <a:fillRect/>
        </a:stretch>
      </xdr:blipFill>
      <xdr:spPr>
        <a:xfrm>
          <a:off x="365760" y="1866900"/>
          <a:ext cx="2553056" cy="695422"/>
        </a:xfrm>
        <a:prstGeom prst="rect">
          <a:avLst/>
        </a:prstGeom>
      </xdr:spPr>
    </xdr:pic>
    <xdr:clientData/>
  </xdr:twoCellAnchor>
  <xdr:twoCellAnchor editAs="oneCell">
    <xdr:from>
      <xdr:col>0</xdr:col>
      <xdr:colOff>381000</xdr:colOff>
      <xdr:row>14</xdr:row>
      <xdr:rowOff>144780</xdr:rowOff>
    </xdr:from>
    <xdr:to>
      <xdr:col>4</xdr:col>
      <xdr:colOff>238445</xdr:colOff>
      <xdr:row>18</xdr:row>
      <xdr:rowOff>112495</xdr:rowOff>
    </xdr:to>
    <xdr:pic>
      <xdr:nvPicPr>
        <xdr:cNvPr id="5" name="Рисунок 4"/>
        <xdr:cNvPicPr>
          <a:picLocks noChangeAspect="1"/>
        </xdr:cNvPicPr>
      </xdr:nvPicPr>
      <xdr:blipFill>
        <a:blip xmlns:r="http://schemas.openxmlformats.org/officeDocument/2006/relationships" r:embed="rId3"/>
        <a:stretch>
          <a:fillRect/>
        </a:stretch>
      </xdr:blipFill>
      <xdr:spPr>
        <a:xfrm>
          <a:off x="381000" y="2758440"/>
          <a:ext cx="2295845" cy="7144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19051</xdr:colOff>
      <xdr:row>15</xdr:row>
      <xdr:rowOff>13431</xdr:rowOff>
    </xdr:from>
    <xdr:to>
      <xdr:col>12</xdr:col>
      <xdr:colOff>523875</xdr:colOff>
      <xdr:row>20</xdr:row>
      <xdr:rowOff>19050</xdr:rowOff>
    </xdr:to>
    <xdr:pic>
      <xdr:nvPicPr>
        <xdr:cNvPr id="2" name="Рисунок 1">
          <a:extLst>
            <a:ext uri="{FF2B5EF4-FFF2-40B4-BE49-F238E27FC236}">
              <a16:creationId xmlns:a16="http://schemas.microsoft.com/office/drawing/2014/main" xmlns="" id="{02CAB873-9DBE-4E5F-B577-494BECA275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86251" y="2994756"/>
          <a:ext cx="3552824" cy="958119"/>
        </a:xfrm>
        <a:prstGeom prst="rect">
          <a:avLst/>
        </a:prstGeom>
      </xdr:spPr>
    </xdr:pic>
    <xdr:clientData/>
  </xdr:twoCellAnchor>
  <xdr:twoCellAnchor editAs="oneCell">
    <xdr:from>
      <xdr:col>7</xdr:col>
      <xdr:colOff>571500</xdr:colOff>
      <xdr:row>24</xdr:row>
      <xdr:rowOff>9525</xdr:rowOff>
    </xdr:from>
    <xdr:to>
      <xdr:col>11</xdr:col>
      <xdr:colOff>361950</xdr:colOff>
      <xdr:row>32</xdr:row>
      <xdr:rowOff>0</xdr:rowOff>
    </xdr:to>
    <xdr:pic>
      <xdr:nvPicPr>
        <xdr:cNvPr id="3" name="Рисунок 2">
          <a:extLst>
            <a:ext uri="{FF2B5EF4-FFF2-40B4-BE49-F238E27FC236}">
              <a16:creationId xmlns:a16="http://schemas.microsoft.com/office/drawing/2014/main" xmlns="" id="{0EFEB2DD-1132-428C-9E3C-FAE5B2A289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38700" y="4752975"/>
          <a:ext cx="2228850" cy="1514475"/>
        </a:xfrm>
        <a:prstGeom prst="rect">
          <a:avLst/>
        </a:prstGeom>
      </xdr:spPr>
    </xdr:pic>
    <xdr:clientData/>
  </xdr:twoCellAnchor>
  <xdr:twoCellAnchor editAs="oneCell">
    <xdr:from>
      <xdr:col>28</xdr:col>
      <xdr:colOff>122457</xdr:colOff>
      <xdr:row>2</xdr:row>
      <xdr:rowOff>38100</xdr:rowOff>
    </xdr:from>
    <xdr:to>
      <xdr:col>33</xdr:col>
      <xdr:colOff>477181</xdr:colOff>
      <xdr:row>5</xdr:row>
      <xdr:rowOff>171450</xdr:rowOff>
    </xdr:to>
    <xdr:pic>
      <xdr:nvPicPr>
        <xdr:cNvPr id="4" name="Рисунок 3">
          <a:extLst>
            <a:ext uri="{FF2B5EF4-FFF2-40B4-BE49-F238E27FC236}">
              <a16:creationId xmlns:a16="http://schemas.microsoft.com/office/drawing/2014/main" xmlns="" id="{3998A55E-9190-151A-5EC2-EBCB3508365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191257" y="438150"/>
          <a:ext cx="3402724" cy="704850"/>
        </a:xfrm>
        <a:prstGeom prst="rect">
          <a:avLst/>
        </a:prstGeom>
      </xdr:spPr>
    </xdr:pic>
    <xdr:clientData/>
  </xdr:twoCellAnchor>
  <xdr:twoCellAnchor editAs="oneCell">
    <xdr:from>
      <xdr:col>0</xdr:col>
      <xdr:colOff>247650</xdr:colOff>
      <xdr:row>52</xdr:row>
      <xdr:rowOff>66676</xdr:rowOff>
    </xdr:from>
    <xdr:to>
      <xdr:col>5</xdr:col>
      <xdr:colOff>333375</xdr:colOff>
      <xdr:row>60</xdr:row>
      <xdr:rowOff>28334</xdr:rowOff>
    </xdr:to>
    <xdr:pic>
      <xdr:nvPicPr>
        <xdr:cNvPr id="5" name="Рисунок 4">
          <a:extLst>
            <a:ext uri="{FF2B5EF4-FFF2-40B4-BE49-F238E27FC236}">
              <a16:creationId xmlns:a16="http://schemas.microsoft.com/office/drawing/2014/main" xmlns="" id="{CB473C62-D5C3-4139-8092-C099ECB1479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7650" y="10306051"/>
          <a:ext cx="3133725" cy="1485658"/>
        </a:xfrm>
        <a:prstGeom prst="rect">
          <a:avLst/>
        </a:prstGeom>
      </xdr:spPr>
    </xdr:pic>
    <xdr:clientData/>
  </xdr:twoCellAnchor>
  <xdr:twoCellAnchor editAs="oneCell">
    <xdr:from>
      <xdr:col>8</xdr:col>
      <xdr:colOff>219075</xdr:colOff>
      <xdr:row>35</xdr:row>
      <xdr:rowOff>123825</xdr:rowOff>
    </xdr:from>
    <xdr:to>
      <xdr:col>11</xdr:col>
      <xdr:colOff>181130</xdr:colOff>
      <xdr:row>38</xdr:row>
      <xdr:rowOff>169597</xdr:rowOff>
    </xdr:to>
    <xdr:pic>
      <xdr:nvPicPr>
        <xdr:cNvPr id="6" name="Рисунок 5">
          <a:extLst>
            <a:ext uri="{FF2B5EF4-FFF2-40B4-BE49-F238E27FC236}">
              <a16:creationId xmlns:a16="http://schemas.microsoft.com/office/drawing/2014/main" xmlns="" id="{2EAF38D8-7A21-44C3-85C2-8E0059BB489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95875" y="7010400"/>
          <a:ext cx="1790855" cy="617272"/>
        </a:xfrm>
        <a:prstGeom prst="rect">
          <a:avLst/>
        </a:prstGeom>
      </xdr:spPr>
    </xdr:pic>
    <xdr:clientData/>
  </xdr:twoCellAnchor>
  <xdr:twoCellAnchor editAs="oneCell">
    <xdr:from>
      <xdr:col>8</xdr:col>
      <xdr:colOff>238125</xdr:colOff>
      <xdr:row>41</xdr:row>
      <xdr:rowOff>47625</xdr:rowOff>
    </xdr:from>
    <xdr:to>
      <xdr:col>11</xdr:col>
      <xdr:colOff>268766</xdr:colOff>
      <xdr:row>43</xdr:row>
      <xdr:rowOff>141012</xdr:rowOff>
    </xdr:to>
    <xdr:pic>
      <xdr:nvPicPr>
        <xdr:cNvPr id="7" name="Рисунок 6">
          <a:extLst>
            <a:ext uri="{FF2B5EF4-FFF2-40B4-BE49-F238E27FC236}">
              <a16:creationId xmlns:a16="http://schemas.microsoft.com/office/drawing/2014/main" xmlns="" id="{1ED38DC2-3070-4875-BE1C-CA0F4C9A20B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114925" y="8105775"/>
          <a:ext cx="1859441" cy="502962"/>
        </a:xfrm>
        <a:prstGeom prst="rect">
          <a:avLst/>
        </a:prstGeom>
      </xdr:spPr>
    </xdr:pic>
    <xdr:clientData/>
  </xdr:twoCellAnchor>
  <xdr:twoCellAnchor editAs="oneCell">
    <xdr:from>
      <xdr:col>16</xdr:col>
      <xdr:colOff>47625</xdr:colOff>
      <xdr:row>38</xdr:row>
      <xdr:rowOff>22861</xdr:rowOff>
    </xdr:from>
    <xdr:to>
      <xdr:col>17</xdr:col>
      <xdr:colOff>371475</xdr:colOff>
      <xdr:row>41</xdr:row>
      <xdr:rowOff>166599</xdr:rowOff>
    </xdr:to>
    <xdr:pic>
      <xdr:nvPicPr>
        <xdr:cNvPr id="8" name="Рисунок 7">
          <a:extLst>
            <a:ext uri="{FF2B5EF4-FFF2-40B4-BE49-F238E27FC236}">
              <a16:creationId xmlns:a16="http://schemas.microsoft.com/office/drawing/2014/main" xmlns="" id="{925F0A8A-E6F0-4FBC-B8F7-0656E499E8F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801225" y="7490461"/>
          <a:ext cx="933450" cy="715238"/>
        </a:xfrm>
        <a:prstGeom prst="rect">
          <a:avLst/>
        </a:prstGeom>
      </xdr:spPr>
    </xdr:pic>
    <xdr:clientData/>
  </xdr:twoCellAnchor>
  <xdr:twoCellAnchor editAs="oneCell">
    <xdr:from>
      <xdr:col>17</xdr:col>
      <xdr:colOff>424816</xdr:colOff>
      <xdr:row>44</xdr:row>
      <xdr:rowOff>34291</xdr:rowOff>
    </xdr:from>
    <xdr:to>
      <xdr:col>19</xdr:col>
      <xdr:colOff>438150</xdr:colOff>
      <xdr:row>48</xdr:row>
      <xdr:rowOff>174983</xdr:rowOff>
    </xdr:to>
    <xdr:pic>
      <xdr:nvPicPr>
        <xdr:cNvPr id="9" name="Рисунок 8">
          <a:extLst>
            <a:ext uri="{FF2B5EF4-FFF2-40B4-BE49-F238E27FC236}">
              <a16:creationId xmlns:a16="http://schemas.microsoft.com/office/drawing/2014/main" xmlns="" id="{29C68671-945D-48A7-9D6E-69285CF0CF0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788016" y="8702041"/>
          <a:ext cx="1232534" cy="902692"/>
        </a:xfrm>
        <a:prstGeom prst="rect">
          <a:avLst/>
        </a:prstGeom>
      </xdr:spPr>
    </xdr:pic>
    <xdr:clientData/>
  </xdr:twoCellAnchor>
  <xdr:twoCellAnchor editAs="oneCell">
    <xdr:from>
      <xdr:col>14</xdr:col>
      <xdr:colOff>259080</xdr:colOff>
      <xdr:row>44</xdr:row>
      <xdr:rowOff>80010</xdr:rowOff>
    </xdr:from>
    <xdr:to>
      <xdr:col>16</xdr:col>
      <xdr:colOff>352425</xdr:colOff>
      <xdr:row>49</xdr:row>
      <xdr:rowOff>24699</xdr:rowOff>
    </xdr:to>
    <xdr:pic>
      <xdr:nvPicPr>
        <xdr:cNvPr id="10" name="Рисунок 9">
          <a:extLst>
            <a:ext uri="{FF2B5EF4-FFF2-40B4-BE49-F238E27FC236}">
              <a16:creationId xmlns:a16="http://schemas.microsoft.com/office/drawing/2014/main" xmlns="" id="{F2EC4C0C-CEF1-4068-85A1-D7979A0C5FE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93480" y="8747760"/>
          <a:ext cx="1312545" cy="8971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6</xdr:col>
      <xdr:colOff>428939</xdr:colOff>
      <xdr:row>15</xdr:row>
      <xdr:rowOff>45720</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
          <a:ext cx="4086539" cy="3573779"/>
        </a:xfrm>
        <a:prstGeom prst="rect">
          <a:avLst/>
        </a:prstGeom>
      </xdr:spPr>
    </xdr:pic>
    <xdr:clientData/>
  </xdr:twoCellAnchor>
  <xdr:twoCellAnchor editAs="oneCell">
    <xdr:from>
      <xdr:col>0</xdr:col>
      <xdr:colOff>0</xdr:colOff>
      <xdr:row>15</xdr:row>
      <xdr:rowOff>152399</xdr:rowOff>
    </xdr:from>
    <xdr:to>
      <xdr:col>6</xdr:col>
      <xdr:colOff>453986</xdr:colOff>
      <xdr:row>26</xdr:row>
      <xdr:rowOff>27150</xdr:rowOff>
    </xdr:to>
    <xdr:pic>
      <xdr:nvPicPr>
        <xdr:cNvPr id="3" name="Рисунок 2"/>
        <xdr:cNvPicPr>
          <a:picLocks noChangeAspect="1"/>
        </xdr:cNvPicPr>
      </xdr:nvPicPr>
      <xdr:blipFill>
        <a:blip xmlns:r="http://schemas.openxmlformats.org/officeDocument/2006/relationships" r:embed="rId2"/>
        <a:stretch>
          <a:fillRect/>
        </a:stretch>
      </xdr:blipFill>
      <xdr:spPr>
        <a:xfrm>
          <a:off x="0" y="3657599"/>
          <a:ext cx="4111586" cy="1886431"/>
        </a:xfrm>
        <a:prstGeom prst="rect">
          <a:avLst/>
        </a:prstGeom>
      </xdr:spPr>
    </xdr:pic>
    <xdr:clientData/>
  </xdr:twoCellAnchor>
  <xdr:twoCellAnchor>
    <xdr:from>
      <xdr:col>8</xdr:col>
      <xdr:colOff>53340</xdr:colOff>
      <xdr:row>14</xdr:row>
      <xdr:rowOff>167640</xdr:rowOff>
    </xdr:from>
    <xdr:to>
      <xdr:col>15</xdr:col>
      <xdr:colOff>571500</xdr:colOff>
      <xdr:row>28</xdr:row>
      <xdr:rowOff>0</xdr:rowOff>
    </xdr:to>
    <xdr:graphicFrame macro="">
      <xdr:nvGraphicFramePr>
        <xdr:cNvPr id="4" name="Диаграмма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594360</xdr:colOff>
      <xdr:row>14</xdr:row>
      <xdr:rowOff>163830</xdr:rowOff>
    </xdr:from>
    <xdr:to>
      <xdr:col>23</xdr:col>
      <xdr:colOff>533400</xdr:colOff>
      <xdr:row>27</xdr:row>
      <xdr:rowOff>60960</xdr:rowOff>
    </xdr:to>
    <xdr:graphicFrame macro="">
      <xdr:nvGraphicFramePr>
        <xdr:cNvPr id="5" name="Диаграмма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259080</xdr:colOff>
      <xdr:row>34</xdr:row>
      <xdr:rowOff>110490</xdr:rowOff>
    </xdr:from>
    <xdr:to>
      <xdr:col>15</xdr:col>
      <xdr:colOff>76200</xdr:colOff>
      <xdr:row>49</xdr:row>
      <xdr:rowOff>110490</xdr:rowOff>
    </xdr:to>
    <xdr:graphicFrame macro="">
      <xdr:nvGraphicFramePr>
        <xdr:cNvPr id="7" name="Диаграмма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99060</xdr:colOff>
      <xdr:row>59</xdr:row>
      <xdr:rowOff>129540</xdr:rowOff>
    </xdr:from>
    <xdr:to>
      <xdr:col>11</xdr:col>
      <xdr:colOff>994671</xdr:colOff>
      <xdr:row>62</xdr:row>
      <xdr:rowOff>175260</xdr:rowOff>
    </xdr:to>
    <xdr:pic>
      <xdr:nvPicPr>
        <xdr:cNvPr id="8" name="Рисунок 7"/>
        <xdr:cNvPicPr>
          <a:picLocks noChangeAspect="1"/>
        </xdr:cNvPicPr>
      </xdr:nvPicPr>
      <xdr:blipFill>
        <a:blip xmlns:r="http://schemas.openxmlformats.org/officeDocument/2006/relationships" r:embed="rId6"/>
        <a:stretch>
          <a:fillRect/>
        </a:stretch>
      </xdr:blipFill>
      <xdr:spPr>
        <a:xfrm>
          <a:off x="6804660" y="11772900"/>
          <a:ext cx="895611" cy="594360"/>
        </a:xfrm>
        <a:prstGeom prst="rect">
          <a:avLst/>
        </a:prstGeom>
      </xdr:spPr>
    </xdr:pic>
    <xdr:clientData/>
  </xdr:twoCellAnchor>
  <xdr:twoCellAnchor editAs="oneCell">
    <xdr:from>
      <xdr:col>12</xdr:col>
      <xdr:colOff>304800</xdr:colOff>
      <xdr:row>59</xdr:row>
      <xdr:rowOff>129540</xdr:rowOff>
    </xdr:from>
    <xdr:to>
      <xdr:col>14</xdr:col>
      <xdr:colOff>22860</xdr:colOff>
      <xdr:row>63</xdr:row>
      <xdr:rowOff>33273</xdr:rowOff>
    </xdr:to>
    <xdr:pic>
      <xdr:nvPicPr>
        <xdr:cNvPr id="9" name="Рисунок 8"/>
        <xdr:cNvPicPr>
          <a:picLocks noChangeAspect="1"/>
        </xdr:cNvPicPr>
      </xdr:nvPicPr>
      <xdr:blipFill>
        <a:blip xmlns:r="http://schemas.openxmlformats.org/officeDocument/2006/relationships" r:embed="rId7"/>
        <a:stretch>
          <a:fillRect/>
        </a:stretch>
      </xdr:blipFill>
      <xdr:spPr>
        <a:xfrm>
          <a:off x="8107680" y="11772900"/>
          <a:ext cx="937260" cy="635253"/>
        </a:xfrm>
        <a:prstGeom prst="rect">
          <a:avLst/>
        </a:prstGeom>
      </xdr:spPr>
    </xdr:pic>
    <xdr:clientData/>
  </xdr:twoCellAnchor>
  <xdr:twoCellAnchor editAs="oneCell">
    <xdr:from>
      <xdr:col>8</xdr:col>
      <xdr:colOff>175260</xdr:colOff>
      <xdr:row>68</xdr:row>
      <xdr:rowOff>60960</xdr:rowOff>
    </xdr:from>
    <xdr:to>
      <xdr:col>8</xdr:col>
      <xdr:colOff>472440</xdr:colOff>
      <xdr:row>70</xdr:row>
      <xdr:rowOff>165735</xdr:rowOff>
    </xdr:to>
    <xdr:pic>
      <xdr:nvPicPr>
        <xdr:cNvPr id="10" name="Рисунок 9"/>
        <xdr:cNvPicPr>
          <a:picLocks noChangeAspect="1"/>
        </xdr:cNvPicPr>
      </xdr:nvPicPr>
      <xdr:blipFill>
        <a:blip xmlns:r="http://schemas.openxmlformats.org/officeDocument/2006/relationships" r:embed="rId8"/>
        <a:stretch>
          <a:fillRect/>
        </a:stretch>
      </xdr:blipFill>
      <xdr:spPr>
        <a:xfrm>
          <a:off x="5052060" y="13350240"/>
          <a:ext cx="297180" cy="470535"/>
        </a:xfrm>
        <a:prstGeom prst="rect">
          <a:avLst/>
        </a:prstGeom>
      </xdr:spPr>
    </xdr:pic>
    <xdr:clientData/>
  </xdr:twoCellAnchor>
  <xdr:twoCellAnchor editAs="oneCell">
    <xdr:from>
      <xdr:col>15</xdr:col>
      <xdr:colOff>91440</xdr:colOff>
      <xdr:row>59</xdr:row>
      <xdr:rowOff>99060</xdr:rowOff>
    </xdr:from>
    <xdr:to>
      <xdr:col>16</xdr:col>
      <xdr:colOff>377451</xdr:colOff>
      <xdr:row>62</xdr:row>
      <xdr:rowOff>144780</xdr:rowOff>
    </xdr:to>
    <xdr:pic>
      <xdr:nvPicPr>
        <xdr:cNvPr id="11" name="Рисунок 10"/>
        <xdr:cNvPicPr>
          <a:picLocks noChangeAspect="1"/>
        </xdr:cNvPicPr>
      </xdr:nvPicPr>
      <xdr:blipFill>
        <a:blip xmlns:r="http://schemas.openxmlformats.org/officeDocument/2006/relationships" r:embed="rId6"/>
        <a:stretch>
          <a:fillRect/>
        </a:stretch>
      </xdr:blipFill>
      <xdr:spPr>
        <a:xfrm>
          <a:off x="9723120" y="11742420"/>
          <a:ext cx="895611" cy="594360"/>
        </a:xfrm>
        <a:prstGeom prst="rect">
          <a:avLst/>
        </a:prstGeom>
      </xdr:spPr>
    </xdr:pic>
    <xdr:clientData/>
  </xdr:twoCellAnchor>
  <xdr:twoCellAnchor editAs="oneCell">
    <xdr:from>
      <xdr:col>17</xdr:col>
      <xdr:colOff>160020</xdr:colOff>
      <xdr:row>59</xdr:row>
      <xdr:rowOff>99060</xdr:rowOff>
    </xdr:from>
    <xdr:to>
      <xdr:col>18</xdr:col>
      <xdr:colOff>190500</xdr:colOff>
      <xdr:row>63</xdr:row>
      <xdr:rowOff>2793</xdr:rowOff>
    </xdr:to>
    <xdr:pic>
      <xdr:nvPicPr>
        <xdr:cNvPr id="12" name="Рисунок 11"/>
        <xdr:cNvPicPr>
          <a:picLocks noChangeAspect="1"/>
        </xdr:cNvPicPr>
      </xdr:nvPicPr>
      <xdr:blipFill>
        <a:blip xmlns:r="http://schemas.openxmlformats.org/officeDocument/2006/relationships" r:embed="rId7"/>
        <a:stretch>
          <a:fillRect/>
        </a:stretch>
      </xdr:blipFill>
      <xdr:spPr>
        <a:xfrm>
          <a:off x="11041380" y="11742420"/>
          <a:ext cx="937260" cy="635253"/>
        </a:xfrm>
        <a:prstGeom prst="rect">
          <a:avLst/>
        </a:prstGeom>
      </xdr:spPr>
    </xdr:pic>
    <xdr:clientData/>
  </xdr:twoCellAnchor>
  <xdr:oneCellAnchor>
    <xdr:from>
      <xdr:col>16</xdr:col>
      <xdr:colOff>175260</xdr:colOff>
      <xdr:row>68</xdr:row>
      <xdr:rowOff>60960</xdr:rowOff>
    </xdr:from>
    <xdr:ext cx="297180" cy="470535"/>
    <xdr:pic>
      <xdr:nvPicPr>
        <xdr:cNvPr id="14" name="Рисунок 13"/>
        <xdr:cNvPicPr>
          <a:picLocks noChangeAspect="1"/>
        </xdr:cNvPicPr>
      </xdr:nvPicPr>
      <xdr:blipFill>
        <a:blip xmlns:r="http://schemas.openxmlformats.org/officeDocument/2006/relationships" r:embed="rId8"/>
        <a:stretch>
          <a:fillRect/>
        </a:stretch>
      </xdr:blipFill>
      <xdr:spPr>
        <a:xfrm>
          <a:off x="5052060" y="13350240"/>
          <a:ext cx="297180" cy="470535"/>
        </a:xfrm>
        <a:prstGeom prst="rect">
          <a:avLst/>
        </a:prstGeom>
      </xdr:spPr>
    </xdr:pic>
    <xdr:clientData/>
  </xdr:oneCellAnchor>
  <xdr:twoCellAnchor editAs="oneCell">
    <xdr:from>
      <xdr:col>19</xdr:col>
      <xdr:colOff>381000</xdr:colOff>
      <xdr:row>59</xdr:row>
      <xdr:rowOff>137160</xdr:rowOff>
    </xdr:from>
    <xdr:to>
      <xdr:col>21</xdr:col>
      <xdr:colOff>57411</xdr:colOff>
      <xdr:row>63</xdr:row>
      <xdr:rowOff>0</xdr:rowOff>
    </xdr:to>
    <xdr:pic>
      <xdr:nvPicPr>
        <xdr:cNvPr id="15" name="Рисунок 14"/>
        <xdr:cNvPicPr>
          <a:picLocks noChangeAspect="1"/>
        </xdr:cNvPicPr>
      </xdr:nvPicPr>
      <xdr:blipFill>
        <a:blip xmlns:r="http://schemas.openxmlformats.org/officeDocument/2006/relationships" r:embed="rId6"/>
        <a:stretch>
          <a:fillRect/>
        </a:stretch>
      </xdr:blipFill>
      <xdr:spPr>
        <a:xfrm>
          <a:off x="12847320" y="11780520"/>
          <a:ext cx="895611" cy="594360"/>
        </a:xfrm>
        <a:prstGeom prst="rect">
          <a:avLst/>
        </a:prstGeom>
      </xdr:spPr>
    </xdr:pic>
    <xdr:clientData/>
  </xdr:twoCellAnchor>
  <xdr:twoCellAnchor editAs="oneCell">
    <xdr:from>
      <xdr:col>21</xdr:col>
      <xdr:colOff>556260</xdr:colOff>
      <xdr:row>59</xdr:row>
      <xdr:rowOff>152400</xdr:rowOff>
    </xdr:from>
    <xdr:to>
      <xdr:col>23</xdr:col>
      <xdr:colOff>274320</xdr:colOff>
      <xdr:row>63</xdr:row>
      <xdr:rowOff>56133</xdr:rowOff>
    </xdr:to>
    <xdr:pic>
      <xdr:nvPicPr>
        <xdr:cNvPr id="16" name="Рисунок 15"/>
        <xdr:cNvPicPr>
          <a:picLocks noChangeAspect="1"/>
        </xdr:cNvPicPr>
      </xdr:nvPicPr>
      <xdr:blipFill>
        <a:blip xmlns:r="http://schemas.openxmlformats.org/officeDocument/2006/relationships" r:embed="rId7"/>
        <a:stretch>
          <a:fillRect/>
        </a:stretch>
      </xdr:blipFill>
      <xdr:spPr>
        <a:xfrm>
          <a:off x="14241780" y="11795760"/>
          <a:ext cx="937260" cy="635253"/>
        </a:xfrm>
        <a:prstGeom prst="rect">
          <a:avLst/>
        </a:prstGeom>
      </xdr:spPr>
    </xdr:pic>
    <xdr:clientData/>
  </xdr:twoCellAnchor>
  <xdr:oneCellAnchor>
    <xdr:from>
      <xdr:col>21</xdr:col>
      <xdr:colOff>175260</xdr:colOff>
      <xdr:row>68</xdr:row>
      <xdr:rowOff>60960</xdr:rowOff>
    </xdr:from>
    <xdr:ext cx="297180" cy="470535"/>
    <xdr:pic>
      <xdr:nvPicPr>
        <xdr:cNvPr id="17" name="Рисунок 16"/>
        <xdr:cNvPicPr>
          <a:picLocks noChangeAspect="1"/>
        </xdr:cNvPicPr>
      </xdr:nvPicPr>
      <xdr:blipFill>
        <a:blip xmlns:r="http://schemas.openxmlformats.org/officeDocument/2006/relationships" r:embed="rId8"/>
        <a:stretch>
          <a:fillRect/>
        </a:stretch>
      </xdr:blipFill>
      <xdr:spPr>
        <a:xfrm>
          <a:off x="10416540" y="13350240"/>
          <a:ext cx="297180" cy="470535"/>
        </a:xfrm>
        <a:prstGeom prst="rect">
          <a:avLst/>
        </a:prstGeom>
      </xdr:spPr>
    </xdr:pic>
    <xdr:clientData/>
  </xdr:oneCellAnchor>
  <xdr:twoCellAnchor editAs="oneCell">
    <xdr:from>
      <xdr:col>11</xdr:col>
      <xdr:colOff>45720</xdr:colOff>
      <xdr:row>78</xdr:row>
      <xdr:rowOff>38100</xdr:rowOff>
    </xdr:from>
    <xdr:to>
      <xdr:col>14</xdr:col>
      <xdr:colOff>101296</xdr:colOff>
      <xdr:row>80</xdr:row>
      <xdr:rowOff>167709</xdr:rowOff>
    </xdr:to>
    <xdr:pic>
      <xdr:nvPicPr>
        <xdr:cNvPr id="18" name="Рисунок 17"/>
        <xdr:cNvPicPr>
          <a:picLocks noChangeAspect="1"/>
        </xdr:cNvPicPr>
      </xdr:nvPicPr>
      <xdr:blipFill>
        <a:blip xmlns:r="http://schemas.openxmlformats.org/officeDocument/2006/relationships" r:embed="rId9"/>
        <a:stretch>
          <a:fillRect/>
        </a:stretch>
      </xdr:blipFill>
      <xdr:spPr>
        <a:xfrm>
          <a:off x="6751320" y="15156180"/>
          <a:ext cx="2372056" cy="4953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7</xdr:col>
      <xdr:colOff>581839</xdr:colOff>
      <xdr:row>19</xdr:row>
      <xdr:rowOff>41687</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1" y="1"/>
          <a:ext cx="4849038" cy="3543300"/>
        </a:xfrm>
        <a:prstGeom prst="rect">
          <a:avLst/>
        </a:prstGeom>
      </xdr:spPr>
    </xdr:pic>
    <xdr:clientData/>
  </xdr:twoCellAnchor>
  <xdr:twoCellAnchor>
    <xdr:from>
      <xdr:col>14</xdr:col>
      <xdr:colOff>156881</xdr:colOff>
      <xdr:row>9</xdr:row>
      <xdr:rowOff>138952</xdr:rowOff>
    </xdr:from>
    <xdr:to>
      <xdr:col>21</xdr:col>
      <xdr:colOff>457198</xdr:colOff>
      <xdr:row>25</xdr:row>
      <xdr:rowOff>8964</xdr:rowOff>
    </xdr:to>
    <xdr:graphicFrame macro="">
      <xdr:nvGraphicFramePr>
        <xdr:cNvPr id="3" name="Диаграмма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280147</xdr:colOff>
      <xdr:row>31</xdr:row>
      <xdr:rowOff>112060</xdr:rowOff>
    </xdr:from>
    <xdr:to>
      <xdr:col>26</xdr:col>
      <xdr:colOff>135155</xdr:colOff>
      <xdr:row>35</xdr:row>
      <xdr:rowOff>111965</xdr:rowOff>
    </xdr:to>
    <xdr:pic>
      <xdr:nvPicPr>
        <xdr:cNvPr id="4" name="Рисунок 3"/>
        <xdr:cNvPicPr>
          <a:picLocks noChangeAspect="1"/>
        </xdr:cNvPicPr>
      </xdr:nvPicPr>
      <xdr:blipFill>
        <a:blip xmlns:r="http://schemas.openxmlformats.org/officeDocument/2006/relationships" r:embed="rId3"/>
        <a:stretch>
          <a:fillRect/>
        </a:stretch>
      </xdr:blipFill>
      <xdr:spPr>
        <a:xfrm>
          <a:off x="12382500" y="6051178"/>
          <a:ext cx="3485714" cy="761905"/>
        </a:xfrm>
        <a:prstGeom prst="rect">
          <a:avLst/>
        </a:prstGeom>
      </xdr:spPr>
    </xdr:pic>
    <xdr:clientData/>
  </xdr:twoCellAnchor>
  <xdr:twoCellAnchor editAs="oneCell">
    <xdr:from>
      <xdr:col>12</xdr:col>
      <xdr:colOff>571499</xdr:colOff>
      <xdr:row>49</xdr:row>
      <xdr:rowOff>11207</xdr:rowOff>
    </xdr:from>
    <xdr:to>
      <xdr:col>16</xdr:col>
      <xdr:colOff>369794</xdr:colOff>
      <xdr:row>51</xdr:row>
      <xdr:rowOff>179513</xdr:rowOff>
    </xdr:to>
    <xdr:pic>
      <xdr:nvPicPr>
        <xdr:cNvPr id="5" name="Рисунок 4"/>
        <xdr:cNvPicPr>
          <a:picLocks noChangeAspect="1"/>
        </xdr:cNvPicPr>
      </xdr:nvPicPr>
      <xdr:blipFill>
        <a:blip xmlns:r="http://schemas.openxmlformats.org/officeDocument/2006/relationships" r:embed="rId4"/>
        <a:stretch>
          <a:fillRect/>
        </a:stretch>
      </xdr:blipFill>
      <xdr:spPr>
        <a:xfrm>
          <a:off x="7832911" y="7474325"/>
          <a:ext cx="2218765" cy="54930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247650</xdr:colOff>
      <xdr:row>19</xdr:row>
      <xdr:rowOff>66676</xdr:rowOff>
    </xdr:from>
    <xdr:to>
      <xdr:col>5</xdr:col>
      <xdr:colOff>333375</xdr:colOff>
      <xdr:row>27</xdr:row>
      <xdr:rowOff>47384</xdr:rowOff>
    </xdr:to>
    <xdr:pic>
      <xdr:nvPicPr>
        <xdr:cNvPr id="2" name="Рисунок 1">
          <a:extLst>
            <a:ext uri="{FF2B5EF4-FFF2-40B4-BE49-F238E27FC236}">
              <a16:creationId xmlns="" xmlns:a16="http://schemas.microsoft.com/office/drawing/2014/main" id="{86AEB4FB-1457-4964-8245-2AF4C265ED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3810001"/>
          <a:ext cx="3133725" cy="1504708"/>
        </a:xfrm>
        <a:prstGeom prst="rect">
          <a:avLst/>
        </a:prstGeom>
      </xdr:spPr>
    </xdr:pic>
    <xdr:clientData/>
  </xdr:twoCellAnchor>
  <xdr:twoCellAnchor editAs="oneCell">
    <xdr:from>
      <xdr:col>1</xdr:col>
      <xdr:colOff>219075</xdr:colOff>
      <xdr:row>32</xdr:row>
      <xdr:rowOff>123825</xdr:rowOff>
    </xdr:from>
    <xdr:to>
      <xdr:col>4</xdr:col>
      <xdr:colOff>181130</xdr:colOff>
      <xdr:row>35</xdr:row>
      <xdr:rowOff>179122</xdr:rowOff>
    </xdr:to>
    <xdr:pic>
      <xdr:nvPicPr>
        <xdr:cNvPr id="3" name="Рисунок 2">
          <a:extLst>
            <a:ext uri="{FF2B5EF4-FFF2-40B4-BE49-F238E27FC236}">
              <a16:creationId xmlns="" xmlns:a16="http://schemas.microsoft.com/office/drawing/2014/main" id="{245A1134-575E-4EE9-B4C2-FC021727D8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95875" y="523875"/>
          <a:ext cx="1790855" cy="626797"/>
        </a:xfrm>
        <a:prstGeom prst="rect">
          <a:avLst/>
        </a:prstGeom>
      </xdr:spPr>
    </xdr:pic>
    <xdr:clientData/>
  </xdr:twoCellAnchor>
  <xdr:twoCellAnchor editAs="oneCell">
    <xdr:from>
      <xdr:col>1</xdr:col>
      <xdr:colOff>238125</xdr:colOff>
      <xdr:row>40</xdr:row>
      <xdr:rowOff>47625</xdr:rowOff>
    </xdr:from>
    <xdr:to>
      <xdr:col>4</xdr:col>
      <xdr:colOff>268766</xdr:colOff>
      <xdr:row>42</xdr:row>
      <xdr:rowOff>179112</xdr:rowOff>
    </xdr:to>
    <xdr:pic>
      <xdr:nvPicPr>
        <xdr:cNvPr id="4" name="Рисунок 3">
          <a:extLst>
            <a:ext uri="{FF2B5EF4-FFF2-40B4-BE49-F238E27FC236}">
              <a16:creationId xmlns="" xmlns:a16="http://schemas.microsoft.com/office/drawing/2014/main" id="{C5EC0C58-4D67-4F97-9B8D-08DA5FC95D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14925" y="1619250"/>
          <a:ext cx="1859441" cy="512487"/>
        </a:xfrm>
        <a:prstGeom prst="rect">
          <a:avLst/>
        </a:prstGeom>
      </xdr:spPr>
    </xdr:pic>
    <xdr:clientData/>
  </xdr:twoCellAnchor>
  <xdr:twoCellAnchor editAs="oneCell">
    <xdr:from>
      <xdr:col>9</xdr:col>
      <xdr:colOff>47625</xdr:colOff>
      <xdr:row>16</xdr:row>
      <xdr:rowOff>22861</xdr:rowOff>
    </xdr:from>
    <xdr:to>
      <xdr:col>10</xdr:col>
      <xdr:colOff>371475</xdr:colOff>
      <xdr:row>19</xdr:row>
      <xdr:rowOff>185649</xdr:rowOff>
    </xdr:to>
    <xdr:pic>
      <xdr:nvPicPr>
        <xdr:cNvPr id="5" name="Рисунок 4">
          <a:extLst>
            <a:ext uri="{FF2B5EF4-FFF2-40B4-BE49-F238E27FC236}">
              <a16:creationId xmlns="" xmlns:a16="http://schemas.microsoft.com/office/drawing/2014/main" id="{7423DDED-7530-4AA2-95D8-AF44A26699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801225" y="1003936"/>
          <a:ext cx="933450" cy="734288"/>
        </a:xfrm>
        <a:prstGeom prst="rect">
          <a:avLst/>
        </a:prstGeom>
      </xdr:spPr>
    </xdr:pic>
    <xdr:clientData/>
  </xdr:twoCellAnchor>
  <xdr:twoCellAnchor editAs="oneCell">
    <xdr:from>
      <xdr:col>10</xdr:col>
      <xdr:colOff>424816</xdr:colOff>
      <xdr:row>22</xdr:row>
      <xdr:rowOff>34291</xdr:rowOff>
    </xdr:from>
    <xdr:to>
      <xdr:col>12</xdr:col>
      <xdr:colOff>438150</xdr:colOff>
      <xdr:row>27</xdr:row>
      <xdr:rowOff>13058</xdr:rowOff>
    </xdr:to>
    <xdr:pic>
      <xdr:nvPicPr>
        <xdr:cNvPr id="6" name="Рисунок 5">
          <a:extLst>
            <a:ext uri="{FF2B5EF4-FFF2-40B4-BE49-F238E27FC236}">
              <a16:creationId xmlns="" xmlns:a16="http://schemas.microsoft.com/office/drawing/2014/main" id="{4935DD79-8533-4B88-BDD7-48BEFFEB67A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88016" y="2196466"/>
          <a:ext cx="1232534" cy="931267"/>
        </a:xfrm>
        <a:prstGeom prst="rect">
          <a:avLst/>
        </a:prstGeom>
      </xdr:spPr>
    </xdr:pic>
    <xdr:clientData/>
  </xdr:twoCellAnchor>
  <xdr:twoCellAnchor editAs="oneCell">
    <xdr:from>
      <xdr:col>7</xdr:col>
      <xdr:colOff>259080</xdr:colOff>
      <xdr:row>22</xdr:row>
      <xdr:rowOff>80010</xdr:rowOff>
    </xdr:from>
    <xdr:to>
      <xdr:col>9</xdr:col>
      <xdr:colOff>352425</xdr:colOff>
      <xdr:row>27</xdr:row>
      <xdr:rowOff>62799</xdr:rowOff>
    </xdr:to>
    <xdr:pic>
      <xdr:nvPicPr>
        <xdr:cNvPr id="7" name="Рисунок 6">
          <a:extLst>
            <a:ext uri="{FF2B5EF4-FFF2-40B4-BE49-F238E27FC236}">
              <a16:creationId xmlns="" xmlns:a16="http://schemas.microsoft.com/office/drawing/2014/main" id="{35FDE33C-68D2-4EB8-A149-45A140F2EED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93480" y="2242185"/>
          <a:ext cx="1312545" cy="93528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I5" sqref="I5"/>
    </sheetView>
  </sheetViews>
  <sheetFormatPr defaultRowHeight="15" x14ac:dyDescent="0.25"/>
  <cols>
    <col min="1" max="1" width="21.7109375" customWidth="1"/>
  </cols>
  <sheetData>
    <row r="1" spans="1:1" x14ac:dyDescent="0.25">
      <c r="A1" t="s">
        <v>0</v>
      </c>
    </row>
    <row r="2" spans="1:1" x14ac:dyDescent="0.25">
      <c r="A2" t="s">
        <v>1</v>
      </c>
    </row>
    <row r="3" spans="1:1" x14ac:dyDescent="0.25">
      <c r="A3" s="1">
        <v>45057</v>
      </c>
    </row>
    <row r="4" spans="1:1" x14ac:dyDescent="0.25">
      <c r="A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2:U27"/>
  <sheetViews>
    <sheetView topLeftCell="B1" workbookViewId="0">
      <selection activeCell="Q12" sqref="Q12"/>
    </sheetView>
  </sheetViews>
  <sheetFormatPr defaultRowHeight="15" x14ac:dyDescent="0.25"/>
  <sheetData>
    <row r="2" spans="11:21" ht="18" x14ac:dyDescent="0.35">
      <c r="K2" t="s">
        <v>3</v>
      </c>
      <c r="L2" t="s">
        <v>4</v>
      </c>
      <c r="M2" s="2" t="s">
        <v>14</v>
      </c>
      <c r="N2" s="2" t="s">
        <v>15</v>
      </c>
      <c r="P2" t="s">
        <v>13</v>
      </c>
    </row>
    <row r="3" spans="11:21" x14ac:dyDescent="0.25">
      <c r="K3">
        <v>46.96</v>
      </c>
      <c r="L3">
        <v>77.75</v>
      </c>
      <c r="M3">
        <f>$R$4+$Q$4*K3</f>
        <v>75.217583699991124</v>
      </c>
      <c r="N3">
        <f>$R$20+$Q$20*L3</f>
        <v>78.766394810366691</v>
      </c>
      <c r="Q3" t="s">
        <v>6</v>
      </c>
      <c r="R3" t="s">
        <v>5</v>
      </c>
    </row>
    <row r="4" spans="11:21" x14ac:dyDescent="0.25">
      <c r="K4">
        <v>87.4</v>
      </c>
      <c r="L4">
        <v>87.67</v>
      </c>
      <c r="M4">
        <f t="shared" ref="M4:M21" si="0">$R$4+$Q$4*K4</f>
        <v>82.097303041946049</v>
      </c>
      <c r="N4">
        <f t="shared" ref="N4:N22" si="1">$R$20+$Q$20*L4</f>
        <v>80.874308247889687</v>
      </c>
      <c r="Q4">
        <f t="array" ref="Q4:R8">LINEST(L3:L22,K3:K22,1,1)</f>
        <v>0.17012164544893452</v>
      </c>
      <c r="R4">
        <v>67.228671229709164</v>
      </c>
      <c r="T4" t="s">
        <v>22</v>
      </c>
      <c r="U4">
        <f>SQRT(Q6)*SQRT(($Q$9-2)/(1-Q6))</f>
        <v>0.82164027849497834</v>
      </c>
    </row>
    <row r="5" spans="11:21" x14ac:dyDescent="0.25">
      <c r="K5">
        <v>95.77</v>
      </c>
      <c r="L5">
        <v>85.04</v>
      </c>
      <c r="M5">
        <f t="shared" si="0"/>
        <v>83.521221214353631</v>
      </c>
      <c r="N5">
        <f t="shared" si="1"/>
        <v>80.315456197417362</v>
      </c>
      <c r="Q5">
        <v>0.20705124846185918</v>
      </c>
      <c r="R5">
        <v>16.566862525482911</v>
      </c>
    </row>
    <row r="6" spans="11:21" ht="17.25" x14ac:dyDescent="0.25">
      <c r="K6">
        <v>81.27</v>
      </c>
      <c r="L6">
        <v>80.010000000000005</v>
      </c>
      <c r="M6">
        <f t="shared" si="0"/>
        <v>81.05445735534407</v>
      </c>
      <c r="N6">
        <f t="shared" si="1"/>
        <v>79.246625089479792</v>
      </c>
      <c r="P6" t="s">
        <v>8</v>
      </c>
      <c r="Q6">
        <v>3.6149365166868383E-2</v>
      </c>
      <c r="R6">
        <v>9.1485836750597382</v>
      </c>
      <c r="U6">
        <f>_xlfn.T.INV.2T($Q$10,$Q$9-2)</f>
        <v>2.1009220402410378</v>
      </c>
    </row>
    <row r="7" spans="11:21" x14ac:dyDescent="0.25">
      <c r="K7">
        <v>74.040000000000006</v>
      </c>
      <c r="L7">
        <v>64.540000000000006</v>
      </c>
      <c r="M7">
        <f t="shared" si="0"/>
        <v>79.824477858748281</v>
      </c>
      <c r="N7">
        <f t="shared" si="1"/>
        <v>75.959385081568428</v>
      </c>
      <c r="P7" t="s">
        <v>7</v>
      </c>
      <c r="Q7">
        <v>0.67509274724530588</v>
      </c>
      <c r="R7">
        <v>18</v>
      </c>
    </row>
    <row r="8" spans="11:21" x14ac:dyDescent="0.25">
      <c r="K8">
        <v>90.33</v>
      </c>
      <c r="L8">
        <v>80.209999999999994</v>
      </c>
      <c r="M8">
        <f t="shared" si="0"/>
        <v>82.59575946311142</v>
      </c>
      <c r="N8">
        <f t="shared" si="1"/>
        <v>79.28912334426856</v>
      </c>
      <c r="Q8">
        <v>56.502956327748279</v>
      </c>
      <c r="R8">
        <v>1506.5384986722518</v>
      </c>
    </row>
    <row r="9" spans="11:21" x14ac:dyDescent="0.25">
      <c r="K9">
        <v>75.03</v>
      </c>
      <c r="L9">
        <v>70.209999999999994</v>
      </c>
      <c r="M9">
        <f t="shared" si="0"/>
        <v>79.992898287742719</v>
      </c>
      <c r="N9">
        <f t="shared" si="1"/>
        <v>77.164210604830046</v>
      </c>
      <c r="P9" t="s">
        <v>23</v>
      </c>
      <c r="Q9">
        <f>COUNT(K3:K22)</f>
        <v>20</v>
      </c>
    </row>
    <row r="10" spans="11:21" x14ac:dyDescent="0.25">
      <c r="K10">
        <v>79.22</v>
      </c>
      <c r="L10">
        <v>70.95</v>
      </c>
      <c r="M10">
        <f t="shared" si="0"/>
        <v>80.705707982173749</v>
      </c>
      <c r="N10">
        <f t="shared" si="1"/>
        <v>77.321454147548508</v>
      </c>
      <c r="P10" s="2" t="s">
        <v>11</v>
      </c>
      <c r="Q10">
        <v>0.05</v>
      </c>
      <c r="T10" t="s">
        <v>24</v>
      </c>
    </row>
    <row r="11" spans="11:21" x14ac:dyDescent="0.25">
      <c r="K11">
        <v>76.88</v>
      </c>
      <c r="L11">
        <v>83.14</v>
      </c>
      <c r="M11">
        <f t="shared" si="0"/>
        <v>80.307623331823251</v>
      </c>
      <c r="N11">
        <f t="shared" si="1"/>
        <v>79.911722776924037</v>
      </c>
      <c r="P11" t="s">
        <v>9</v>
      </c>
      <c r="Q11">
        <f>SQRT(Q6)</f>
        <v>0.19012986395321588</v>
      </c>
      <c r="T11" t="s">
        <v>25</v>
      </c>
    </row>
    <row r="12" spans="11:21" x14ac:dyDescent="0.25">
      <c r="K12">
        <v>81.09</v>
      </c>
      <c r="L12">
        <v>81.290000000000006</v>
      </c>
      <c r="M12">
        <f t="shared" si="0"/>
        <v>81.023835459163266</v>
      </c>
      <c r="N12">
        <f t="shared" si="1"/>
        <v>79.518613920127919</v>
      </c>
      <c r="P12" t="s">
        <v>10</v>
      </c>
      <c r="Q12">
        <f>_xlfn.F.INV.RT(Q10,1,R7)</f>
        <v>4.4138734191705664</v>
      </c>
      <c r="T12" t="s">
        <v>26</v>
      </c>
    </row>
    <row r="13" spans="11:21" x14ac:dyDescent="0.25">
      <c r="K13">
        <v>76.44</v>
      </c>
      <c r="L13">
        <v>56.84</v>
      </c>
      <c r="M13">
        <f t="shared" si="0"/>
        <v>80.232769807825719</v>
      </c>
      <c r="N13">
        <f t="shared" si="1"/>
        <v>74.323202272200774</v>
      </c>
      <c r="T13" t="s">
        <v>27</v>
      </c>
    </row>
    <row r="14" spans="11:21" x14ac:dyDescent="0.25">
      <c r="K14">
        <v>73.83</v>
      </c>
      <c r="L14">
        <v>87.05</v>
      </c>
      <c r="M14">
        <f t="shared" si="0"/>
        <v>79.788752313204</v>
      </c>
      <c r="N14">
        <f t="shared" si="1"/>
        <v>80.742563658044503</v>
      </c>
    </row>
    <row r="15" spans="11:21" x14ac:dyDescent="0.25">
      <c r="K15">
        <v>78.17</v>
      </c>
      <c r="L15">
        <v>83.28</v>
      </c>
      <c r="M15">
        <f t="shared" si="0"/>
        <v>80.527080254452372</v>
      </c>
      <c r="N15">
        <f t="shared" si="1"/>
        <v>79.941471555276181</v>
      </c>
    </row>
    <row r="16" spans="11:21" x14ac:dyDescent="0.25">
      <c r="K16">
        <v>81.73</v>
      </c>
      <c r="L16">
        <v>88.29</v>
      </c>
      <c r="M16">
        <f t="shared" si="0"/>
        <v>81.132713312250587</v>
      </c>
      <c r="N16">
        <f t="shared" si="1"/>
        <v>81.00605283773487</v>
      </c>
    </row>
    <row r="17" spans="11:21" x14ac:dyDescent="0.25">
      <c r="K17">
        <v>91.21</v>
      </c>
      <c r="L17">
        <v>83.95</v>
      </c>
      <c r="M17">
        <f t="shared" si="0"/>
        <v>82.745466511106486</v>
      </c>
      <c r="N17">
        <f t="shared" si="1"/>
        <v>80.083840708818556</v>
      </c>
    </row>
    <row r="18" spans="11:21" x14ac:dyDescent="0.25">
      <c r="K18">
        <v>83.88</v>
      </c>
      <c r="L18">
        <v>82.18</v>
      </c>
      <c r="M18">
        <f t="shared" si="0"/>
        <v>81.498474849965788</v>
      </c>
      <c r="N18">
        <f t="shared" si="1"/>
        <v>79.707731153937942</v>
      </c>
      <c r="P18" t="s">
        <v>12</v>
      </c>
    </row>
    <row r="19" spans="11:21" x14ac:dyDescent="0.25">
      <c r="K19">
        <v>69.900000000000006</v>
      </c>
      <c r="L19">
        <v>88.63</v>
      </c>
      <c r="M19">
        <f t="shared" si="0"/>
        <v>79.120174246589684</v>
      </c>
      <c r="N19">
        <f t="shared" si="1"/>
        <v>81.078299870875782</v>
      </c>
      <c r="Q19" t="s">
        <v>6</v>
      </c>
      <c r="R19" t="s">
        <v>5</v>
      </c>
    </row>
    <row r="20" spans="11:21" x14ac:dyDescent="0.25">
      <c r="K20">
        <v>75.569999999999993</v>
      </c>
      <c r="L20">
        <v>92.09</v>
      </c>
      <c r="M20">
        <f t="shared" si="0"/>
        <v>80.084763976285146</v>
      </c>
      <c r="N20">
        <f t="shared" si="1"/>
        <v>81.813519678721505</v>
      </c>
      <c r="Q20">
        <f t="array" ref="Q20:R24">LINEST(K3:K22,L3:L22,1,1)</f>
        <v>0.21249127394385067</v>
      </c>
      <c r="R20">
        <v>62.245198261232296</v>
      </c>
      <c r="U20">
        <f>SQRT(Q22)*SQRT(($Q$9-2)/(1-Q22))</f>
        <v>0.82164027849497523</v>
      </c>
    </row>
    <row r="21" spans="11:21" x14ac:dyDescent="0.25">
      <c r="K21">
        <v>87.94</v>
      </c>
      <c r="L21">
        <v>79.39</v>
      </c>
      <c r="M21">
        <f t="shared" si="0"/>
        <v>82.189168730488461</v>
      </c>
      <c r="N21">
        <f t="shared" si="1"/>
        <v>79.114880499634609</v>
      </c>
      <c r="Q21">
        <v>0.258618375346785</v>
      </c>
      <c r="R21">
        <v>21.004739430232476</v>
      </c>
    </row>
    <row r="22" spans="11:21" ht="17.25" x14ac:dyDescent="0.25">
      <c r="K22">
        <v>81.36</v>
      </c>
      <c r="L22">
        <v>92.22</v>
      </c>
      <c r="M22">
        <f>$R$4+$Q$4*K22</f>
        <v>81.069768303434472</v>
      </c>
      <c r="N22">
        <f t="shared" si="1"/>
        <v>81.841143544334201</v>
      </c>
      <c r="P22" t="s">
        <v>8</v>
      </c>
      <c r="Q22">
        <v>3.6149365166868105E-2</v>
      </c>
      <c r="R22">
        <v>10.224559990079788</v>
      </c>
      <c r="U22">
        <f>_xlfn.T.INV.2T($Q$10,$Q$9-2)</f>
        <v>2.1009220402410378</v>
      </c>
    </row>
    <row r="23" spans="11:21" x14ac:dyDescent="0.25">
      <c r="P23" t="s">
        <v>7</v>
      </c>
      <c r="Q23">
        <v>0.67509274724530055</v>
      </c>
      <c r="R23">
        <v>18</v>
      </c>
    </row>
    <row r="24" spans="11:21" x14ac:dyDescent="0.25">
      <c r="Q24">
        <v>70.575294166672393</v>
      </c>
      <c r="R24">
        <v>1881.7492858333271</v>
      </c>
    </row>
    <row r="27" spans="11:21" x14ac:dyDescent="0.25">
      <c r="Q27" t="s">
        <v>28</v>
      </c>
      <c r="S27" t="s">
        <v>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2:S18"/>
  <sheetViews>
    <sheetView workbookViewId="0">
      <selection activeCell="Q9" sqref="Q9"/>
    </sheetView>
  </sheetViews>
  <sheetFormatPr defaultRowHeight="15" x14ac:dyDescent="0.25"/>
  <cols>
    <col min="11" max="11" width="13.28515625" customWidth="1"/>
  </cols>
  <sheetData>
    <row r="2" spans="11:19" x14ac:dyDescent="0.25">
      <c r="S2" t="s">
        <v>20</v>
      </c>
    </row>
    <row r="3" spans="11:19" x14ac:dyDescent="0.25">
      <c r="K3" t="s">
        <v>16</v>
      </c>
      <c r="L3">
        <v>1</v>
      </c>
      <c r="M3">
        <v>2</v>
      </c>
      <c r="N3">
        <v>3</v>
      </c>
      <c r="O3">
        <v>4</v>
      </c>
      <c r="P3">
        <v>5</v>
      </c>
      <c r="Q3">
        <v>6</v>
      </c>
      <c r="R3">
        <v>7</v>
      </c>
    </row>
    <row r="4" spans="11:19" x14ac:dyDescent="0.25">
      <c r="K4" t="s">
        <v>18</v>
      </c>
      <c r="L4">
        <v>8</v>
      </c>
      <c r="M4">
        <v>5</v>
      </c>
      <c r="N4">
        <v>3</v>
      </c>
      <c r="O4">
        <v>7</v>
      </c>
      <c r="P4">
        <v>9</v>
      </c>
      <c r="Q4">
        <v>6</v>
      </c>
      <c r="R4">
        <v>7</v>
      </c>
    </row>
    <row r="5" spans="11:19" x14ac:dyDescent="0.25">
      <c r="K5" t="s">
        <v>19</v>
      </c>
      <c r="L5">
        <v>10</v>
      </c>
      <c r="M5">
        <v>6</v>
      </c>
      <c r="N5">
        <v>5</v>
      </c>
      <c r="O5">
        <v>9</v>
      </c>
      <c r="P5">
        <v>6</v>
      </c>
      <c r="Q5">
        <v>7</v>
      </c>
      <c r="R5">
        <v>8</v>
      </c>
    </row>
    <row r="6" spans="11:19" x14ac:dyDescent="0.25">
      <c r="K6" t="s">
        <v>17</v>
      </c>
      <c r="L6">
        <f>L4-L5</f>
        <v>-2</v>
      </c>
      <c r="M6">
        <f t="shared" ref="M6:R6" si="0">M4-M5</f>
        <v>-1</v>
      </c>
      <c r="N6">
        <f t="shared" si="0"/>
        <v>-2</v>
      </c>
      <c r="O6">
        <f t="shared" si="0"/>
        <v>-2</v>
      </c>
      <c r="P6">
        <f t="shared" si="0"/>
        <v>3</v>
      </c>
      <c r="Q6">
        <f t="shared" si="0"/>
        <v>-1</v>
      </c>
      <c r="R6">
        <f t="shared" si="0"/>
        <v>-1</v>
      </c>
      <c r="S6">
        <f>SUM(L6:R6)</f>
        <v>-6</v>
      </c>
    </row>
    <row r="7" spans="11:19" ht="17.25" x14ac:dyDescent="0.25">
      <c r="K7" t="s">
        <v>21</v>
      </c>
      <c r="L7">
        <f>L6^2</f>
        <v>4</v>
      </c>
      <c r="M7">
        <f t="shared" ref="M7:R7" si="1">M6^2</f>
        <v>1</v>
      </c>
      <c r="N7">
        <f t="shared" si="1"/>
        <v>4</v>
      </c>
      <c r="O7">
        <f t="shared" si="1"/>
        <v>4</v>
      </c>
      <c r="P7">
        <f t="shared" si="1"/>
        <v>9</v>
      </c>
      <c r="Q7">
        <f t="shared" si="1"/>
        <v>1</v>
      </c>
      <c r="R7">
        <f t="shared" si="1"/>
        <v>1</v>
      </c>
      <c r="S7">
        <f>SUM(L7:R7)</f>
        <v>24</v>
      </c>
    </row>
    <row r="9" spans="11:19" x14ac:dyDescent="0.25">
      <c r="K9" t="s">
        <v>23</v>
      </c>
      <c r="L9">
        <f>7</f>
        <v>7</v>
      </c>
      <c r="O9" t="s">
        <v>34</v>
      </c>
      <c r="P9">
        <f>(2^2-2)/12</f>
        <v>0.16666666666666666</v>
      </c>
    </row>
    <row r="10" spans="11:19" x14ac:dyDescent="0.25">
      <c r="K10" s="2" t="s">
        <v>11</v>
      </c>
      <c r="L10">
        <v>0.05</v>
      </c>
      <c r="O10" t="s">
        <v>35</v>
      </c>
      <c r="P10">
        <f>P9</f>
        <v>0.16666666666666666</v>
      </c>
    </row>
    <row r="11" spans="11:19" ht="18" x14ac:dyDescent="0.35">
      <c r="K11" t="s">
        <v>31</v>
      </c>
      <c r="L11">
        <f>1-(6*S7+P9+P10)/(7*(49-1))</f>
        <v>0.57043650793650802</v>
      </c>
    </row>
    <row r="12" spans="11:19" ht="18" x14ac:dyDescent="0.35">
      <c r="K12" t="s">
        <v>30</v>
      </c>
      <c r="L12">
        <f>0.78</f>
        <v>0.78</v>
      </c>
    </row>
    <row r="15" spans="11:19" ht="18" x14ac:dyDescent="0.35">
      <c r="N15" t="s">
        <v>32</v>
      </c>
    </row>
    <row r="18" spans="14:14" x14ac:dyDescent="0.25">
      <c r="N18" t="s">
        <v>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tabSelected="1" workbookViewId="0">
      <selection activeCell="N4" sqref="N4"/>
    </sheetView>
  </sheetViews>
  <sheetFormatPr defaultRowHeight="15" x14ac:dyDescent="0.25"/>
  <cols>
    <col min="1" max="16384" width="9.140625" style="25"/>
  </cols>
  <sheetData>
    <row r="1" spans="1:34" x14ac:dyDescent="0.25">
      <c r="A1" s="24" t="s">
        <v>116</v>
      </c>
      <c r="B1" s="24"/>
      <c r="C1" s="24"/>
      <c r="D1" s="24"/>
      <c r="E1" s="24"/>
      <c r="F1" s="24"/>
      <c r="H1" s="24" t="s">
        <v>117</v>
      </c>
      <c r="I1" s="24"/>
      <c r="J1" s="24"/>
      <c r="K1" s="24"/>
      <c r="L1" s="24"/>
      <c r="M1" s="24"/>
      <c r="O1" s="24" t="s">
        <v>118</v>
      </c>
      <c r="P1" s="24"/>
      <c r="Q1" s="24"/>
      <c r="R1" s="24"/>
      <c r="S1" s="24"/>
      <c r="T1" s="24"/>
      <c r="V1" s="24" t="s">
        <v>119</v>
      </c>
      <c r="W1" s="24"/>
      <c r="X1" s="24"/>
      <c r="Y1" s="24"/>
      <c r="Z1" s="24"/>
      <c r="AA1" s="24"/>
      <c r="AC1" s="23" t="s">
        <v>120</v>
      </c>
      <c r="AD1" s="23"/>
      <c r="AE1" s="23"/>
      <c r="AF1" s="23"/>
      <c r="AG1" s="23"/>
      <c r="AH1" s="23"/>
    </row>
    <row r="2" spans="1:34" x14ac:dyDescent="0.25">
      <c r="A2" s="24"/>
      <c r="B2" s="24"/>
      <c r="C2" s="24"/>
      <c r="D2" s="24"/>
      <c r="E2" s="24"/>
      <c r="F2" s="24"/>
      <c r="H2" s="24"/>
      <c r="I2" s="24"/>
      <c r="J2" s="24"/>
      <c r="K2" s="24"/>
      <c r="L2" s="24"/>
      <c r="M2" s="24"/>
      <c r="O2" s="24"/>
      <c r="P2" s="24"/>
      <c r="Q2" s="24"/>
      <c r="R2" s="24"/>
      <c r="S2" s="24"/>
      <c r="T2" s="24"/>
      <c r="V2" s="24"/>
      <c r="W2" s="24"/>
      <c r="X2" s="24"/>
      <c r="Y2" s="24"/>
      <c r="Z2" s="24"/>
      <c r="AA2" s="24"/>
      <c r="AC2" s="23" t="s">
        <v>121</v>
      </c>
      <c r="AD2" s="23"/>
      <c r="AE2" s="23"/>
      <c r="AF2" s="23"/>
      <c r="AG2" s="23"/>
      <c r="AH2" s="23"/>
    </row>
    <row r="3" spans="1:34" x14ac:dyDescent="0.25">
      <c r="A3" s="24" t="s">
        <v>122</v>
      </c>
      <c r="B3" s="24"/>
      <c r="C3" s="24"/>
      <c r="D3" s="24"/>
      <c r="E3" s="24"/>
      <c r="F3" s="24"/>
      <c r="H3" s="24" t="s">
        <v>123</v>
      </c>
      <c r="I3" s="24"/>
      <c r="J3" s="24"/>
      <c r="K3" s="24"/>
      <c r="L3" s="24"/>
      <c r="M3" s="24"/>
      <c r="O3" s="24"/>
      <c r="P3" s="24"/>
      <c r="Q3" s="24"/>
      <c r="R3" s="24"/>
      <c r="S3" s="24"/>
      <c r="T3" s="24"/>
      <c r="V3" s="23" t="s">
        <v>124</v>
      </c>
      <c r="W3" s="23"/>
      <c r="X3" s="23"/>
      <c r="Y3" s="23"/>
      <c r="Z3" s="23"/>
      <c r="AC3" s="23"/>
      <c r="AD3" s="23"/>
      <c r="AE3" s="23"/>
      <c r="AF3" s="23"/>
      <c r="AG3" s="23"/>
      <c r="AH3" s="23"/>
    </row>
    <row r="4" spans="1:34" x14ac:dyDescent="0.25">
      <c r="A4" s="24"/>
      <c r="B4" s="24"/>
      <c r="C4" s="24"/>
      <c r="D4" s="24"/>
      <c r="E4" s="24"/>
      <c r="F4" s="24"/>
      <c r="H4" s="24"/>
      <c r="I4" s="24"/>
      <c r="J4" s="24"/>
      <c r="K4" s="24"/>
      <c r="L4" s="24"/>
      <c r="M4" s="24"/>
      <c r="O4" s="24" t="s">
        <v>125</v>
      </c>
      <c r="P4" s="24"/>
      <c r="Q4" s="24"/>
      <c r="R4" s="24"/>
      <c r="S4" s="24"/>
      <c r="T4" s="24"/>
      <c r="V4" s="24" t="s">
        <v>126</v>
      </c>
      <c r="W4" s="24"/>
      <c r="X4" s="24"/>
      <c r="Y4" s="24"/>
      <c r="Z4" s="24"/>
      <c r="AA4" s="24"/>
      <c r="AC4" s="23"/>
      <c r="AD4" s="23"/>
      <c r="AE4" s="23"/>
      <c r="AF4" s="23"/>
      <c r="AG4" s="23"/>
      <c r="AH4" s="23"/>
    </row>
    <row r="5" spans="1:34" x14ac:dyDescent="0.25">
      <c r="A5" s="24"/>
      <c r="B5" s="24"/>
      <c r="C5" s="24"/>
      <c r="D5" s="24"/>
      <c r="E5" s="24"/>
      <c r="F5" s="24"/>
      <c r="H5" s="24"/>
      <c r="I5" s="24"/>
      <c r="J5" s="24"/>
      <c r="K5" s="24"/>
      <c r="L5" s="24"/>
      <c r="M5" s="24"/>
      <c r="O5" s="24"/>
      <c r="P5" s="24"/>
      <c r="Q5" s="24"/>
      <c r="R5" s="24"/>
      <c r="S5" s="24"/>
      <c r="T5" s="24"/>
      <c r="V5" s="24"/>
      <c r="W5" s="24"/>
      <c r="X5" s="24"/>
      <c r="Y5" s="24"/>
      <c r="Z5" s="24"/>
      <c r="AA5" s="24"/>
      <c r="AC5" s="23"/>
      <c r="AD5" s="23"/>
      <c r="AE5" s="23"/>
      <c r="AF5" s="23"/>
      <c r="AG5" s="23"/>
      <c r="AH5" s="23"/>
    </row>
    <row r="6" spans="1:34" x14ac:dyDescent="0.25">
      <c r="A6" s="24" t="s">
        <v>127</v>
      </c>
      <c r="B6" s="24"/>
      <c r="C6" s="24"/>
      <c r="D6" s="24"/>
      <c r="E6" s="24"/>
      <c r="F6" s="24"/>
      <c r="H6" s="24"/>
      <c r="I6" s="24"/>
      <c r="J6" s="24"/>
      <c r="K6" s="24"/>
      <c r="L6" s="24"/>
      <c r="M6" s="24"/>
      <c r="O6" s="24"/>
      <c r="P6" s="24"/>
      <c r="Q6" s="24"/>
      <c r="R6" s="24"/>
      <c r="S6" s="24"/>
      <c r="T6" s="24"/>
      <c r="V6" s="24"/>
      <c r="W6" s="24"/>
      <c r="X6" s="24"/>
      <c r="Y6" s="24"/>
      <c r="Z6" s="24"/>
      <c r="AA6" s="24"/>
      <c r="AC6" s="23"/>
      <c r="AD6" s="23"/>
      <c r="AE6" s="23"/>
      <c r="AF6" s="23"/>
      <c r="AG6" s="23"/>
      <c r="AH6" s="23"/>
    </row>
    <row r="7" spans="1:34" x14ac:dyDescent="0.25">
      <c r="A7" s="24"/>
      <c r="B7" s="24"/>
      <c r="C7" s="24"/>
      <c r="D7" s="24"/>
      <c r="E7" s="24"/>
      <c r="F7" s="24"/>
      <c r="H7" s="24"/>
      <c r="I7" s="24"/>
      <c r="J7" s="24"/>
      <c r="K7" s="24"/>
      <c r="L7" s="24"/>
      <c r="M7" s="24"/>
    </row>
    <row r="8" spans="1:34" x14ac:dyDescent="0.25">
      <c r="A8" s="24"/>
      <c r="B8" s="24"/>
      <c r="C8" s="24"/>
      <c r="D8" s="24"/>
      <c r="E8" s="24"/>
      <c r="F8" s="24"/>
      <c r="H8" s="24"/>
      <c r="I8" s="24"/>
      <c r="J8" s="24"/>
      <c r="K8" s="24"/>
      <c r="L8" s="24"/>
      <c r="M8" s="24"/>
      <c r="O8" s="24" t="s">
        <v>128</v>
      </c>
      <c r="P8" s="24"/>
      <c r="Q8" s="24"/>
      <c r="R8" s="24"/>
      <c r="S8" s="24"/>
      <c r="T8" s="24"/>
      <c r="V8" s="23" t="s">
        <v>129</v>
      </c>
      <c r="W8" s="23"/>
      <c r="X8" s="23"/>
      <c r="Y8" s="23"/>
      <c r="Z8" s="23"/>
      <c r="AA8" s="23"/>
      <c r="AC8" s="24" t="s">
        <v>130</v>
      </c>
      <c r="AD8" s="24"/>
      <c r="AE8" s="24"/>
      <c r="AF8" s="24"/>
      <c r="AG8" s="24"/>
      <c r="AH8" s="24"/>
    </row>
    <row r="9" spans="1:34" x14ac:dyDescent="0.25">
      <c r="A9" s="23" t="s">
        <v>131</v>
      </c>
      <c r="B9" s="23"/>
      <c r="C9" s="23"/>
      <c r="D9" s="23"/>
      <c r="E9" s="23"/>
      <c r="F9" s="23"/>
      <c r="H9" s="24"/>
      <c r="I9" s="24"/>
      <c r="J9" s="24"/>
      <c r="K9" s="24"/>
      <c r="L9" s="24"/>
      <c r="M9" s="24"/>
      <c r="O9" s="24"/>
      <c r="P9" s="24"/>
      <c r="Q9" s="24"/>
      <c r="R9" s="24"/>
      <c r="S9" s="24"/>
      <c r="T9" s="24"/>
      <c r="V9" s="24" t="s">
        <v>132</v>
      </c>
      <c r="W9" s="24"/>
      <c r="X9" s="24"/>
      <c r="Y9" s="24"/>
      <c r="Z9" s="24"/>
      <c r="AA9" s="24"/>
      <c r="AC9" s="24"/>
      <c r="AD9" s="24"/>
      <c r="AE9" s="24"/>
      <c r="AF9" s="24"/>
      <c r="AG9" s="24"/>
      <c r="AH9" s="24"/>
    </row>
    <row r="10" spans="1:34" x14ac:dyDescent="0.25">
      <c r="A10" s="24" t="s">
        <v>133</v>
      </c>
      <c r="B10" s="24"/>
      <c r="C10" s="24"/>
      <c r="D10" s="24"/>
      <c r="E10" s="24"/>
      <c r="F10" s="24"/>
      <c r="O10" s="24"/>
      <c r="P10" s="24"/>
      <c r="Q10" s="24"/>
      <c r="R10" s="24"/>
      <c r="S10" s="24"/>
      <c r="T10" s="24"/>
      <c r="V10" s="24"/>
      <c r="W10" s="24"/>
      <c r="X10" s="24"/>
      <c r="Y10" s="24"/>
      <c r="Z10" s="24"/>
      <c r="AA10" s="24"/>
      <c r="AC10" s="24" t="s">
        <v>134</v>
      </c>
      <c r="AD10" s="24"/>
      <c r="AE10" s="24"/>
      <c r="AF10" s="24"/>
      <c r="AG10" s="24"/>
      <c r="AH10" s="24"/>
    </row>
    <row r="11" spans="1:34" x14ac:dyDescent="0.25">
      <c r="A11" s="24"/>
      <c r="B11" s="24"/>
      <c r="C11" s="24"/>
      <c r="D11" s="24"/>
      <c r="E11" s="24"/>
      <c r="F11" s="24"/>
      <c r="H11" s="24" t="s">
        <v>135</v>
      </c>
      <c r="I11" s="24"/>
      <c r="J11" s="24"/>
      <c r="K11" s="24"/>
      <c r="L11" s="24"/>
      <c r="M11" s="24"/>
      <c r="O11" s="24" t="s">
        <v>136</v>
      </c>
      <c r="P11" s="24"/>
      <c r="Q11" s="24"/>
      <c r="R11" s="24"/>
      <c r="S11" s="24"/>
      <c r="T11" s="24"/>
      <c r="V11" s="24"/>
      <c r="W11" s="24"/>
      <c r="X11" s="24"/>
      <c r="Y11" s="24"/>
      <c r="Z11" s="24"/>
      <c r="AA11" s="24"/>
      <c r="AC11" s="24"/>
      <c r="AD11" s="24"/>
      <c r="AE11" s="24"/>
      <c r="AF11" s="24"/>
      <c r="AG11" s="24"/>
      <c r="AH11" s="24"/>
    </row>
    <row r="12" spans="1:34" x14ac:dyDescent="0.25">
      <c r="A12" s="23" t="s">
        <v>137</v>
      </c>
      <c r="B12" s="23"/>
      <c r="C12" s="23"/>
      <c r="D12" s="23"/>
      <c r="E12" s="23"/>
      <c r="F12" s="23"/>
      <c r="H12" s="24"/>
      <c r="I12" s="24"/>
      <c r="J12" s="24"/>
      <c r="K12" s="24"/>
      <c r="L12" s="24"/>
      <c r="M12" s="24"/>
      <c r="O12" s="24"/>
      <c r="P12" s="24"/>
      <c r="Q12" s="24"/>
      <c r="R12" s="24"/>
      <c r="S12" s="24"/>
      <c r="T12" s="24"/>
      <c r="V12" s="24"/>
      <c r="W12" s="24"/>
      <c r="X12" s="24"/>
      <c r="Y12" s="24"/>
      <c r="Z12" s="24"/>
      <c r="AA12" s="24"/>
    </row>
    <row r="13" spans="1:34" x14ac:dyDescent="0.25">
      <c r="H13" s="24" t="s">
        <v>138</v>
      </c>
      <c r="I13" s="24"/>
      <c r="J13" s="24"/>
      <c r="K13" s="24"/>
      <c r="L13" s="24"/>
      <c r="M13" s="24"/>
      <c r="O13" s="24"/>
      <c r="P13" s="24"/>
      <c r="Q13" s="24"/>
      <c r="R13" s="24"/>
      <c r="S13" s="24"/>
      <c r="T13" s="24"/>
      <c r="AC13" s="24" t="s">
        <v>139</v>
      </c>
      <c r="AD13" s="24"/>
      <c r="AE13" s="24"/>
      <c r="AF13" s="24"/>
      <c r="AG13" s="24"/>
      <c r="AH13" s="24"/>
    </row>
    <row r="14" spans="1:34" x14ac:dyDescent="0.25">
      <c r="A14" s="24" t="s">
        <v>140</v>
      </c>
      <c r="B14" s="24"/>
      <c r="C14" s="24"/>
      <c r="D14" s="24"/>
      <c r="E14" s="24"/>
      <c r="F14" s="24"/>
      <c r="H14" s="24"/>
      <c r="I14" s="24"/>
      <c r="J14" s="24"/>
      <c r="K14" s="24"/>
      <c r="L14" s="24"/>
      <c r="M14" s="24"/>
      <c r="V14" s="24" t="s">
        <v>141</v>
      </c>
      <c r="W14" s="24"/>
      <c r="X14" s="24"/>
      <c r="Y14" s="24"/>
      <c r="Z14" s="24"/>
      <c r="AA14" s="24"/>
      <c r="AC14" s="24"/>
      <c r="AD14" s="24"/>
      <c r="AE14" s="24"/>
      <c r="AF14" s="24"/>
      <c r="AG14" s="24"/>
      <c r="AH14" s="24"/>
    </row>
    <row r="15" spans="1:34" x14ac:dyDescent="0.25">
      <c r="A15" s="24"/>
      <c r="B15" s="24"/>
      <c r="C15" s="24"/>
      <c r="D15" s="24"/>
      <c r="E15" s="24"/>
      <c r="F15" s="24"/>
      <c r="H15" s="24"/>
      <c r="I15" s="24"/>
      <c r="J15" s="24"/>
      <c r="K15" s="24"/>
      <c r="L15" s="24"/>
      <c r="M15" s="24"/>
      <c r="O15" s="24" t="s">
        <v>142</v>
      </c>
      <c r="P15" s="24"/>
      <c r="Q15" s="24"/>
      <c r="R15" s="24"/>
      <c r="S15" s="24"/>
      <c r="T15" s="24"/>
      <c r="V15" s="24"/>
      <c r="W15" s="24"/>
      <c r="X15" s="24"/>
      <c r="Y15" s="24"/>
      <c r="Z15" s="24"/>
      <c r="AA15" s="24"/>
      <c r="AC15" s="24"/>
      <c r="AD15" s="24"/>
      <c r="AE15" s="24"/>
      <c r="AF15" s="24"/>
      <c r="AG15" s="24"/>
      <c r="AH15" s="24"/>
    </row>
    <row r="16" spans="1:34" x14ac:dyDescent="0.25">
      <c r="A16" s="24" t="s">
        <v>143</v>
      </c>
      <c r="B16" s="24"/>
      <c r="C16" s="24"/>
      <c r="D16" s="24"/>
      <c r="E16" s="24"/>
      <c r="F16" s="24"/>
      <c r="H16" s="23"/>
      <c r="I16" s="23"/>
      <c r="J16" s="23"/>
      <c r="K16" s="23"/>
      <c r="L16" s="23"/>
      <c r="M16" s="23"/>
      <c r="O16" s="24"/>
      <c r="P16" s="24"/>
      <c r="Q16" s="24"/>
      <c r="R16" s="24"/>
      <c r="S16" s="24"/>
      <c r="T16" s="24"/>
      <c r="V16" s="24"/>
      <c r="W16" s="24"/>
      <c r="X16" s="24"/>
      <c r="Y16" s="24"/>
      <c r="Z16" s="24"/>
      <c r="AA16" s="24"/>
      <c r="AC16" s="24"/>
      <c r="AD16" s="24"/>
      <c r="AE16" s="24"/>
      <c r="AF16" s="24"/>
      <c r="AG16" s="24"/>
      <c r="AH16" s="24"/>
    </row>
    <row r="17" spans="1:34" ht="15" customHeight="1" x14ac:dyDescent="0.25">
      <c r="A17" s="24"/>
      <c r="B17" s="24"/>
      <c r="C17" s="24"/>
      <c r="D17" s="24"/>
      <c r="E17" s="24"/>
      <c r="F17" s="24"/>
      <c r="H17" s="23"/>
      <c r="I17" s="23"/>
      <c r="J17" s="23"/>
      <c r="K17" s="23"/>
      <c r="L17" s="23"/>
      <c r="M17" s="23"/>
      <c r="O17" s="24" t="s">
        <v>144</v>
      </c>
      <c r="P17" s="24"/>
      <c r="Q17" s="24"/>
      <c r="R17" s="24"/>
      <c r="S17" s="24"/>
      <c r="T17" s="24"/>
      <c r="V17" s="24" t="s">
        <v>145</v>
      </c>
      <c r="W17" s="24"/>
      <c r="X17" s="24"/>
      <c r="Y17" s="24"/>
      <c r="Z17" s="24"/>
      <c r="AA17" s="24"/>
      <c r="AC17" s="24" t="s">
        <v>146</v>
      </c>
      <c r="AD17" s="24"/>
      <c r="AE17" s="24"/>
      <c r="AF17" s="24"/>
      <c r="AG17" s="24"/>
      <c r="AH17" s="24"/>
    </row>
    <row r="18" spans="1:34" x14ac:dyDescent="0.25">
      <c r="A18" s="24"/>
      <c r="B18" s="24"/>
      <c r="C18" s="24"/>
      <c r="D18" s="24"/>
      <c r="E18" s="24"/>
      <c r="F18" s="24"/>
      <c r="H18" s="23"/>
      <c r="I18" s="23"/>
      <c r="J18" s="23"/>
      <c r="K18" s="23"/>
      <c r="L18" s="23"/>
      <c r="M18" s="23"/>
      <c r="O18" s="24"/>
      <c r="P18" s="24"/>
      <c r="Q18" s="24"/>
      <c r="R18" s="24"/>
      <c r="S18" s="24"/>
      <c r="T18" s="24"/>
      <c r="V18" s="24"/>
      <c r="W18" s="24"/>
      <c r="X18" s="24"/>
      <c r="Y18" s="24"/>
      <c r="Z18" s="24"/>
      <c r="AA18" s="24"/>
      <c r="AC18" s="24"/>
      <c r="AD18" s="24"/>
      <c r="AE18" s="24"/>
      <c r="AF18" s="24"/>
      <c r="AG18" s="24"/>
      <c r="AH18" s="24"/>
    </row>
    <row r="19" spans="1:34" x14ac:dyDescent="0.25">
      <c r="A19" s="24" t="s">
        <v>147</v>
      </c>
      <c r="B19" s="24"/>
      <c r="C19" s="24"/>
      <c r="D19" s="24"/>
      <c r="E19" s="24"/>
      <c r="F19" s="24"/>
      <c r="H19" s="23"/>
      <c r="I19" s="23"/>
      <c r="J19" s="23"/>
      <c r="K19" s="23"/>
      <c r="L19" s="23"/>
      <c r="M19" s="23"/>
      <c r="O19" s="24"/>
      <c r="P19" s="24"/>
      <c r="Q19" s="24"/>
      <c r="R19" s="24"/>
      <c r="S19" s="24"/>
      <c r="T19" s="24"/>
      <c r="V19" s="24"/>
      <c r="W19" s="24"/>
      <c r="X19" s="24"/>
      <c r="Y19" s="24"/>
      <c r="Z19" s="24"/>
      <c r="AA19" s="24"/>
      <c r="AC19" s="24"/>
      <c r="AD19" s="24"/>
      <c r="AE19" s="24"/>
      <c r="AF19" s="24"/>
      <c r="AG19" s="24"/>
      <c r="AH19" s="24"/>
    </row>
    <row r="20" spans="1:34" x14ac:dyDescent="0.25">
      <c r="A20" s="24"/>
      <c r="B20" s="24"/>
      <c r="C20" s="24"/>
      <c r="D20" s="24"/>
      <c r="E20" s="24"/>
      <c r="F20" s="24"/>
      <c r="H20" s="23"/>
      <c r="I20" s="23"/>
      <c r="J20" s="23"/>
      <c r="K20" s="23"/>
      <c r="L20" s="23"/>
      <c r="M20" s="23"/>
      <c r="O20" s="24"/>
      <c r="P20" s="24"/>
      <c r="Q20" s="24"/>
      <c r="R20" s="24"/>
      <c r="S20" s="24"/>
      <c r="T20" s="24"/>
      <c r="V20" s="24"/>
      <c r="W20" s="24"/>
      <c r="X20" s="24"/>
      <c r="Y20" s="24"/>
      <c r="Z20" s="24"/>
      <c r="AA20" s="24"/>
      <c r="AC20" s="24"/>
      <c r="AD20" s="24"/>
      <c r="AE20" s="24"/>
      <c r="AF20" s="24"/>
      <c r="AG20" s="24"/>
      <c r="AH20" s="24"/>
    </row>
    <row r="21" spans="1:34" x14ac:dyDescent="0.25">
      <c r="H21" s="24" t="s">
        <v>148</v>
      </c>
      <c r="I21" s="24"/>
      <c r="J21" s="24"/>
      <c r="K21" s="24"/>
      <c r="L21" s="24"/>
      <c r="M21" s="24"/>
      <c r="O21" s="24"/>
      <c r="P21" s="24"/>
      <c r="Q21" s="24"/>
      <c r="R21" s="24"/>
      <c r="S21" s="24"/>
      <c r="T21" s="24"/>
      <c r="V21" s="24"/>
      <c r="W21" s="24"/>
      <c r="X21" s="24"/>
      <c r="Y21" s="24"/>
      <c r="Z21" s="24"/>
      <c r="AA21" s="24"/>
      <c r="AC21" s="24"/>
      <c r="AD21" s="24"/>
      <c r="AE21" s="24"/>
      <c r="AF21" s="24"/>
      <c r="AG21" s="24"/>
      <c r="AH21" s="24"/>
    </row>
    <row r="22" spans="1:34" ht="15" customHeight="1" x14ac:dyDescent="0.25">
      <c r="A22" s="24" t="s">
        <v>149</v>
      </c>
      <c r="B22" s="24"/>
      <c r="C22" s="24"/>
      <c r="D22" s="24"/>
      <c r="E22" s="24"/>
      <c r="F22" s="24"/>
      <c r="H22" s="24"/>
      <c r="I22" s="24"/>
      <c r="J22" s="24"/>
      <c r="K22" s="24"/>
      <c r="L22" s="24"/>
      <c r="M22" s="24"/>
      <c r="O22" s="24"/>
      <c r="P22" s="24"/>
      <c r="Q22" s="24"/>
      <c r="R22" s="24"/>
      <c r="S22" s="24"/>
      <c r="T22" s="24"/>
      <c r="V22" s="24" t="s">
        <v>143</v>
      </c>
      <c r="W22" s="24"/>
      <c r="X22" s="24"/>
      <c r="Y22" s="24"/>
      <c r="Z22" s="24"/>
      <c r="AA22" s="24"/>
      <c r="AC22" s="24"/>
      <c r="AD22" s="24"/>
      <c r="AE22" s="24"/>
      <c r="AF22" s="24"/>
      <c r="AG22" s="24"/>
      <c r="AH22" s="24"/>
    </row>
    <row r="23" spans="1:34" x14ac:dyDescent="0.25">
      <c r="A23" s="24"/>
      <c r="B23" s="24"/>
      <c r="C23" s="24"/>
      <c r="D23" s="24"/>
      <c r="E23" s="24"/>
      <c r="F23" s="24"/>
      <c r="H23" s="24"/>
      <c r="I23" s="24"/>
      <c r="J23" s="24"/>
      <c r="K23" s="24"/>
      <c r="L23" s="24"/>
      <c r="M23" s="24"/>
      <c r="O23" s="24"/>
      <c r="P23" s="24"/>
      <c r="Q23" s="24"/>
      <c r="R23" s="24"/>
      <c r="S23" s="24"/>
      <c r="T23" s="24"/>
      <c r="V23" s="24"/>
      <c r="W23" s="24"/>
      <c r="X23" s="24"/>
      <c r="Y23" s="24"/>
      <c r="Z23" s="24"/>
      <c r="AA23" s="24"/>
      <c r="AC23" s="24"/>
      <c r="AD23" s="24"/>
      <c r="AE23" s="24"/>
      <c r="AF23" s="24"/>
      <c r="AG23" s="24"/>
      <c r="AH23" s="24"/>
    </row>
    <row r="24" spans="1:34" x14ac:dyDescent="0.25">
      <c r="A24" s="24" t="s">
        <v>150</v>
      </c>
      <c r="B24" s="24"/>
      <c r="C24" s="24"/>
      <c r="D24" s="24"/>
      <c r="E24" s="24"/>
      <c r="F24" s="24"/>
      <c r="H24" s="24"/>
      <c r="I24" s="24"/>
      <c r="J24" s="24"/>
      <c r="K24" s="24"/>
      <c r="L24" s="24"/>
      <c r="M24" s="24"/>
      <c r="O24" s="24"/>
      <c r="P24" s="24"/>
      <c r="Q24" s="24"/>
      <c r="R24" s="24"/>
      <c r="S24" s="24"/>
      <c r="T24" s="24"/>
      <c r="V24" s="24"/>
      <c r="W24" s="24"/>
      <c r="X24" s="24"/>
      <c r="Y24" s="24"/>
      <c r="Z24" s="24"/>
      <c r="AA24" s="24"/>
    </row>
    <row r="25" spans="1:34" x14ac:dyDescent="0.25">
      <c r="A25" s="24"/>
      <c r="B25" s="24"/>
      <c r="C25" s="24"/>
      <c r="D25" s="24"/>
      <c r="E25" s="24"/>
      <c r="F25" s="24"/>
      <c r="H25" s="23"/>
      <c r="I25" s="23"/>
      <c r="J25" s="23"/>
      <c r="K25" s="23"/>
      <c r="L25" s="23"/>
      <c r="M25" s="23"/>
      <c r="O25" s="24"/>
      <c r="P25" s="24"/>
      <c r="Q25" s="24"/>
      <c r="R25" s="24"/>
      <c r="S25" s="24"/>
      <c r="T25" s="24"/>
      <c r="V25" s="26"/>
      <c r="W25" s="26"/>
      <c r="X25" s="26"/>
      <c r="Y25" s="26"/>
      <c r="Z25" s="26"/>
      <c r="AA25" s="26"/>
    </row>
    <row r="26" spans="1:34" x14ac:dyDescent="0.25">
      <c r="A26" s="24"/>
      <c r="B26" s="24"/>
      <c r="C26" s="24"/>
      <c r="D26" s="24"/>
      <c r="E26" s="24"/>
      <c r="F26" s="24"/>
      <c r="H26" s="23"/>
      <c r="I26" s="23"/>
      <c r="J26" s="23"/>
      <c r="K26" s="23"/>
      <c r="L26" s="23"/>
      <c r="M26" s="23"/>
      <c r="O26" s="24"/>
      <c r="P26" s="24"/>
      <c r="Q26" s="24"/>
      <c r="R26" s="24"/>
      <c r="S26" s="24"/>
      <c r="T26" s="24"/>
    </row>
    <row r="27" spans="1:34" x14ac:dyDescent="0.25">
      <c r="A27" s="24"/>
      <c r="B27" s="24"/>
      <c r="C27" s="24"/>
      <c r="D27" s="24"/>
      <c r="E27" s="24"/>
      <c r="F27" s="24"/>
      <c r="H27" s="23"/>
      <c r="I27" s="23"/>
      <c r="J27" s="23"/>
      <c r="K27" s="23"/>
      <c r="L27" s="23"/>
      <c r="M27" s="23"/>
      <c r="O27" s="24"/>
      <c r="P27" s="24"/>
      <c r="Q27" s="24"/>
      <c r="R27" s="24"/>
      <c r="S27" s="24"/>
      <c r="T27" s="24"/>
    </row>
    <row r="28" spans="1:34" x14ac:dyDescent="0.25">
      <c r="A28" s="24"/>
      <c r="B28" s="24"/>
      <c r="C28" s="24"/>
      <c r="D28" s="24"/>
      <c r="E28" s="24"/>
      <c r="F28" s="24"/>
      <c r="H28" s="23"/>
      <c r="I28" s="23"/>
      <c r="J28" s="23"/>
      <c r="K28" s="23"/>
      <c r="L28" s="23"/>
      <c r="M28" s="23"/>
      <c r="O28" s="24"/>
      <c r="P28" s="24"/>
      <c r="Q28" s="24"/>
      <c r="R28" s="24"/>
      <c r="S28" s="24"/>
      <c r="T28" s="24"/>
      <c r="AC28" s="26"/>
      <c r="AD28" s="26"/>
      <c r="AE28" s="26"/>
      <c r="AF28" s="26"/>
      <c r="AG28" s="26"/>
      <c r="AH28" s="26"/>
    </row>
    <row r="29" spans="1:34" x14ac:dyDescent="0.25">
      <c r="A29" s="24"/>
      <c r="B29" s="24"/>
      <c r="C29" s="24"/>
      <c r="D29" s="24"/>
      <c r="E29" s="24"/>
      <c r="F29" s="24"/>
      <c r="H29" s="23"/>
      <c r="I29" s="23"/>
      <c r="J29" s="23"/>
      <c r="K29" s="23"/>
      <c r="L29" s="23"/>
      <c r="M29" s="23"/>
      <c r="O29" s="24"/>
      <c r="P29" s="24"/>
      <c r="Q29" s="24"/>
      <c r="R29" s="24"/>
      <c r="S29" s="24"/>
      <c r="T29" s="24"/>
    </row>
    <row r="30" spans="1:34" x14ac:dyDescent="0.25">
      <c r="A30" s="24"/>
      <c r="B30" s="24"/>
      <c r="C30" s="24"/>
      <c r="D30" s="24"/>
      <c r="E30" s="24"/>
      <c r="F30" s="24"/>
      <c r="H30" s="23"/>
      <c r="I30" s="23"/>
      <c r="J30" s="23"/>
      <c r="K30" s="23"/>
      <c r="L30" s="23"/>
      <c r="M30" s="23"/>
    </row>
    <row r="31" spans="1:34" x14ac:dyDescent="0.25">
      <c r="H31" s="23"/>
      <c r="I31" s="23"/>
      <c r="J31" s="23"/>
      <c r="K31" s="23"/>
      <c r="L31" s="23"/>
      <c r="M31" s="23"/>
      <c r="O31" s="26"/>
      <c r="P31" s="26"/>
      <c r="Q31" s="26"/>
      <c r="R31" s="26"/>
      <c r="S31" s="26"/>
      <c r="T31" s="26"/>
    </row>
    <row r="32" spans="1:34" x14ac:dyDescent="0.25">
      <c r="H32" s="23"/>
      <c r="I32" s="23"/>
      <c r="J32" s="23"/>
      <c r="K32" s="23"/>
      <c r="L32" s="23"/>
      <c r="M32" s="23"/>
    </row>
    <row r="34" spans="1:21" x14ac:dyDescent="0.25">
      <c r="A34" s="23" t="s">
        <v>96</v>
      </c>
      <c r="B34" s="23"/>
      <c r="C34" s="23"/>
      <c r="D34" s="23"/>
      <c r="E34" s="23"/>
      <c r="F34" s="23"/>
      <c r="H34" s="23" t="s">
        <v>97</v>
      </c>
      <c r="I34" s="23"/>
      <c r="J34" s="23"/>
      <c r="K34" s="23"/>
      <c r="L34" s="23"/>
      <c r="M34" s="23"/>
      <c r="O34" s="24" t="s">
        <v>98</v>
      </c>
      <c r="P34" s="24"/>
      <c r="Q34" s="24"/>
      <c r="R34" s="24"/>
      <c r="S34" s="24"/>
      <c r="T34" s="24"/>
    </row>
    <row r="35" spans="1:21" ht="15" customHeight="1" x14ac:dyDescent="0.25">
      <c r="A35" s="24" t="s">
        <v>99</v>
      </c>
      <c r="B35" s="24"/>
      <c r="C35" s="24"/>
      <c r="D35" s="24"/>
      <c r="E35" s="24"/>
      <c r="F35" s="24"/>
      <c r="H35" s="23" t="s">
        <v>100</v>
      </c>
      <c r="I35" s="23"/>
      <c r="J35" s="23"/>
      <c r="K35" s="23"/>
      <c r="L35" s="23"/>
      <c r="M35" s="23"/>
      <c r="O35" s="24"/>
      <c r="P35" s="24"/>
      <c r="Q35" s="24"/>
      <c r="R35" s="24"/>
      <c r="S35" s="24"/>
      <c r="T35" s="24"/>
    </row>
    <row r="36" spans="1:21" ht="15" customHeight="1" x14ac:dyDescent="0.25">
      <c r="A36" s="24"/>
      <c r="B36" s="24"/>
      <c r="C36" s="24"/>
      <c r="D36" s="24"/>
      <c r="E36" s="24"/>
      <c r="F36" s="24"/>
      <c r="H36" s="23"/>
      <c r="I36" s="23"/>
      <c r="J36" s="23"/>
      <c r="K36" s="23"/>
      <c r="L36" s="23"/>
      <c r="M36" s="23"/>
      <c r="O36" s="24" t="s">
        <v>101</v>
      </c>
      <c r="P36" s="24"/>
      <c r="Q36" s="24"/>
      <c r="R36" s="24"/>
      <c r="S36" s="24"/>
      <c r="T36" s="24"/>
      <c r="U36" s="26"/>
    </row>
    <row r="37" spans="1:21" x14ac:dyDescent="0.25">
      <c r="A37" s="24"/>
      <c r="B37" s="24"/>
      <c r="C37" s="24"/>
      <c r="D37" s="24"/>
      <c r="E37" s="24"/>
      <c r="F37" s="24"/>
      <c r="H37" s="23"/>
      <c r="I37" s="23"/>
      <c r="J37" s="23"/>
      <c r="K37" s="23"/>
      <c r="L37" s="23"/>
      <c r="M37" s="23"/>
      <c r="O37" s="24"/>
      <c r="P37" s="24"/>
      <c r="Q37" s="24"/>
      <c r="R37" s="24"/>
      <c r="S37" s="24"/>
      <c r="T37" s="24"/>
      <c r="U37" s="26"/>
    </row>
    <row r="38" spans="1:21" x14ac:dyDescent="0.25">
      <c r="A38" s="24"/>
      <c r="B38" s="24"/>
      <c r="C38" s="24"/>
      <c r="D38" s="24"/>
      <c r="E38" s="24"/>
      <c r="F38" s="24"/>
      <c r="H38" s="23"/>
      <c r="I38" s="23"/>
      <c r="J38" s="23"/>
      <c r="K38" s="23"/>
      <c r="L38" s="23"/>
      <c r="M38" s="23"/>
      <c r="O38" s="24"/>
      <c r="P38" s="24"/>
      <c r="Q38" s="24"/>
      <c r="R38" s="24"/>
      <c r="S38" s="24"/>
      <c r="T38" s="24"/>
    </row>
    <row r="39" spans="1:21" x14ac:dyDescent="0.25">
      <c r="A39" s="26"/>
      <c r="B39" s="26"/>
      <c r="C39" s="26"/>
      <c r="D39" s="26"/>
      <c r="E39" s="26"/>
      <c r="F39" s="26"/>
      <c r="H39" s="23"/>
      <c r="I39" s="23"/>
      <c r="J39" s="23"/>
      <c r="K39" s="23"/>
      <c r="L39" s="23"/>
      <c r="M39" s="23"/>
      <c r="O39" s="24"/>
      <c r="P39" s="24"/>
      <c r="Q39" s="24"/>
      <c r="R39" s="24"/>
      <c r="S39" s="24"/>
      <c r="T39" s="24"/>
    </row>
    <row r="40" spans="1:21" x14ac:dyDescent="0.25">
      <c r="A40" s="23" t="s">
        <v>102</v>
      </c>
      <c r="B40" s="23"/>
      <c r="C40" s="23"/>
      <c r="D40" s="23"/>
      <c r="E40" s="23"/>
      <c r="F40" s="23"/>
      <c r="H40" s="23" t="s">
        <v>103</v>
      </c>
      <c r="I40" s="23"/>
      <c r="J40" s="23"/>
      <c r="K40" s="23"/>
      <c r="L40" s="23"/>
      <c r="M40" s="23"/>
      <c r="O40" s="24"/>
      <c r="P40" s="24"/>
      <c r="Q40" s="24"/>
      <c r="R40" s="24"/>
      <c r="S40" s="24"/>
      <c r="T40" s="24"/>
    </row>
    <row r="41" spans="1:21" ht="15" customHeight="1" x14ac:dyDescent="0.25">
      <c r="A41" s="24" t="s">
        <v>104</v>
      </c>
      <c r="B41" s="24"/>
      <c r="C41" s="24"/>
      <c r="D41" s="24"/>
      <c r="E41" s="24"/>
      <c r="F41" s="24"/>
      <c r="H41" s="23"/>
      <c r="I41" s="23"/>
      <c r="J41" s="23"/>
      <c r="K41" s="23"/>
      <c r="L41" s="23"/>
      <c r="M41" s="23"/>
      <c r="O41" s="24"/>
      <c r="P41" s="24"/>
      <c r="Q41" s="24"/>
      <c r="R41" s="24"/>
      <c r="S41" s="24"/>
      <c r="T41" s="24"/>
    </row>
    <row r="42" spans="1:21" x14ac:dyDescent="0.25">
      <c r="A42" s="24"/>
      <c r="B42" s="24"/>
      <c r="C42" s="24"/>
      <c r="D42" s="24"/>
      <c r="E42" s="24"/>
      <c r="F42" s="24"/>
      <c r="H42" s="23"/>
      <c r="I42" s="23"/>
      <c r="J42" s="23"/>
      <c r="K42" s="23"/>
      <c r="L42" s="23"/>
      <c r="M42" s="23"/>
      <c r="O42" s="24"/>
      <c r="P42" s="24"/>
      <c r="Q42" s="24"/>
      <c r="R42" s="24"/>
      <c r="S42" s="24"/>
      <c r="T42" s="24"/>
    </row>
    <row r="43" spans="1:21" ht="17.25" customHeight="1" x14ac:dyDescent="0.25">
      <c r="A43" s="24"/>
      <c r="B43" s="24"/>
      <c r="C43" s="24"/>
      <c r="D43" s="24"/>
      <c r="E43" s="24"/>
      <c r="F43" s="24"/>
      <c r="H43" s="23"/>
      <c r="I43" s="23"/>
      <c r="J43" s="23"/>
      <c r="K43" s="23"/>
      <c r="L43" s="23"/>
      <c r="M43" s="23"/>
      <c r="O43" s="24" t="s">
        <v>105</v>
      </c>
      <c r="P43" s="24"/>
      <c r="Q43" s="24"/>
      <c r="R43" s="24"/>
      <c r="S43" s="24"/>
      <c r="T43" s="24"/>
    </row>
    <row r="44" spans="1:21" ht="15.75" customHeight="1" x14ac:dyDescent="0.25">
      <c r="A44" s="26"/>
      <c r="B44" s="26"/>
      <c r="C44" s="26"/>
      <c r="D44" s="26"/>
      <c r="E44" s="26"/>
      <c r="F44" s="26"/>
      <c r="H44" s="23"/>
      <c r="I44" s="23"/>
      <c r="J44" s="23"/>
      <c r="K44" s="23"/>
      <c r="L44" s="23"/>
      <c r="M44" s="23"/>
      <c r="O44" s="24"/>
      <c r="P44" s="24"/>
      <c r="Q44" s="24"/>
      <c r="R44" s="24"/>
      <c r="S44" s="24"/>
      <c r="T44" s="24"/>
      <c r="U44" s="26"/>
    </row>
    <row r="45" spans="1:21" x14ac:dyDescent="0.25">
      <c r="A45" s="23" t="s">
        <v>106</v>
      </c>
      <c r="B45" s="23"/>
      <c r="C45" s="23"/>
      <c r="D45" s="23"/>
      <c r="E45" s="23"/>
      <c r="F45" s="23"/>
      <c r="H45" s="23"/>
      <c r="I45" s="23"/>
      <c r="J45" s="23"/>
      <c r="K45" s="23"/>
      <c r="L45" s="23"/>
      <c r="M45" s="23"/>
      <c r="O45" s="24"/>
      <c r="P45" s="24"/>
      <c r="Q45" s="24"/>
      <c r="R45" s="24"/>
      <c r="S45" s="24"/>
      <c r="T45" s="24"/>
      <c r="U45" s="26"/>
    </row>
    <row r="46" spans="1:21" ht="15" customHeight="1" x14ac:dyDescent="0.25">
      <c r="A46" s="24" t="s">
        <v>107</v>
      </c>
      <c r="B46" s="24"/>
      <c r="C46" s="24"/>
      <c r="D46" s="24"/>
      <c r="E46" s="24"/>
      <c r="F46" s="24"/>
      <c r="O46" s="24"/>
      <c r="P46" s="24"/>
      <c r="Q46" s="24"/>
      <c r="R46" s="24"/>
      <c r="S46" s="24"/>
      <c r="T46" s="24"/>
    </row>
    <row r="47" spans="1:21" x14ac:dyDescent="0.25">
      <c r="A47" s="24"/>
      <c r="B47" s="24"/>
      <c r="C47" s="24"/>
      <c r="D47" s="24"/>
      <c r="E47" s="24"/>
      <c r="F47" s="24"/>
      <c r="H47" s="23" t="s">
        <v>115</v>
      </c>
      <c r="I47" s="23"/>
      <c r="J47" s="23"/>
      <c r="K47" s="23"/>
      <c r="L47" s="23"/>
      <c r="M47" s="23"/>
      <c r="O47" s="24"/>
      <c r="P47" s="24"/>
      <c r="Q47" s="24"/>
      <c r="R47" s="24"/>
      <c r="S47" s="24"/>
      <c r="T47" s="24"/>
    </row>
    <row r="48" spans="1:21" x14ac:dyDescent="0.25">
      <c r="A48" s="24"/>
      <c r="B48" s="24"/>
      <c r="C48" s="24"/>
      <c r="D48" s="24"/>
      <c r="E48" s="24"/>
      <c r="F48" s="24"/>
      <c r="H48" s="23" t="s">
        <v>108</v>
      </c>
      <c r="I48" s="23"/>
      <c r="J48" s="23"/>
      <c r="K48" s="23"/>
      <c r="L48" s="23"/>
      <c r="M48" s="23"/>
      <c r="N48" s="27"/>
      <c r="O48" s="24"/>
      <c r="P48" s="24"/>
      <c r="Q48" s="24"/>
      <c r="R48" s="24"/>
      <c r="S48" s="24"/>
      <c r="T48" s="24"/>
    </row>
    <row r="49" spans="1:21" x14ac:dyDescent="0.25">
      <c r="A49" s="24"/>
      <c r="B49" s="24"/>
      <c r="C49" s="24"/>
      <c r="D49" s="24"/>
      <c r="E49" s="24"/>
      <c r="F49" s="24"/>
      <c r="H49" s="23" t="s">
        <v>109</v>
      </c>
      <c r="I49" s="23"/>
      <c r="J49" s="23"/>
      <c r="K49" s="23"/>
      <c r="L49" s="23"/>
      <c r="M49" s="23"/>
      <c r="N49" s="27"/>
      <c r="O49" s="24"/>
      <c r="P49" s="24"/>
      <c r="Q49" s="24"/>
      <c r="R49" s="24"/>
      <c r="S49" s="24"/>
      <c r="T49" s="24"/>
    </row>
    <row r="50" spans="1:21" x14ac:dyDescent="0.25">
      <c r="O50" s="24"/>
      <c r="P50" s="24"/>
      <c r="Q50" s="24"/>
      <c r="R50" s="24"/>
      <c r="S50" s="24"/>
      <c r="T50" s="24"/>
    </row>
    <row r="51" spans="1:21" ht="15" customHeight="1" x14ac:dyDescent="0.25">
      <c r="A51" s="24" t="s">
        <v>110</v>
      </c>
      <c r="B51" s="24"/>
      <c r="C51" s="24"/>
      <c r="D51" s="24"/>
      <c r="E51" s="24"/>
      <c r="F51" s="24"/>
      <c r="H51" s="24" t="s">
        <v>111</v>
      </c>
      <c r="I51" s="24"/>
      <c r="J51" s="24"/>
      <c r="K51" s="24"/>
      <c r="L51" s="24"/>
      <c r="M51" s="24"/>
      <c r="O51" s="24" t="s">
        <v>112</v>
      </c>
      <c r="P51" s="24"/>
      <c r="Q51" s="24"/>
      <c r="R51" s="24"/>
      <c r="S51" s="24"/>
      <c r="T51" s="24"/>
      <c r="U51" s="26"/>
    </row>
    <row r="52" spans="1:21" x14ac:dyDescent="0.25">
      <c r="A52" s="24"/>
      <c r="B52" s="24"/>
      <c r="C52" s="24"/>
      <c r="D52" s="24"/>
      <c r="E52" s="24"/>
      <c r="F52" s="24"/>
      <c r="H52" s="24"/>
      <c r="I52" s="24"/>
      <c r="J52" s="24"/>
      <c r="K52" s="24"/>
      <c r="L52" s="24"/>
      <c r="M52" s="24"/>
      <c r="O52" s="24"/>
      <c r="P52" s="24"/>
      <c r="Q52" s="24"/>
      <c r="R52" s="24"/>
      <c r="S52" s="24"/>
      <c r="T52" s="24"/>
      <c r="U52" s="26"/>
    </row>
    <row r="53" spans="1:21" ht="15" customHeight="1" x14ac:dyDescent="0.25">
      <c r="A53" s="23"/>
      <c r="B53" s="23"/>
      <c r="C53" s="23"/>
      <c r="D53" s="23"/>
      <c r="E53" s="23"/>
      <c r="F53" s="23"/>
      <c r="H53" s="24" t="s">
        <v>113</v>
      </c>
      <c r="I53" s="24"/>
      <c r="J53" s="24"/>
      <c r="K53" s="24"/>
      <c r="L53" s="24"/>
      <c r="M53" s="24"/>
      <c r="N53" s="26"/>
      <c r="O53" s="24"/>
      <c r="P53" s="24"/>
      <c r="Q53" s="24"/>
      <c r="R53" s="24"/>
      <c r="S53" s="24"/>
      <c r="T53" s="24"/>
    </row>
    <row r="54" spans="1:21" ht="15" customHeight="1" x14ac:dyDescent="0.25">
      <c r="A54" s="23"/>
      <c r="B54" s="23"/>
      <c r="C54" s="23"/>
      <c r="D54" s="23"/>
      <c r="E54" s="23"/>
      <c r="F54" s="23"/>
      <c r="H54" s="24"/>
      <c r="I54" s="24"/>
      <c r="J54" s="24"/>
      <c r="K54" s="24"/>
      <c r="L54" s="24"/>
      <c r="M54" s="24"/>
      <c r="N54" s="26"/>
      <c r="O54" s="24" t="s">
        <v>114</v>
      </c>
      <c r="P54" s="24"/>
      <c r="Q54" s="24"/>
      <c r="R54" s="24"/>
      <c r="S54" s="24"/>
      <c r="T54" s="24"/>
      <c r="U54" s="26"/>
    </row>
    <row r="55" spans="1:21" x14ac:dyDescent="0.25">
      <c r="A55" s="23"/>
      <c r="B55" s="23"/>
      <c r="C55" s="23"/>
      <c r="D55" s="23"/>
      <c r="E55" s="23"/>
      <c r="F55" s="23"/>
      <c r="H55" s="24"/>
      <c r="I55" s="24"/>
      <c r="J55" s="24"/>
      <c r="K55" s="24"/>
      <c r="L55" s="24"/>
      <c r="M55" s="24"/>
      <c r="O55" s="24"/>
      <c r="P55" s="24"/>
      <c r="Q55" s="24"/>
      <c r="R55" s="24"/>
      <c r="S55" s="24"/>
      <c r="T55" s="24"/>
      <c r="U55" s="26"/>
    </row>
    <row r="56" spans="1:21" x14ac:dyDescent="0.25">
      <c r="A56" s="23"/>
      <c r="B56" s="23"/>
      <c r="C56" s="23"/>
      <c r="D56" s="23"/>
      <c r="E56" s="23"/>
      <c r="F56" s="23"/>
      <c r="H56" s="26"/>
      <c r="I56" s="26"/>
      <c r="J56" s="26"/>
      <c r="K56" s="26"/>
      <c r="L56" s="26"/>
      <c r="M56" s="26"/>
      <c r="O56" s="24"/>
      <c r="P56" s="24"/>
      <c r="Q56" s="24"/>
      <c r="R56" s="24"/>
      <c r="S56" s="24"/>
      <c r="T56" s="24"/>
    </row>
    <row r="57" spans="1:21" x14ac:dyDescent="0.25">
      <c r="A57" s="23"/>
      <c r="B57" s="23"/>
      <c r="C57" s="23"/>
      <c r="D57" s="23"/>
      <c r="E57" s="23"/>
      <c r="F57" s="23"/>
    </row>
    <row r="58" spans="1:21" x14ac:dyDescent="0.25">
      <c r="A58" s="23"/>
      <c r="B58" s="23"/>
      <c r="C58" s="23"/>
      <c r="D58" s="23"/>
      <c r="E58" s="23"/>
      <c r="F58" s="23"/>
    </row>
    <row r="59" spans="1:21" x14ac:dyDescent="0.25">
      <c r="A59" s="23"/>
      <c r="B59" s="23"/>
      <c r="C59" s="23"/>
      <c r="D59" s="23"/>
      <c r="E59" s="23"/>
      <c r="F59" s="23"/>
    </row>
    <row r="60" spans="1:21" x14ac:dyDescent="0.25">
      <c r="A60" s="23"/>
      <c r="B60" s="23"/>
      <c r="C60" s="23"/>
      <c r="D60" s="23"/>
      <c r="E60" s="23"/>
      <c r="F60" s="23"/>
    </row>
    <row r="61" spans="1:21" x14ac:dyDescent="0.25">
      <c r="A61" s="23"/>
      <c r="B61" s="23"/>
      <c r="C61" s="23"/>
      <c r="D61" s="23"/>
      <c r="E61" s="23"/>
      <c r="F61" s="23"/>
    </row>
  </sheetData>
  <mergeCells count="64">
    <mergeCell ref="A51:F52"/>
    <mergeCell ref="H51:M52"/>
    <mergeCell ref="O51:T53"/>
    <mergeCell ref="A53:F61"/>
    <mergeCell ref="H53:M55"/>
    <mergeCell ref="O54:T56"/>
    <mergeCell ref="A41:F43"/>
    <mergeCell ref="H41:M45"/>
    <mergeCell ref="O43:T44"/>
    <mergeCell ref="A45:F45"/>
    <mergeCell ref="O45:T50"/>
    <mergeCell ref="A46:F49"/>
    <mergeCell ref="H47:M47"/>
    <mergeCell ref="H48:M48"/>
    <mergeCell ref="H49:M49"/>
    <mergeCell ref="A34:F34"/>
    <mergeCell ref="H34:M34"/>
    <mergeCell ref="O34:T35"/>
    <mergeCell ref="A35:F38"/>
    <mergeCell ref="H35:M35"/>
    <mergeCell ref="H36:M39"/>
    <mergeCell ref="O36:T38"/>
    <mergeCell ref="O39:T42"/>
    <mergeCell ref="A40:F40"/>
    <mergeCell ref="H40:M40"/>
    <mergeCell ref="O17:T29"/>
    <mergeCell ref="V17:AA21"/>
    <mergeCell ref="AC17:AH23"/>
    <mergeCell ref="A19:F20"/>
    <mergeCell ref="H21:M24"/>
    <mergeCell ref="A22:F23"/>
    <mergeCell ref="V22:AA24"/>
    <mergeCell ref="A24:F30"/>
    <mergeCell ref="H25:M32"/>
    <mergeCell ref="H11:M12"/>
    <mergeCell ref="O11:T13"/>
    <mergeCell ref="A12:F12"/>
    <mergeCell ref="H13:M15"/>
    <mergeCell ref="AC13:AH16"/>
    <mergeCell ref="A14:F15"/>
    <mergeCell ref="V14:AA16"/>
    <mergeCell ref="O15:T16"/>
    <mergeCell ref="A16:F18"/>
    <mergeCell ref="H16:M20"/>
    <mergeCell ref="O4:T6"/>
    <mergeCell ref="V4:AA6"/>
    <mergeCell ref="A6:F8"/>
    <mergeCell ref="O8:T10"/>
    <mergeCell ref="V8:AA8"/>
    <mergeCell ref="AC8:AH9"/>
    <mergeCell ref="A9:F9"/>
    <mergeCell ref="V9:AA12"/>
    <mergeCell ref="A10:F11"/>
    <mergeCell ref="AC10:AH11"/>
    <mergeCell ref="A1:F2"/>
    <mergeCell ref="H1:M2"/>
    <mergeCell ref="O1:T3"/>
    <mergeCell ref="V1:AA2"/>
    <mergeCell ref="AC1:AH1"/>
    <mergeCell ref="AC2:AH2"/>
    <mergeCell ref="A3:F5"/>
    <mergeCell ref="H3:M9"/>
    <mergeCell ref="V3:Z3"/>
    <mergeCell ref="AC3:A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AQ89"/>
  <sheetViews>
    <sheetView topLeftCell="A7" workbookViewId="0">
      <selection activeCell="L9" sqref="L9"/>
    </sheetView>
  </sheetViews>
  <sheetFormatPr defaultColWidth="8.85546875" defaultRowHeight="15" x14ac:dyDescent="0.25"/>
  <cols>
    <col min="1" max="11" width="8.85546875" style="3"/>
    <col min="12" max="12" width="16" style="3" customWidth="1"/>
    <col min="13" max="16" width="8.85546875" style="3"/>
    <col min="17" max="17" width="9.28515625" style="3" customWidth="1"/>
    <col min="18" max="18" width="13.28515625" style="3" customWidth="1"/>
    <col min="19" max="19" width="9.85546875" style="3" customWidth="1"/>
    <col min="20" max="16384" width="8.85546875" style="3"/>
  </cols>
  <sheetData>
    <row r="3" spans="8:43" x14ac:dyDescent="0.25">
      <c r="I3" s="3">
        <v>2512</v>
      </c>
      <c r="J3" s="3">
        <v>2423</v>
      </c>
      <c r="K3" s="3">
        <v>2425</v>
      </c>
      <c r="L3" s="3">
        <v>1140</v>
      </c>
      <c r="M3" s="3">
        <v>2515</v>
      </c>
      <c r="N3" s="3">
        <v>2516</v>
      </c>
      <c r="O3" s="3">
        <v>2428</v>
      </c>
      <c r="P3" s="3">
        <v>2427</v>
      </c>
      <c r="Q3" s="3">
        <v>1605</v>
      </c>
      <c r="R3" s="3">
        <v>1606</v>
      </c>
      <c r="S3" s="3">
        <v>1510</v>
      </c>
      <c r="T3" s="3">
        <v>2517</v>
      </c>
      <c r="U3" s="3">
        <v>2426</v>
      </c>
      <c r="V3" s="3">
        <v>1168</v>
      </c>
      <c r="W3" s="3">
        <v>817</v>
      </c>
      <c r="X3" s="3">
        <v>892</v>
      </c>
      <c r="Y3" s="3">
        <v>891</v>
      </c>
      <c r="Z3" s="3">
        <v>1169</v>
      </c>
      <c r="AA3" s="3">
        <v>1322</v>
      </c>
      <c r="AB3" s="3">
        <v>1321</v>
      </c>
      <c r="AC3" s="3">
        <v>1320</v>
      </c>
      <c r="AD3" s="3">
        <v>1319</v>
      </c>
      <c r="AE3" s="3">
        <v>2405</v>
      </c>
      <c r="AF3" s="3">
        <v>2501</v>
      </c>
      <c r="AG3" s="3">
        <v>1665</v>
      </c>
      <c r="AH3" s="3">
        <v>1666</v>
      </c>
      <c r="AI3" s="3">
        <v>2401</v>
      </c>
      <c r="AJ3" s="3">
        <v>2402</v>
      </c>
      <c r="AK3" s="3">
        <v>2403</v>
      </c>
      <c r="AL3" s="3">
        <v>2406</v>
      </c>
      <c r="AM3" s="3">
        <v>1502</v>
      </c>
      <c r="AN3" s="3">
        <v>1623</v>
      </c>
      <c r="AO3" s="3">
        <v>2502</v>
      </c>
      <c r="AP3" s="3">
        <v>1503</v>
      </c>
      <c r="AQ3" s="3">
        <v>2503</v>
      </c>
    </row>
    <row r="5" spans="8:43" ht="43.15" customHeight="1" x14ac:dyDescent="0.25">
      <c r="H5" s="3">
        <f t="array" ref="H5:H50">TRANSPOSE(I3:AQ3)</f>
        <v>2512</v>
      </c>
      <c r="J5" s="3" t="s">
        <v>36</v>
      </c>
      <c r="K5" s="3">
        <f>AVERAGE(H5:H39)</f>
        <v>1878.6</v>
      </c>
      <c r="L5" s="19" t="s">
        <v>51</v>
      </c>
      <c r="M5" s="19"/>
      <c r="N5" s="19"/>
      <c r="O5" s="19"/>
      <c r="P5" s="19"/>
    </row>
    <row r="6" spans="8:43" ht="45.6" customHeight="1" x14ac:dyDescent="0.25">
      <c r="H6" s="3">
        <v>2423</v>
      </c>
      <c r="J6" s="4" t="s">
        <v>37</v>
      </c>
      <c r="K6" s="3">
        <f>SQRT(_xlfn.VAR.P(H5:H39))</f>
        <v>591.84714242784003</v>
      </c>
      <c r="L6" s="19" t="s">
        <v>52</v>
      </c>
      <c r="M6" s="19"/>
      <c r="N6" s="19"/>
      <c r="O6" s="19"/>
      <c r="P6" s="19"/>
    </row>
    <row r="7" spans="8:43" ht="17.25" x14ac:dyDescent="0.25">
      <c r="H7" s="3">
        <v>2425</v>
      </c>
      <c r="J7" s="3" t="s">
        <v>63</v>
      </c>
      <c r="K7" s="3">
        <f>SQRT(_xlfn.VAR.S(H5:H39))</f>
        <v>600.4877037483293</v>
      </c>
      <c r="N7" s="3" t="s">
        <v>42</v>
      </c>
      <c r="P7" s="3" t="s">
        <v>57</v>
      </c>
      <c r="Q7" s="7" t="s">
        <v>58</v>
      </c>
      <c r="R7" s="7" t="s">
        <v>59</v>
      </c>
      <c r="S7" s="7" t="s">
        <v>60</v>
      </c>
      <c r="T7" s="7" t="s">
        <v>61</v>
      </c>
      <c r="U7" s="7" t="s">
        <v>62</v>
      </c>
      <c r="W7" s="3" t="s">
        <v>44</v>
      </c>
      <c r="X7" s="3" t="s">
        <v>43</v>
      </c>
    </row>
    <row r="8" spans="8:43" x14ac:dyDescent="0.25">
      <c r="H8" s="3">
        <v>1140</v>
      </c>
      <c r="J8" s="3" t="s">
        <v>23</v>
      </c>
      <c r="K8" s="3">
        <f>COUNT(H5:H39)</f>
        <v>35</v>
      </c>
      <c r="N8" s="3">
        <f>K10</f>
        <v>817</v>
      </c>
      <c r="O8" s="3">
        <f>N8+$K$12</f>
        <v>1100.3333333333333</v>
      </c>
      <c r="P8" s="3">
        <f t="array" ref="P8:P13">FREQUENCY(H5:H39,O8:O13)</f>
        <v>3</v>
      </c>
      <c r="Q8" s="7">
        <f>_xlfn.NORM.S.DIST((O8-$K$5)/$K$7,1) - _xlfn.NORM.S.DIST((N8-$K$5)/$K$7,1)</f>
        <v>5.8938697137236588E-2</v>
      </c>
      <c r="R8" s="7">
        <f>$P$14*Q8</f>
        <v>2.0628543998032804</v>
      </c>
      <c r="S8" s="7">
        <f>P8-R8</f>
        <v>0.93714560019671955</v>
      </c>
      <c r="T8" s="7">
        <f>S8^2</f>
        <v>0.87824187596806969</v>
      </c>
      <c r="U8" s="7">
        <f>T8/R8</f>
        <v>0.42574108771410202</v>
      </c>
      <c r="W8" s="3">
        <f t="shared" ref="W8:W13" si="0">P8/$P$14</f>
        <v>8.5714285714285715E-2</v>
      </c>
      <c r="X8" s="3">
        <f>W8/$K$12</f>
        <v>3.0252100840336138E-4</v>
      </c>
      <c r="Y8" s="6">
        <f t="shared" ref="Y8:Y13" si="1">AVERAGE(N8:O8)</f>
        <v>958.66666666666663</v>
      </c>
    </row>
    <row r="9" spans="8:43" x14ac:dyDescent="0.25">
      <c r="H9" s="3">
        <v>2515</v>
      </c>
      <c r="J9" s="3" t="s">
        <v>38</v>
      </c>
      <c r="K9" s="3">
        <f>ROUND(1+3.322*LOG10(K8),0)</f>
        <v>6</v>
      </c>
      <c r="N9" s="3">
        <f>O8</f>
        <v>1100.3333333333333</v>
      </c>
      <c r="O9" s="3">
        <f t="shared" ref="O9:O13" si="2">N9+$K$12</f>
        <v>1383.6666666666665</v>
      </c>
      <c r="P9" s="3">
        <v>7</v>
      </c>
      <c r="Q9" s="7">
        <f t="shared" ref="Q9:Q13" si="3">_xlfn.NORM.S.DIST((O9-$K$5)/$K$7,1) - _xlfn.NORM.S.DIST((N9-$K$5)/$K$7,1)</f>
        <v>0.10742976966947042</v>
      </c>
      <c r="R9" s="7">
        <f t="shared" ref="R9:R13" si="4">$P$14*Q9</f>
        <v>3.7600419384314647</v>
      </c>
      <c r="S9" s="7">
        <f t="shared" ref="S9:S13" si="5">P9-R9</f>
        <v>3.2399580615685353</v>
      </c>
      <c r="T9" s="7">
        <f t="shared" ref="T9:T13" si="6">S9^2</f>
        <v>10.49732824072294</v>
      </c>
      <c r="U9" s="7">
        <f t="shared" ref="U9:U13" si="7">T9/R9</f>
        <v>2.7918114778001639</v>
      </c>
      <c r="W9" s="3">
        <f t="shared" si="0"/>
        <v>0.2</v>
      </c>
      <c r="X9" s="3">
        <f t="shared" ref="X9:X13" si="8">W9/$K$12</f>
        <v>7.0588235294117652E-4</v>
      </c>
      <c r="Y9" s="6">
        <f t="shared" si="1"/>
        <v>1242</v>
      </c>
    </row>
    <row r="10" spans="8:43" x14ac:dyDescent="0.25">
      <c r="H10" s="3">
        <v>2516</v>
      </c>
      <c r="J10" s="3" t="s">
        <v>39</v>
      </c>
      <c r="K10" s="3">
        <f>MIN(H5:H39)</f>
        <v>817</v>
      </c>
      <c r="N10" s="3">
        <f t="shared" ref="N10:N13" si="9">O9</f>
        <v>1383.6666666666665</v>
      </c>
      <c r="O10" s="3">
        <f t="shared" si="2"/>
        <v>1666.9999999999998</v>
      </c>
      <c r="P10" s="3">
        <v>8</v>
      </c>
      <c r="Q10" s="7">
        <f t="shared" si="3"/>
        <v>0.15736897413939066</v>
      </c>
      <c r="R10" s="7">
        <f t="shared" si="4"/>
        <v>5.5079140948786733</v>
      </c>
      <c r="S10" s="7">
        <f t="shared" si="5"/>
        <v>2.4920859051213267</v>
      </c>
      <c r="T10" s="7">
        <f t="shared" si="6"/>
        <v>6.2104921585043815</v>
      </c>
      <c r="U10" s="7">
        <f t="shared" si="7"/>
        <v>1.1275579196630852</v>
      </c>
      <c r="W10" s="3">
        <f t="shared" si="0"/>
        <v>0.22857142857142856</v>
      </c>
      <c r="X10" s="3">
        <f t="shared" si="8"/>
        <v>8.0672268907563027E-4</v>
      </c>
      <c r="Y10" s="6">
        <f t="shared" si="1"/>
        <v>1525.333333333333</v>
      </c>
    </row>
    <row r="11" spans="8:43" x14ac:dyDescent="0.25">
      <c r="H11" s="3">
        <v>2428</v>
      </c>
      <c r="J11" s="3" t="s">
        <v>40</v>
      </c>
      <c r="K11" s="3">
        <f>MAX(H5:H39)</f>
        <v>2517</v>
      </c>
      <c r="N11" s="3">
        <f t="shared" si="9"/>
        <v>1666.9999999999998</v>
      </c>
      <c r="O11" s="3">
        <f t="shared" si="2"/>
        <v>1950.333333333333</v>
      </c>
      <c r="P11" s="3">
        <v>0</v>
      </c>
      <c r="Q11" s="7">
        <f t="shared" si="3"/>
        <v>0.18526736355434581</v>
      </c>
      <c r="R11" s="7">
        <f t="shared" si="4"/>
        <v>6.4843577244021038</v>
      </c>
      <c r="S11" s="7">
        <f t="shared" si="5"/>
        <v>-6.4843577244021038</v>
      </c>
      <c r="T11" s="7">
        <f t="shared" si="6"/>
        <v>42.046895098013231</v>
      </c>
      <c r="U11" s="7">
        <f t="shared" si="7"/>
        <v>6.4843577244021038</v>
      </c>
      <c r="W11" s="3">
        <f t="shared" si="0"/>
        <v>0</v>
      </c>
      <c r="X11" s="3">
        <f t="shared" si="8"/>
        <v>0</v>
      </c>
      <c r="Y11" s="6">
        <f t="shared" si="1"/>
        <v>1808.6666666666665</v>
      </c>
    </row>
    <row r="12" spans="8:43" x14ac:dyDescent="0.25">
      <c r="H12" s="3">
        <v>2427</v>
      </c>
      <c r="J12" s="3" t="s">
        <v>41</v>
      </c>
      <c r="K12" s="3">
        <f>(K11-K10)/K9</f>
        <v>283.33333333333331</v>
      </c>
      <c r="N12" s="3">
        <f t="shared" si="9"/>
        <v>1950.333333333333</v>
      </c>
      <c r="O12" s="3">
        <f t="shared" si="2"/>
        <v>2233.6666666666665</v>
      </c>
      <c r="P12" s="3">
        <v>0</v>
      </c>
      <c r="Q12" s="7">
        <f t="shared" si="3"/>
        <v>0.17529540612657979</v>
      </c>
      <c r="R12" s="7">
        <f t="shared" si="4"/>
        <v>6.1353392144302923</v>
      </c>
      <c r="S12" s="7">
        <f t="shared" si="5"/>
        <v>-6.1353392144302923</v>
      </c>
      <c r="T12" s="7">
        <f t="shared" si="6"/>
        <v>37.642387276126115</v>
      </c>
      <c r="U12" s="7">
        <f t="shared" si="7"/>
        <v>6.1353392144302923</v>
      </c>
      <c r="W12" s="3">
        <f t="shared" si="0"/>
        <v>0</v>
      </c>
      <c r="X12" s="3">
        <f t="shared" si="8"/>
        <v>0</v>
      </c>
      <c r="Y12" s="6">
        <f t="shared" si="1"/>
        <v>2092</v>
      </c>
    </row>
    <row r="13" spans="8:43" x14ac:dyDescent="0.25">
      <c r="H13" s="3">
        <v>1605</v>
      </c>
      <c r="N13" s="3">
        <f t="shared" si="9"/>
        <v>2233.6666666666665</v>
      </c>
      <c r="O13" s="3">
        <f t="shared" si="2"/>
        <v>2517</v>
      </c>
      <c r="P13" s="3">
        <v>17</v>
      </c>
      <c r="Q13" s="7">
        <f t="shared" si="3"/>
        <v>0.13330049366321972</v>
      </c>
      <c r="R13" s="7">
        <f t="shared" si="4"/>
        <v>4.6655172782126906</v>
      </c>
      <c r="S13" s="7">
        <f t="shared" si="5"/>
        <v>12.33448272178731</v>
      </c>
      <c r="T13" s="7">
        <f t="shared" si="6"/>
        <v>152.13946401406969</v>
      </c>
      <c r="U13" s="7">
        <f t="shared" si="7"/>
        <v>32.609345318372213</v>
      </c>
      <c r="W13" s="3">
        <f t="shared" si="0"/>
        <v>0.48571428571428571</v>
      </c>
      <c r="X13" s="3">
        <f t="shared" si="8"/>
        <v>1.7142857142857144E-3</v>
      </c>
      <c r="Y13" s="6">
        <f t="shared" si="1"/>
        <v>2375.333333333333</v>
      </c>
    </row>
    <row r="14" spans="8:43" x14ac:dyDescent="0.25">
      <c r="H14" s="3">
        <v>1606</v>
      </c>
      <c r="M14" s="3" t="s">
        <v>20</v>
      </c>
      <c r="P14" s="3">
        <f>SUM(P8:P13)</f>
        <v>35</v>
      </c>
      <c r="Q14" s="7"/>
      <c r="R14" s="7"/>
      <c r="S14" s="7"/>
      <c r="T14" s="7"/>
      <c r="U14" s="7"/>
      <c r="W14" s="3">
        <f t="shared" ref="W14:X14" si="10">SUM(W8:W13)</f>
        <v>1</v>
      </c>
      <c r="X14" s="3">
        <f t="shared" si="10"/>
        <v>3.5294117647058825E-3</v>
      </c>
    </row>
    <row r="15" spans="8:43" x14ac:dyDescent="0.25">
      <c r="H15" s="3">
        <v>1510</v>
      </c>
      <c r="Q15" s="7"/>
      <c r="R15" s="7"/>
      <c r="S15" s="7"/>
      <c r="T15" s="7"/>
      <c r="U15" s="7"/>
    </row>
    <row r="16" spans="8:43" x14ac:dyDescent="0.25">
      <c r="H16" s="3">
        <v>2517</v>
      </c>
      <c r="Q16" s="7">
        <f t="shared" ref="Q16:U16" si="11">SUM(Q8:Q15)</f>
        <v>0.81760070429024301</v>
      </c>
      <c r="R16" s="7">
        <f t="shared" si="11"/>
        <v>28.616024650158504</v>
      </c>
      <c r="S16" s="7">
        <f t="shared" si="11"/>
        <v>6.3839753498414957</v>
      </c>
      <c r="T16" s="7">
        <f t="shared" si="11"/>
        <v>249.41480866340441</v>
      </c>
      <c r="U16" s="7">
        <f t="shared" si="11"/>
        <v>49.574152742381962</v>
      </c>
    </row>
    <row r="17" spans="8:21" x14ac:dyDescent="0.25">
      <c r="H17" s="3">
        <v>2426</v>
      </c>
      <c r="Q17" s="7"/>
      <c r="R17" s="7"/>
      <c r="S17" s="7"/>
      <c r="T17" s="7"/>
      <c r="U17" s="7"/>
    </row>
    <row r="18" spans="8:21" x14ac:dyDescent="0.25">
      <c r="H18" s="3">
        <v>1168</v>
      </c>
      <c r="Q18" s="7"/>
      <c r="R18" s="7"/>
      <c r="S18" s="7"/>
      <c r="T18" s="7"/>
      <c r="U18" s="7"/>
    </row>
    <row r="19" spans="8:21" x14ac:dyDescent="0.25">
      <c r="H19" s="3">
        <v>817</v>
      </c>
      <c r="Q19" s="7"/>
      <c r="R19" s="7"/>
      <c r="S19" s="7"/>
      <c r="T19" s="7"/>
      <c r="U19" s="7"/>
    </row>
    <row r="20" spans="8:21" x14ac:dyDescent="0.25">
      <c r="H20" s="3">
        <v>892</v>
      </c>
    </row>
    <row r="21" spans="8:21" x14ac:dyDescent="0.25">
      <c r="H21" s="3">
        <v>891</v>
      </c>
    </row>
    <row r="22" spans="8:21" x14ac:dyDescent="0.25">
      <c r="H22" s="3">
        <v>1169</v>
      </c>
    </row>
    <row r="23" spans="8:21" x14ac:dyDescent="0.25">
      <c r="H23" s="3">
        <v>1322</v>
      </c>
    </row>
    <row r="24" spans="8:21" x14ac:dyDescent="0.25">
      <c r="H24" s="3">
        <v>1321</v>
      </c>
    </row>
    <row r="25" spans="8:21" x14ac:dyDescent="0.25">
      <c r="H25" s="3">
        <v>1320</v>
      </c>
    </row>
    <row r="26" spans="8:21" x14ac:dyDescent="0.25">
      <c r="H26" s="3">
        <v>1319</v>
      </c>
    </row>
    <row r="27" spans="8:21" x14ac:dyDescent="0.25">
      <c r="H27" s="3">
        <v>2405</v>
      </c>
    </row>
    <row r="28" spans="8:21" x14ac:dyDescent="0.25">
      <c r="H28" s="3">
        <v>2501</v>
      </c>
    </row>
    <row r="29" spans="8:21" x14ac:dyDescent="0.25">
      <c r="H29" s="3">
        <v>1665</v>
      </c>
    </row>
    <row r="30" spans="8:21" x14ac:dyDescent="0.25">
      <c r="H30" s="3">
        <v>1666</v>
      </c>
      <c r="Q30" s="3" t="s">
        <v>47</v>
      </c>
    </row>
    <row r="31" spans="8:21" x14ac:dyDescent="0.25">
      <c r="H31" s="3">
        <v>2401</v>
      </c>
      <c r="J31" s="18" t="s">
        <v>24</v>
      </c>
      <c r="K31" s="18"/>
      <c r="L31" s="18"/>
      <c r="Q31" s="3">
        <v>0</v>
      </c>
      <c r="R31" s="18" t="s">
        <v>53</v>
      </c>
      <c r="S31" s="18"/>
    </row>
    <row r="32" spans="8:21" x14ac:dyDescent="0.25">
      <c r="H32" s="3">
        <v>2402</v>
      </c>
      <c r="J32" s="19" t="s">
        <v>45</v>
      </c>
      <c r="K32" s="19"/>
      <c r="L32" s="19"/>
      <c r="Q32" s="3">
        <f t="shared" ref="Q32:Q37" si="12">Q31+W8</f>
        <v>8.5714285714285715E-2</v>
      </c>
      <c r="R32" s="18" t="s">
        <v>54</v>
      </c>
      <c r="S32" s="18"/>
    </row>
    <row r="33" spans="8:19" x14ac:dyDescent="0.25">
      <c r="H33" s="3">
        <v>2403</v>
      </c>
      <c r="J33" s="19"/>
      <c r="K33" s="19"/>
      <c r="L33" s="19"/>
      <c r="Q33" s="3">
        <f t="shared" si="12"/>
        <v>0.2857142857142857</v>
      </c>
      <c r="R33" s="18" t="s">
        <v>48</v>
      </c>
      <c r="S33" s="18"/>
    </row>
    <row r="34" spans="8:19" x14ac:dyDescent="0.25">
      <c r="H34" s="3">
        <v>2406</v>
      </c>
      <c r="P34" s="3" t="s">
        <v>46</v>
      </c>
      <c r="Q34" s="3">
        <f t="shared" si="12"/>
        <v>0.51428571428571423</v>
      </c>
      <c r="R34" s="3" t="s">
        <v>55</v>
      </c>
    </row>
    <row r="35" spans="8:19" x14ac:dyDescent="0.25">
      <c r="H35" s="3">
        <v>1502</v>
      </c>
      <c r="Q35" s="3">
        <f t="shared" si="12"/>
        <v>0.51428571428571423</v>
      </c>
      <c r="R35" s="3" t="s">
        <v>49</v>
      </c>
    </row>
    <row r="36" spans="8:19" x14ac:dyDescent="0.25">
      <c r="H36" s="3">
        <v>1623</v>
      </c>
      <c r="Q36" s="3">
        <f t="shared" si="12"/>
        <v>0.51428571428571423</v>
      </c>
      <c r="R36" s="3" t="s">
        <v>50</v>
      </c>
    </row>
    <row r="37" spans="8:19" x14ac:dyDescent="0.25">
      <c r="H37" s="3">
        <v>2502</v>
      </c>
      <c r="Q37" s="3">
        <f t="shared" si="12"/>
        <v>1</v>
      </c>
      <c r="R37" s="18" t="s">
        <v>56</v>
      </c>
      <c r="S37" s="18"/>
    </row>
    <row r="38" spans="8:19" x14ac:dyDescent="0.25">
      <c r="H38" s="3">
        <v>1503</v>
      </c>
    </row>
    <row r="39" spans="8:19" x14ac:dyDescent="0.25">
      <c r="H39" s="3">
        <v>2503</v>
      </c>
    </row>
    <row r="40" spans="8:19" x14ac:dyDescent="0.25">
      <c r="H40" s="3" t="e">
        <v>#N/A</v>
      </c>
      <c r="Q40" s="3">
        <v>700</v>
      </c>
      <c r="R40" s="3">
        <v>0</v>
      </c>
    </row>
    <row r="41" spans="8:19" x14ac:dyDescent="0.25">
      <c r="H41" s="3" t="e">
        <v>#N/A</v>
      </c>
      <c r="Q41" s="3">
        <f>N8</f>
        <v>817</v>
      </c>
      <c r="R41" s="3">
        <v>0</v>
      </c>
    </row>
    <row r="42" spans="8:19" x14ac:dyDescent="0.25">
      <c r="H42" s="3" t="e">
        <v>#N/A</v>
      </c>
      <c r="Q42" s="3">
        <f>Q41</f>
        <v>817</v>
      </c>
      <c r="R42" s="3">
        <f>Q32</f>
        <v>8.5714285714285715E-2</v>
      </c>
    </row>
    <row r="43" spans="8:19" x14ac:dyDescent="0.25">
      <c r="H43" s="3" t="e">
        <v>#N/A</v>
      </c>
      <c r="Q43" s="3">
        <f>O8</f>
        <v>1100.3333333333333</v>
      </c>
      <c r="R43" s="3">
        <f>Q32</f>
        <v>8.5714285714285715E-2</v>
      </c>
    </row>
    <row r="44" spans="8:19" x14ac:dyDescent="0.25">
      <c r="H44" s="3" t="e">
        <v>#N/A</v>
      </c>
      <c r="Q44" s="3">
        <f>Q43</f>
        <v>1100.3333333333333</v>
      </c>
      <c r="R44" s="3">
        <f>Q33</f>
        <v>0.2857142857142857</v>
      </c>
    </row>
    <row r="45" spans="8:19" x14ac:dyDescent="0.25">
      <c r="H45" s="3" t="e">
        <v>#N/A</v>
      </c>
      <c r="Q45" s="3">
        <f>O9</f>
        <v>1383.6666666666665</v>
      </c>
      <c r="R45" s="3">
        <f>Q33</f>
        <v>0.2857142857142857</v>
      </c>
    </row>
    <row r="46" spans="8:19" x14ac:dyDescent="0.25">
      <c r="H46" s="3" t="e">
        <v>#N/A</v>
      </c>
      <c r="Q46" s="3">
        <f>Q45</f>
        <v>1383.6666666666665</v>
      </c>
      <c r="R46" s="3">
        <f>Q34</f>
        <v>0.51428571428571423</v>
      </c>
    </row>
    <row r="47" spans="8:19" x14ac:dyDescent="0.25">
      <c r="H47" s="3" t="e">
        <v>#N/A</v>
      </c>
      <c r="Q47" s="3">
        <f>O10</f>
        <v>1666.9999999999998</v>
      </c>
      <c r="R47" s="3">
        <f>Q34</f>
        <v>0.51428571428571423</v>
      </c>
    </row>
    <row r="48" spans="8:19" x14ac:dyDescent="0.25">
      <c r="H48" s="3" t="e">
        <v>#N/A</v>
      </c>
      <c r="Q48" s="3">
        <f>Q47</f>
        <v>1666.9999999999998</v>
      </c>
      <c r="R48" s="3">
        <f>Q35</f>
        <v>0.51428571428571423</v>
      </c>
    </row>
    <row r="49" spans="8:22" x14ac:dyDescent="0.25">
      <c r="H49" s="3" t="e">
        <v>#N/A</v>
      </c>
      <c r="Q49" s="3">
        <f>O11</f>
        <v>1950.333333333333</v>
      </c>
      <c r="R49" s="3">
        <f>Q35</f>
        <v>0.51428571428571423</v>
      </c>
    </row>
    <row r="50" spans="8:22" x14ac:dyDescent="0.25">
      <c r="H50" s="3" t="e">
        <v>#N/A</v>
      </c>
      <c r="Q50" s="3">
        <f>Q49</f>
        <v>1950.333333333333</v>
      </c>
      <c r="R50" s="3">
        <f>Q36</f>
        <v>0.51428571428571423</v>
      </c>
    </row>
    <row r="51" spans="8:22" x14ac:dyDescent="0.25">
      <c r="Q51" s="3">
        <f>O12</f>
        <v>2233.6666666666665</v>
      </c>
      <c r="R51" s="3">
        <f>Q36</f>
        <v>0.51428571428571423</v>
      </c>
    </row>
    <row r="52" spans="8:22" x14ac:dyDescent="0.25">
      <c r="Q52" s="3">
        <f>Q51</f>
        <v>2233.6666666666665</v>
      </c>
      <c r="R52" s="3">
        <f>Q37</f>
        <v>1</v>
      </c>
    </row>
    <row r="53" spans="8:22" x14ac:dyDescent="0.25">
      <c r="I53" s="18" t="s">
        <v>66</v>
      </c>
      <c r="J53" s="18"/>
      <c r="K53" s="18"/>
      <c r="L53" s="18"/>
      <c r="Q53" s="3">
        <f>O13</f>
        <v>2517</v>
      </c>
      <c r="R53" s="3">
        <f>Q37</f>
        <v>1</v>
      </c>
    </row>
    <row r="54" spans="8:22" ht="18" x14ac:dyDescent="0.25">
      <c r="I54" s="4" t="s">
        <v>64</v>
      </c>
      <c r="J54" s="3">
        <f>U13</f>
        <v>32.609345318372213</v>
      </c>
    </row>
    <row r="55" spans="8:22" x14ac:dyDescent="0.25">
      <c r="I55" s="4" t="s">
        <v>11</v>
      </c>
      <c r="J55" s="3">
        <f>0.1</f>
        <v>0.1</v>
      </c>
    </row>
    <row r="56" spans="8:22" x14ac:dyDescent="0.25">
      <c r="I56" s="4" t="s">
        <v>65</v>
      </c>
      <c r="J56" s="3">
        <f>COUNT(N8:N13)-2</f>
        <v>4</v>
      </c>
    </row>
    <row r="57" spans="8:22" ht="17.25" x14ac:dyDescent="0.25">
      <c r="I57" s="4" t="s">
        <v>67</v>
      </c>
      <c r="J57" s="3">
        <f>_xlfn.CHISQ.INV.RT(J55, J56)</f>
        <v>7.7794403397348582</v>
      </c>
    </row>
    <row r="59" spans="8:22" ht="18" x14ac:dyDescent="0.25">
      <c r="I59" s="20" t="s">
        <v>68</v>
      </c>
      <c r="J59" s="20"/>
      <c r="M59" s="4" t="s">
        <v>11</v>
      </c>
      <c r="N59" s="3">
        <v>0.1</v>
      </c>
      <c r="Q59" s="9" t="s">
        <v>11</v>
      </c>
      <c r="R59" s="8">
        <v>0.05</v>
      </c>
      <c r="U59" s="9" t="s">
        <v>11</v>
      </c>
      <c r="V59" s="8">
        <v>0.01</v>
      </c>
    </row>
    <row r="61" spans="8:22" x14ac:dyDescent="0.25">
      <c r="I61" s="19" t="s">
        <v>69</v>
      </c>
      <c r="J61" s="19"/>
      <c r="K61" s="19"/>
      <c r="L61" s="5"/>
    </row>
    <row r="62" spans="8:22" x14ac:dyDescent="0.25">
      <c r="I62" s="19"/>
      <c r="J62" s="19"/>
      <c r="K62" s="19"/>
    </row>
    <row r="63" spans="8:22" x14ac:dyDescent="0.25">
      <c r="I63" s="19"/>
      <c r="J63" s="19"/>
      <c r="K63" s="19"/>
    </row>
    <row r="65" spans="8:23" x14ac:dyDescent="0.25">
      <c r="I65" s="3" t="s">
        <v>70</v>
      </c>
      <c r="J65" s="3">
        <f>K5</f>
        <v>1878.6</v>
      </c>
      <c r="L65" s="3">
        <f>J65-J70</f>
        <v>1714.048142264023</v>
      </c>
      <c r="N65" s="3">
        <f>J65+J70</f>
        <v>2043.1518577359768</v>
      </c>
      <c r="P65" s="3">
        <f>J65-R70</f>
        <v>1682.5243678178128</v>
      </c>
      <c r="R65" s="3">
        <f>J65+R70</f>
        <v>2074.6756321821872</v>
      </c>
      <c r="U65" s="3">
        <f>J65-W70</f>
        <v>1620.9129388751112</v>
      </c>
      <c r="W65" s="3">
        <f>J65+W70</f>
        <v>2136.2870611248886</v>
      </c>
    </row>
    <row r="66" spans="8:23" x14ac:dyDescent="0.25">
      <c r="I66" s="4" t="s">
        <v>71</v>
      </c>
      <c r="J66" s="3">
        <f>K6</f>
        <v>591.84714242784003</v>
      </c>
    </row>
    <row r="68" spans="8:23" x14ac:dyDescent="0.25">
      <c r="H68" s="3" t="s">
        <v>72</v>
      </c>
      <c r="I68" s="3" t="s">
        <v>73</v>
      </c>
      <c r="J68" s="8">
        <f>_xlfn.NORM.S.INV(1-N59/2)</f>
        <v>1.6448536269514715</v>
      </c>
      <c r="P68" s="8" t="s">
        <v>74</v>
      </c>
      <c r="Q68" s="8" t="s">
        <v>73</v>
      </c>
      <c r="R68" s="8">
        <f>_xlfn.NORM.S.INV(1-R59/2)</f>
        <v>1.9599639845400536</v>
      </c>
      <c r="U68" s="8" t="s">
        <v>75</v>
      </c>
      <c r="V68" s="8" t="s">
        <v>73</v>
      </c>
      <c r="W68" s="8">
        <f>_xlfn.NORM.S.INV(1-V59/2)</f>
        <v>2.5758293035488999</v>
      </c>
    </row>
    <row r="69" spans="8:23" x14ac:dyDescent="0.25">
      <c r="P69" s="8"/>
      <c r="Q69" s="8"/>
      <c r="R69" s="8"/>
      <c r="U69" s="8"/>
      <c r="V69" s="8"/>
      <c r="W69" s="8"/>
    </row>
    <row r="70" spans="8:23" x14ac:dyDescent="0.25">
      <c r="J70" s="3">
        <f>J68*$J$66/SQRT($K$8)</f>
        <v>164.55185773597685</v>
      </c>
      <c r="P70" s="8"/>
      <c r="Q70" s="8"/>
      <c r="R70" s="8">
        <f>R68*$J$66/SQRT($K$8)</f>
        <v>196.07563218218715</v>
      </c>
      <c r="U70" s="8"/>
      <c r="V70" s="8"/>
      <c r="W70" s="8">
        <f>W68*$J$66/SQRT($K$8)</f>
        <v>257.68706112488883</v>
      </c>
    </row>
    <row r="71" spans="8:23" x14ac:dyDescent="0.25">
      <c r="P71" s="8"/>
      <c r="Q71" s="8"/>
      <c r="R71" s="8"/>
      <c r="U71" s="8"/>
      <c r="V71" s="8"/>
      <c r="W71" s="8"/>
    </row>
    <row r="72" spans="8:23" x14ac:dyDescent="0.25">
      <c r="P72" s="8"/>
      <c r="Q72" s="8"/>
      <c r="R72" s="8"/>
    </row>
    <row r="74" spans="8:23" x14ac:dyDescent="0.25">
      <c r="M74" s="19" t="s">
        <v>76</v>
      </c>
      <c r="N74" s="19"/>
      <c r="O74" s="19"/>
      <c r="P74" s="19"/>
      <c r="Q74" s="19"/>
      <c r="R74" s="19"/>
      <c r="S74" s="19"/>
    </row>
    <row r="75" spans="8:23" x14ac:dyDescent="0.25">
      <c r="M75" s="19"/>
      <c r="N75" s="19"/>
      <c r="O75" s="19"/>
      <c r="P75" s="19"/>
      <c r="Q75" s="19"/>
      <c r="R75" s="19"/>
      <c r="S75" s="19"/>
    </row>
    <row r="76" spans="8:23" x14ac:dyDescent="0.25">
      <c r="M76" s="19"/>
      <c r="N76" s="19"/>
      <c r="O76" s="19"/>
      <c r="P76" s="19"/>
      <c r="Q76" s="19"/>
      <c r="R76" s="19"/>
      <c r="S76" s="19"/>
    </row>
    <row r="77" spans="8:23" x14ac:dyDescent="0.25">
      <c r="M77" s="19"/>
      <c r="N77" s="19"/>
      <c r="O77" s="19"/>
      <c r="P77" s="19"/>
      <c r="Q77" s="19"/>
      <c r="R77" s="19"/>
      <c r="S77" s="19"/>
    </row>
    <row r="81" spans="9:17" x14ac:dyDescent="0.25">
      <c r="I81" s="8" t="s">
        <v>77</v>
      </c>
      <c r="J81" s="8">
        <v>0.13</v>
      </c>
    </row>
    <row r="82" spans="9:17" x14ac:dyDescent="0.25">
      <c r="I82" s="8" t="s">
        <v>77</v>
      </c>
      <c r="J82" s="8">
        <v>0.26</v>
      </c>
    </row>
    <row r="83" spans="9:17" x14ac:dyDescent="0.25">
      <c r="I83" s="8" t="s">
        <v>77</v>
      </c>
      <c r="J83" s="8">
        <v>0.38</v>
      </c>
      <c r="L83" s="3">
        <f>$J$66*(1-J81)</f>
        <v>514.9070139122208</v>
      </c>
      <c r="M83" s="9" t="s">
        <v>37</v>
      </c>
      <c r="N83" s="3">
        <f>$J$66*(1+J81)</f>
        <v>668.78727094345913</v>
      </c>
    </row>
    <row r="84" spans="9:17" x14ac:dyDescent="0.25">
      <c r="I84" s="8" t="s">
        <v>23</v>
      </c>
      <c r="J84" s="8">
        <f>35</f>
        <v>35</v>
      </c>
      <c r="L84" s="8">
        <f t="shared" ref="L84:L85" si="13">$J$66*(1-J82)</f>
        <v>437.96688539660164</v>
      </c>
      <c r="M84" s="9" t="s">
        <v>37</v>
      </c>
      <c r="N84" s="8">
        <f t="shared" ref="N84:N85" si="14">$J$66*(1+J82)</f>
        <v>745.72739945907847</v>
      </c>
    </row>
    <row r="85" spans="9:17" x14ac:dyDescent="0.25">
      <c r="I85" s="8" t="s">
        <v>78</v>
      </c>
      <c r="J85" s="8">
        <v>0.9</v>
      </c>
      <c r="L85" s="8">
        <f t="shared" si="13"/>
        <v>366.9452283052608</v>
      </c>
      <c r="M85" s="9" t="s">
        <v>37</v>
      </c>
      <c r="N85" s="8">
        <f t="shared" si="14"/>
        <v>816.74905655041914</v>
      </c>
    </row>
    <row r="86" spans="9:17" x14ac:dyDescent="0.25">
      <c r="I86" s="8" t="s">
        <v>78</v>
      </c>
      <c r="J86" s="8">
        <v>0.95</v>
      </c>
    </row>
    <row r="87" spans="9:17" x14ac:dyDescent="0.25">
      <c r="I87" s="8" t="s">
        <v>78</v>
      </c>
      <c r="J87" s="8">
        <v>0.99</v>
      </c>
      <c r="L87" s="19" t="s">
        <v>79</v>
      </c>
      <c r="M87" s="19"/>
      <c r="N87" s="19"/>
      <c r="O87" s="19"/>
      <c r="P87" s="19"/>
      <c r="Q87" s="19"/>
    </row>
    <row r="88" spans="9:17" x14ac:dyDescent="0.25">
      <c r="L88" s="19"/>
      <c r="M88" s="19"/>
      <c r="N88" s="19"/>
      <c r="O88" s="19"/>
      <c r="P88" s="19"/>
      <c r="Q88" s="19"/>
    </row>
    <row r="89" spans="9:17" x14ac:dyDescent="0.25">
      <c r="L89" s="19"/>
      <c r="M89" s="19"/>
      <c r="N89" s="19"/>
      <c r="O89" s="19"/>
      <c r="P89" s="19"/>
      <c r="Q89" s="19"/>
    </row>
  </sheetData>
  <mergeCells count="13">
    <mergeCell ref="M74:S77"/>
    <mergeCell ref="L87:Q89"/>
    <mergeCell ref="I53:L53"/>
    <mergeCell ref="I59:J59"/>
    <mergeCell ref="I61:K63"/>
    <mergeCell ref="R37:S37"/>
    <mergeCell ref="J32:L33"/>
    <mergeCell ref="R32:S32"/>
    <mergeCell ref="L5:P5"/>
    <mergeCell ref="L6:P6"/>
    <mergeCell ref="R31:S31"/>
    <mergeCell ref="R33:S33"/>
    <mergeCell ref="J31:L3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V54"/>
  <sheetViews>
    <sheetView topLeftCell="A10" zoomScale="85" zoomScaleNormal="85" workbookViewId="0">
      <selection activeCell="AC12" sqref="AC12"/>
    </sheetView>
  </sheetViews>
  <sheetFormatPr defaultRowHeight="15" x14ac:dyDescent="0.25"/>
  <cols>
    <col min="1" max="16384" width="9.140625" style="10"/>
  </cols>
  <sheetData>
    <row r="2" spans="10:16" x14ac:dyDescent="0.25">
      <c r="J2" s="10" t="s">
        <v>3</v>
      </c>
      <c r="K2" s="10" t="s">
        <v>4</v>
      </c>
      <c r="L2" s="11" t="s">
        <v>80</v>
      </c>
    </row>
    <row r="3" spans="10:16" x14ac:dyDescent="0.25">
      <c r="J3" s="10">
        <v>4.57</v>
      </c>
      <c r="K3" s="10">
        <v>3.3557999999999999</v>
      </c>
      <c r="L3" s="10">
        <f>$O$6+$N$6*J3</f>
        <v>4.2982373428530884</v>
      </c>
      <c r="O3" s="10" t="s">
        <v>91</v>
      </c>
      <c r="P3" s="10">
        <f>AVERAGE(J3:J32)</f>
        <v>4.0659333333333327</v>
      </c>
    </row>
    <row r="4" spans="10:16" x14ac:dyDescent="0.25">
      <c r="J4" s="10">
        <v>3.0169999999999999</v>
      </c>
      <c r="K4" s="10">
        <v>3.8250000000000002</v>
      </c>
      <c r="L4" s="10">
        <f t="shared" ref="L4:L32" si="0">$O$6+$N$6*J4</f>
        <v>4.2757135759224303</v>
      </c>
      <c r="O4" s="10" t="s">
        <v>94</v>
      </c>
      <c r="P4" s="10">
        <f>_xlfn.VAR.P(J3:J32)</f>
        <v>1.0881685955555582</v>
      </c>
    </row>
    <row r="5" spans="10:16" x14ac:dyDescent="0.25">
      <c r="J5" s="10">
        <v>3.5110000000000001</v>
      </c>
      <c r="K5" s="10">
        <v>3.4990000000000001</v>
      </c>
      <c r="L5" s="10">
        <f t="shared" si="0"/>
        <v>4.2828782513015318</v>
      </c>
    </row>
    <row r="6" spans="10:16" x14ac:dyDescent="0.25">
      <c r="J6" s="10">
        <v>4.3929999999999998</v>
      </c>
      <c r="K6" s="10">
        <v>5.7930000000000001</v>
      </c>
      <c r="L6" s="10">
        <f t="shared" si="0"/>
        <v>4.2956702425654347</v>
      </c>
      <c r="N6" s="10">
        <f t="array" ref="N6:O10">LINEST(K3:K32,J3:J32,1,1)</f>
        <v>1.4503391455671982E-2</v>
      </c>
      <c r="O6" s="10">
        <v>4.2319568439006678</v>
      </c>
    </row>
    <row r="7" spans="10:16" x14ac:dyDescent="0.25">
      <c r="J7" s="10">
        <v>5.5220000000000002</v>
      </c>
      <c r="K7" s="10">
        <v>3.9750000000000001</v>
      </c>
      <c r="L7" s="10">
        <f t="shared" si="0"/>
        <v>4.3120445715188884</v>
      </c>
      <c r="N7" s="10">
        <v>0.20290455475178226</v>
      </c>
      <c r="O7" s="10">
        <v>0.85171546309882851</v>
      </c>
    </row>
    <row r="8" spans="10:16" ht="17.25" x14ac:dyDescent="0.25">
      <c r="J8" s="10">
        <v>3.0659999999999998</v>
      </c>
      <c r="K8" s="10">
        <v>4.9130000000000003</v>
      </c>
      <c r="L8" s="10">
        <f t="shared" si="0"/>
        <v>4.2764242421037579</v>
      </c>
      <c r="M8" s="10" t="s">
        <v>8</v>
      </c>
      <c r="N8" s="10">
        <v>1.8243924862608893E-4</v>
      </c>
      <c r="O8" s="10">
        <v>1.1593124970700919</v>
      </c>
    </row>
    <row r="9" spans="10:16" x14ac:dyDescent="0.25">
      <c r="J9" s="10">
        <v>4.657</v>
      </c>
      <c r="K9" s="10">
        <v>5.0359999999999996</v>
      </c>
      <c r="L9" s="10">
        <f t="shared" si="0"/>
        <v>4.2994991379097325</v>
      </c>
      <c r="M9" s="10" t="s">
        <v>7</v>
      </c>
      <c r="N9" s="10">
        <v>5.1092310858108425E-3</v>
      </c>
      <c r="O9" s="10">
        <v>28</v>
      </c>
    </row>
    <row r="10" spans="10:16" x14ac:dyDescent="0.25">
      <c r="J10" s="10">
        <v>5.1429999999999998</v>
      </c>
      <c r="K10" s="10">
        <v>4.5469999999999997</v>
      </c>
      <c r="L10" s="10">
        <f t="shared" si="0"/>
        <v>4.3065477861571893</v>
      </c>
      <c r="N10" s="10">
        <v>6.86683450568637E-3</v>
      </c>
      <c r="O10" s="10">
        <v>37.632153044160972</v>
      </c>
    </row>
    <row r="11" spans="10:16" x14ac:dyDescent="0.25">
      <c r="J11" s="10">
        <v>3.8239999999999998</v>
      </c>
      <c r="K11" s="10">
        <v>5.9039999999999999</v>
      </c>
      <c r="L11" s="10">
        <f t="shared" si="0"/>
        <v>4.2874178128271572</v>
      </c>
    </row>
    <row r="12" spans="10:16" x14ac:dyDescent="0.25">
      <c r="J12" s="10">
        <v>3.2480000000000002</v>
      </c>
      <c r="K12" s="10">
        <v>6.7839999999999998</v>
      </c>
      <c r="L12" s="10">
        <f t="shared" si="0"/>
        <v>4.2790638593486907</v>
      </c>
    </row>
    <row r="13" spans="10:16" x14ac:dyDescent="0.25">
      <c r="J13" s="10">
        <v>3.105</v>
      </c>
      <c r="K13" s="10">
        <v>3.7080000000000002</v>
      </c>
      <c r="L13" s="10">
        <f t="shared" si="0"/>
        <v>4.2769898743705292</v>
      </c>
      <c r="M13" s="10" t="s">
        <v>9</v>
      </c>
      <c r="N13" s="10">
        <f>SQRT(N8)</f>
        <v>1.3507007389725118E-2</v>
      </c>
    </row>
    <row r="14" spans="10:16" x14ac:dyDescent="0.25">
      <c r="J14" s="10">
        <v>3.8570000000000002</v>
      </c>
      <c r="K14" s="10">
        <v>5.0019999999999998</v>
      </c>
      <c r="L14" s="10">
        <f t="shared" si="0"/>
        <v>4.2878964247451945</v>
      </c>
      <c r="M14" s="10" t="s">
        <v>10</v>
      </c>
      <c r="N14" s="10">
        <f>_xlfn.F.INV.RT(0.1,1,COUNT(J3:J32)-2)</f>
        <v>2.8938464555164822</v>
      </c>
    </row>
    <row r="15" spans="10:16" x14ac:dyDescent="0.25">
      <c r="J15" s="10">
        <v>3.7010000000000001</v>
      </c>
      <c r="K15" s="10">
        <v>3.1240000000000001</v>
      </c>
      <c r="L15" s="10">
        <f t="shared" si="0"/>
        <v>4.2856338956781102</v>
      </c>
    </row>
    <row r="16" spans="10:16" x14ac:dyDescent="0.25">
      <c r="J16" s="10">
        <v>3.6619999999999999</v>
      </c>
      <c r="K16" s="10">
        <v>3.7250000000000001</v>
      </c>
      <c r="L16" s="10">
        <f t="shared" si="0"/>
        <v>4.2850682634113388</v>
      </c>
    </row>
    <row r="17" spans="10:17" x14ac:dyDescent="0.25">
      <c r="J17" s="10">
        <v>5.194</v>
      </c>
      <c r="K17" s="10">
        <v>3.165</v>
      </c>
      <c r="L17" s="10">
        <f t="shared" si="0"/>
        <v>4.3072874591214285</v>
      </c>
    </row>
    <row r="18" spans="10:17" x14ac:dyDescent="0.25">
      <c r="J18" s="10">
        <v>3.19</v>
      </c>
      <c r="K18" s="10">
        <v>3.1030000000000002</v>
      </c>
      <c r="L18" s="10">
        <f t="shared" si="0"/>
        <v>4.2782226626442617</v>
      </c>
    </row>
    <row r="19" spans="10:17" x14ac:dyDescent="0.25">
      <c r="J19" s="10">
        <v>2.4049999999999998</v>
      </c>
      <c r="K19" s="10">
        <v>3.2709999999999999</v>
      </c>
      <c r="L19" s="10">
        <f t="shared" si="0"/>
        <v>4.2668375003515591</v>
      </c>
    </row>
    <row r="20" spans="10:17" x14ac:dyDescent="0.25">
      <c r="J20" s="10">
        <v>2.8069999999999999</v>
      </c>
      <c r="K20" s="10">
        <v>3.1280000000000001</v>
      </c>
      <c r="L20" s="10">
        <f t="shared" si="0"/>
        <v>4.2726678637167392</v>
      </c>
    </row>
    <row r="21" spans="10:17" x14ac:dyDescent="0.25">
      <c r="J21" s="10">
        <v>3.8239999999999998</v>
      </c>
      <c r="K21" s="10">
        <v>2.9580000000000002</v>
      </c>
      <c r="L21" s="10">
        <f t="shared" si="0"/>
        <v>4.2874178128271572</v>
      </c>
    </row>
    <row r="22" spans="10:17" x14ac:dyDescent="0.25">
      <c r="J22" s="10">
        <v>3.6309999999999998</v>
      </c>
      <c r="K22" s="10">
        <v>6.2839999999999998</v>
      </c>
      <c r="L22" s="10">
        <f t="shared" si="0"/>
        <v>4.2846186582762131</v>
      </c>
    </row>
    <row r="23" spans="10:17" x14ac:dyDescent="0.25">
      <c r="J23" s="10">
        <v>4.8789999999999996</v>
      </c>
      <c r="K23" s="10">
        <v>3.3719999999999999</v>
      </c>
      <c r="L23" s="10">
        <f t="shared" si="0"/>
        <v>4.3027188908128915</v>
      </c>
    </row>
    <row r="24" spans="10:17" x14ac:dyDescent="0.25">
      <c r="J24" s="10">
        <v>6.9589999999999996</v>
      </c>
      <c r="K24" s="10">
        <v>3.5329999999999999</v>
      </c>
      <c r="L24" s="10">
        <f t="shared" si="0"/>
        <v>4.3328859450406894</v>
      </c>
      <c r="O24" s="10" t="s">
        <v>81</v>
      </c>
    </row>
    <row r="25" spans="10:17" x14ac:dyDescent="0.25">
      <c r="J25" s="10">
        <v>4.3540000000000001</v>
      </c>
      <c r="K25" s="10">
        <v>3.1429999999999998</v>
      </c>
      <c r="L25" s="10">
        <f t="shared" si="0"/>
        <v>4.2951046102986634</v>
      </c>
    </row>
    <row r="26" spans="10:17" x14ac:dyDescent="0.25">
      <c r="J26" s="10">
        <v>3.6509999999999998</v>
      </c>
      <c r="K26" s="10">
        <v>5.1970000000000001</v>
      </c>
      <c r="L26" s="10">
        <f t="shared" si="0"/>
        <v>4.2849087261053258</v>
      </c>
      <c r="O26" s="10" t="s">
        <v>82</v>
      </c>
    </row>
    <row r="27" spans="10:17" x14ac:dyDescent="0.25">
      <c r="J27" s="10">
        <v>5.4260000000000002</v>
      </c>
      <c r="K27" s="10">
        <v>4.4779999999999998</v>
      </c>
      <c r="L27" s="10">
        <f t="shared" si="0"/>
        <v>4.3106522459391439</v>
      </c>
      <c r="P27" s="12" t="s">
        <v>11</v>
      </c>
      <c r="Q27" s="10">
        <v>0.1</v>
      </c>
    </row>
    <row r="28" spans="10:17" x14ac:dyDescent="0.25">
      <c r="J28" s="10">
        <v>3.2290000000000001</v>
      </c>
      <c r="K28" s="10">
        <v>3.528</v>
      </c>
      <c r="L28" s="10">
        <f t="shared" si="0"/>
        <v>4.278788294911033</v>
      </c>
    </row>
    <row r="29" spans="10:17" x14ac:dyDescent="0.25">
      <c r="J29" s="10">
        <v>3.5470000000000002</v>
      </c>
      <c r="K29" s="10">
        <v>5.9269999999999996</v>
      </c>
      <c r="L29" s="10">
        <f t="shared" si="0"/>
        <v>4.2834003733939365</v>
      </c>
      <c r="O29" s="10" t="s">
        <v>83</v>
      </c>
      <c r="P29" s="10">
        <f>$O$6/$O$7</f>
        <v>4.96874487696088</v>
      </c>
    </row>
    <row r="30" spans="10:17" x14ac:dyDescent="0.25">
      <c r="J30" s="10">
        <v>3.2959999999999998</v>
      </c>
      <c r="K30" s="10">
        <v>5.2309999999999999</v>
      </c>
      <c r="L30" s="10">
        <f t="shared" si="0"/>
        <v>4.2797600221385625</v>
      </c>
      <c r="O30" s="10" t="s">
        <v>84</v>
      </c>
      <c r="P30" s="10">
        <f>$N$6/$N$7</f>
        <v>7.1478885594334282E-2</v>
      </c>
    </row>
    <row r="31" spans="10:17" x14ac:dyDescent="0.25">
      <c r="J31" s="10">
        <v>4.0250000000000004</v>
      </c>
      <c r="K31" s="10">
        <v>3.5019999999999998</v>
      </c>
      <c r="L31" s="10">
        <f t="shared" si="0"/>
        <v>4.2903329945097477</v>
      </c>
      <c r="O31" s="10" t="s">
        <v>85</v>
      </c>
      <c r="P31" s="10">
        <f>_xlfn.T.INV.2T(0.1,33)</f>
        <v>1.6923603090303456</v>
      </c>
    </row>
    <row r="32" spans="10:17" x14ac:dyDescent="0.25">
      <c r="J32" s="10">
        <v>6.2850000000000001</v>
      </c>
      <c r="K32" s="10">
        <v>5.7169999999999996</v>
      </c>
      <c r="L32" s="10">
        <f t="shared" si="0"/>
        <v>4.3231106591995658</v>
      </c>
    </row>
    <row r="34" spans="14:22" x14ac:dyDescent="0.25">
      <c r="O34" s="10" t="s">
        <v>86</v>
      </c>
      <c r="P34" s="18" t="s">
        <v>87</v>
      </c>
      <c r="Q34" s="18"/>
      <c r="R34" s="18"/>
      <c r="S34" s="18"/>
      <c r="T34" s="18"/>
    </row>
    <row r="35" spans="14:22" x14ac:dyDescent="0.25">
      <c r="O35" s="10" t="s">
        <v>88</v>
      </c>
      <c r="P35" s="18" t="s">
        <v>89</v>
      </c>
      <c r="Q35" s="18"/>
      <c r="R35" s="18"/>
      <c r="S35" s="18"/>
      <c r="T35" s="18"/>
    </row>
    <row r="36" spans="14:22" s="12" customFormat="1" x14ac:dyDescent="0.25"/>
    <row r="37" spans="14:22" s="12" customFormat="1" x14ac:dyDescent="0.25">
      <c r="P37" s="12" t="s">
        <v>11</v>
      </c>
      <c r="Q37" s="12">
        <v>0.01</v>
      </c>
    </row>
    <row r="38" spans="14:22" s="12" customFormat="1" x14ac:dyDescent="0.25">
      <c r="N38" s="12" t="s">
        <v>83</v>
      </c>
      <c r="O38" s="12">
        <f>$O$6/$O$7</f>
        <v>4.96874487696088</v>
      </c>
    </row>
    <row r="39" spans="14:22" s="12" customFormat="1" x14ac:dyDescent="0.25">
      <c r="N39" s="12" t="s">
        <v>84</v>
      </c>
      <c r="O39" s="12">
        <f>$N$6/$N$7</f>
        <v>7.1478885594334282E-2</v>
      </c>
    </row>
    <row r="40" spans="14:22" s="12" customFormat="1" x14ac:dyDescent="0.25">
      <c r="N40" s="12" t="s">
        <v>85</v>
      </c>
      <c r="O40" s="12">
        <f>_xlfn.T.INV.2T(0.01,33)</f>
        <v>2.733276642350837</v>
      </c>
    </row>
    <row r="41" spans="14:22" s="12" customFormat="1" x14ac:dyDescent="0.25"/>
    <row r="42" spans="14:22" s="12" customFormat="1" x14ac:dyDescent="0.25"/>
    <row r="43" spans="14:22" s="12" customFormat="1" x14ac:dyDescent="0.25">
      <c r="N43" s="12" t="s">
        <v>86</v>
      </c>
      <c r="O43" s="18" t="s">
        <v>87</v>
      </c>
      <c r="P43" s="18"/>
      <c r="Q43" s="18"/>
      <c r="R43" s="18"/>
      <c r="S43" s="18"/>
    </row>
    <row r="44" spans="14:22" s="12" customFormat="1" x14ac:dyDescent="0.25">
      <c r="N44" s="12" t="s">
        <v>88</v>
      </c>
      <c r="O44" s="18" t="s">
        <v>89</v>
      </c>
      <c r="P44" s="18"/>
      <c r="Q44" s="18"/>
      <c r="R44" s="18"/>
      <c r="S44" s="18"/>
    </row>
    <row r="45" spans="14:22" s="12" customFormat="1" x14ac:dyDescent="0.25">
      <c r="P45" s="18"/>
      <c r="Q45" s="18"/>
      <c r="R45" s="18"/>
      <c r="S45" s="18"/>
      <c r="T45" s="18"/>
    </row>
    <row r="46" spans="14:22" x14ac:dyDescent="0.25">
      <c r="O46" s="12"/>
      <c r="P46" s="18"/>
      <c r="Q46" s="18"/>
      <c r="R46" s="18"/>
      <c r="S46" s="18"/>
      <c r="T46" s="18"/>
    </row>
    <row r="47" spans="14:22" x14ac:dyDescent="0.25">
      <c r="N47" s="10" t="s">
        <v>90</v>
      </c>
      <c r="O47" s="10">
        <f>O6+N6*1.2*P3</f>
        <v>4.3027206312198665</v>
      </c>
      <c r="R47" s="10" t="s">
        <v>92</v>
      </c>
      <c r="S47" s="10">
        <f>S48*O8*SQRT(1+1/35+(1.2*P3-P3)^2/(35*P4))</f>
        <v>2.0065293078994593</v>
      </c>
    </row>
    <row r="48" spans="14:22" x14ac:dyDescent="0.25">
      <c r="R48" s="10" t="s">
        <v>93</v>
      </c>
      <c r="S48" s="10">
        <f>_xlfn.T.INV.2T(0.1,33)</f>
        <v>1.6923603090303456</v>
      </c>
      <c r="U48" s="12" t="s">
        <v>11</v>
      </c>
      <c r="V48" s="10">
        <v>0.1</v>
      </c>
    </row>
    <row r="54" spans="14:16" x14ac:dyDescent="0.25">
      <c r="N54" s="13">
        <f>O47-S47</f>
        <v>2.2961913233204072</v>
      </c>
      <c r="O54" s="10" t="s">
        <v>95</v>
      </c>
      <c r="P54" s="14">
        <f>O47+S47</f>
        <v>6.3092499391193257</v>
      </c>
    </row>
  </sheetData>
  <mergeCells count="6">
    <mergeCell ref="P35:T35"/>
    <mergeCell ref="P34:T34"/>
    <mergeCell ref="O43:S43"/>
    <mergeCell ref="P45:T45"/>
    <mergeCell ref="P46:T46"/>
    <mergeCell ref="O44:S4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workbookViewId="0">
      <selection activeCell="N3" sqref="N3"/>
    </sheetView>
  </sheetViews>
  <sheetFormatPr defaultRowHeight="15" x14ac:dyDescent="0.25"/>
  <cols>
    <col min="1" max="16384" width="9.140625" style="15"/>
  </cols>
  <sheetData>
    <row r="1" spans="1:14" x14ac:dyDescent="0.25">
      <c r="A1" s="22" t="s">
        <v>96</v>
      </c>
      <c r="B1" s="22"/>
      <c r="C1" s="22"/>
      <c r="D1" s="22"/>
      <c r="E1" s="22"/>
      <c r="F1" s="22"/>
      <c r="H1" s="22" t="s">
        <v>115</v>
      </c>
      <c r="I1" s="22"/>
      <c r="J1" s="22"/>
      <c r="K1" s="22"/>
      <c r="L1" s="22"/>
      <c r="M1" s="22"/>
    </row>
    <row r="2" spans="1:14" x14ac:dyDescent="0.25">
      <c r="A2" s="21" t="s">
        <v>99</v>
      </c>
      <c r="B2" s="21"/>
      <c r="C2" s="21"/>
      <c r="D2" s="21"/>
      <c r="E2" s="21"/>
      <c r="F2" s="21"/>
      <c r="H2" s="22" t="s">
        <v>108</v>
      </c>
      <c r="I2" s="22"/>
      <c r="J2" s="22"/>
      <c r="K2" s="22"/>
      <c r="L2" s="22"/>
      <c r="M2" s="22"/>
    </row>
    <row r="3" spans="1:14" x14ac:dyDescent="0.25">
      <c r="A3" s="21"/>
      <c r="B3" s="21"/>
      <c r="C3" s="21"/>
      <c r="D3" s="21"/>
      <c r="E3" s="21"/>
      <c r="F3" s="21"/>
      <c r="H3" s="22" t="s">
        <v>109</v>
      </c>
      <c r="I3" s="22"/>
      <c r="J3" s="22"/>
      <c r="K3" s="22"/>
      <c r="L3" s="22"/>
      <c r="M3" s="22"/>
    </row>
    <row r="4" spans="1:14" x14ac:dyDescent="0.25">
      <c r="A4" s="21"/>
      <c r="B4" s="21"/>
      <c r="C4" s="21"/>
      <c r="D4" s="21"/>
      <c r="E4" s="21"/>
      <c r="F4" s="21"/>
    </row>
    <row r="5" spans="1:14" x14ac:dyDescent="0.25">
      <c r="A5" s="21"/>
      <c r="B5" s="21"/>
      <c r="C5" s="21"/>
      <c r="D5" s="21"/>
      <c r="E5" s="21"/>
      <c r="F5" s="21"/>
    </row>
    <row r="6" spans="1:14" x14ac:dyDescent="0.25">
      <c r="A6" s="16"/>
      <c r="B6" s="16"/>
      <c r="C6" s="16"/>
      <c r="D6" s="16"/>
      <c r="E6" s="16"/>
      <c r="F6" s="16"/>
      <c r="H6" s="21" t="s">
        <v>111</v>
      </c>
      <c r="I6" s="21"/>
      <c r="J6" s="21"/>
      <c r="K6" s="21"/>
      <c r="L6" s="21"/>
      <c r="M6" s="21"/>
    </row>
    <row r="7" spans="1:14" x14ac:dyDescent="0.25">
      <c r="A7" s="22" t="s">
        <v>102</v>
      </c>
      <c r="B7" s="22"/>
      <c r="C7" s="22"/>
      <c r="D7" s="22"/>
      <c r="E7" s="22"/>
      <c r="F7" s="22"/>
      <c r="H7" s="21"/>
      <c r="I7" s="21"/>
      <c r="J7" s="21"/>
      <c r="K7" s="21"/>
      <c r="L7" s="21"/>
      <c r="M7" s="21"/>
    </row>
    <row r="8" spans="1:14" x14ac:dyDescent="0.25">
      <c r="A8" s="21" t="s">
        <v>104</v>
      </c>
      <c r="B8" s="21"/>
      <c r="C8" s="21"/>
      <c r="D8" s="21"/>
      <c r="E8" s="21"/>
      <c r="F8" s="21"/>
      <c r="H8" s="21" t="s">
        <v>113</v>
      </c>
      <c r="I8" s="21"/>
      <c r="J8" s="21"/>
      <c r="K8" s="21"/>
      <c r="L8" s="21"/>
      <c r="M8" s="21"/>
    </row>
    <row r="9" spans="1:14" x14ac:dyDescent="0.25">
      <c r="A9" s="21"/>
      <c r="B9" s="21"/>
      <c r="C9" s="21"/>
      <c r="D9" s="21"/>
      <c r="E9" s="21"/>
      <c r="F9" s="21"/>
      <c r="H9" s="21"/>
      <c r="I9" s="21"/>
      <c r="J9" s="21"/>
      <c r="K9" s="21"/>
      <c r="L9" s="21"/>
      <c r="M9" s="21"/>
    </row>
    <row r="10" spans="1:14" x14ac:dyDescent="0.25">
      <c r="A10" s="21"/>
      <c r="B10" s="21"/>
      <c r="C10" s="21"/>
      <c r="D10" s="21"/>
      <c r="E10" s="21"/>
      <c r="F10" s="21"/>
      <c r="H10" s="21"/>
      <c r="I10" s="21"/>
      <c r="J10" s="21"/>
      <c r="K10" s="21"/>
      <c r="L10" s="21"/>
      <c r="M10" s="21"/>
    </row>
    <row r="11" spans="1:14" x14ac:dyDescent="0.25">
      <c r="A11" s="16"/>
      <c r="B11" s="16"/>
      <c r="C11" s="16"/>
      <c r="D11" s="16"/>
      <c r="E11" s="16"/>
      <c r="F11" s="16"/>
    </row>
    <row r="12" spans="1:14" x14ac:dyDescent="0.25">
      <c r="A12" s="22" t="s">
        <v>106</v>
      </c>
      <c r="B12" s="22"/>
      <c r="C12" s="22"/>
      <c r="D12" s="22"/>
      <c r="E12" s="22"/>
      <c r="F12" s="22"/>
      <c r="H12" s="21" t="s">
        <v>98</v>
      </c>
      <c r="I12" s="21"/>
      <c r="J12" s="21"/>
      <c r="K12" s="21"/>
      <c r="L12" s="21"/>
      <c r="M12" s="21"/>
    </row>
    <row r="13" spans="1:14" x14ac:dyDescent="0.25">
      <c r="A13" s="21" t="s">
        <v>107</v>
      </c>
      <c r="B13" s="21"/>
      <c r="C13" s="21"/>
      <c r="D13" s="21"/>
      <c r="E13" s="21"/>
      <c r="F13" s="21"/>
      <c r="H13" s="21"/>
      <c r="I13" s="21"/>
      <c r="J13" s="21"/>
      <c r="K13" s="21"/>
      <c r="L13" s="21"/>
      <c r="M13" s="21"/>
    </row>
    <row r="14" spans="1:14" x14ac:dyDescent="0.25">
      <c r="A14" s="21"/>
      <c r="B14" s="21"/>
      <c r="C14" s="21"/>
      <c r="D14" s="21"/>
      <c r="E14" s="21"/>
      <c r="F14" s="21"/>
      <c r="H14" s="21" t="s">
        <v>101</v>
      </c>
      <c r="I14" s="21"/>
      <c r="J14" s="21"/>
      <c r="K14" s="21"/>
      <c r="L14" s="21"/>
      <c r="M14" s="21"/>
    </row>
    <row r="15" spans="1:14" x14ac:dyDescent="0.25">
      <c r="A15" s="21"/>
      <c r="B15" s="21"/>
      <c r="C15" s="21"/>
      <c r="D15" s="21"/>
      <c r="E15" s="21"/>
      <c r="F15" s="21"/>
      <c r="H15" s="21"/>
      <c r="I15" s="21"/>
      <c r="J15" s="21"/>
      <c r="K15" s="21"/>
      <c r="L15" s="21"/>
      <c r="M15" s="21"/>
      <c r="N15" s="17"/>
    </row>
    <row r="16" spans="1:14" x14ac:dyDescent="0.25">
      <c r="A16" s="21"/>
      <c r="B16" s="21"/>
      <c r="C16" s="21"/>
      <c r="D16" s="21"/>
      <c r="E16" s="21"/>
      <c r="F16" s="21"/>
      <c r="H16" s="21"/>
      <c r="I16" s="21"/>
      <c r="J16" s="21"/>
      <c r="K16" s="21"/>
      <c r="L16" s="21"/>
      <c r="M16" s="21"/>
      <c r="N16" s="17"/>
    </row>
    <row r="17" spans="1:14" x14ac:dyDescent="0.25">
      <c r="H17" s="21"/>
      <c r="I17" s="21"/>
      <c r="J17" s="21"/>
      <c r="K17" s="21"/>
      <c r="L17" s="21"/>
      <c r="M17" s="21"/>
    </row>
    <row r="18" spans="1:14" x14ac:dyDescent="0.25">
      <c r="A18" s="21" t="s">
        <v>110</v>
      </c>
      <c r="B18" s="21"/>
      <c r="C18" s="21"/>
      <c r="D18" s="21"/>
      <c r="E18" s="21"/>
      <c r="F18" s="21"/>
      <c r="H18" s="21"/>
      <c r="I18" s="21"/>
      <c r="J18" s="21"/>
      <c r="K18" s="21"/>
      <c r="L18" s="21"/>
      <c r="M18" s="21"/>
    </row>
    <row r="19" spans="1:14" x14ac:dyDescent="0.25">
      <c r="A19" s="21"/>
      <c r="B19" s="21"/>
      <c r="C19" s="21"/>
      <c r="D19" s="21"/>
      <c r="E19" s="21"/>
      <c r="F19" s="21"/>
      <c r="H19" s="21"/>
      <c r="I19" s="21"/>
      <c r="J19" s="21"/>
      <c r="K19" s="21"/>
      <c r="L19" s="21"/>
      <c r="M19" s="21"/>
    </row>
    <row r="20" spans="1:14" x14ac:dyDescent="0.25">
      <c r="A20" s="22"/>
      <c r="B20" s="22"/>
      <c r="C20" s="22"/>
      <c r="D20" s="22"/>
      <c r="E20" s="22"/>
      <c r="F20" s="22"/>
      <c r="H20" s="21"/>
      <c r="I20" s="21"/>
      <c r="J20" s="21"/>
      <c r="K20" s="21"/>
      <c r="L20" s="21"/>
      <c r="M20" s="21"/>
      <c r="N20" s="16"/>
    </row>
    <row r="21" spans="1:14" x14ac:dyDescent="0.25">
      <c r="A21" s="22"/>
      <c r="B21" s="22"/>
      <c r="C21" s="22"/>
      <c r="D21" s="22"/>
      <c r="E21" s="22"/>
      <c r="F21" s="22"/>
      <c r="H21" s="21" t="s">
        <v>105</v>
      </c>
      <c r="I21" s="21"/>
      <c r="J21" s="21"/>
      <c r="K21" s="21"/>
      <c r="L21" s="21"/>
      <c r="M21" s="21"/>
      <c r="N21" s="16"/>
    </row>
    <row r="22" spans="1:14" x14ac:dyDescent="0.25">
      <c r="A22" s="22"/>
      <c r="B22" s="22"/>
      <c r="C22" s="22"/>
      <c r="D22" s="22"/>
      <c r="E22" s="22"/>
      <c r="F22" s="22"/>
      <c r="H22" s="21"/>
      <c r="I22" s="21"/>
      <c r="J22" s="21"/>
      <c r="K22" s="21"/>
      <c r="L22" s="21"/>
      <c r="M22" s="21"/>
    </row>
    <row r="23" spans="1:14" x14ac:dyDescent="0.25">
      <c r="A23" s="22"/>
      <c r="B23" s="22"/>
      <c r="C23" s="22"/>
      <c r="D23" s="22"/>
      <c r="E23" s="22"/>
      <c r="F23" s="22"/>
      <c r="H23" s="21"/>
      <c r="I23" s="21"/>
      <c r="J23" s="21"/>
      <c r="K23" s="21"/>
      <c r="L23" s="21"/>
      <c r="M23" s="21"/>
    </row>
    <row r="24" spans="1:14" x14ac:dyDescent="0.25">
      <c r="A24" s="22"/>
      <c r="B24" s="22"/>
      <c r="C24" s="22"/>
      <c r="D24" s="22"/>
      <c r="E24" s="22"/>
      <c r="F24" s="22"/>
      <c r="H24" s="21"/>
      <c r="I24" s="21"/>
      <c r="J24" s="21"/>
      <c r="K24" s="21"/>
      <c r="L24" s="21"/>
      <c r="M24" s="21"/>
    </row>
    <row r="25" spans="1:14" x14ac:dyDescent="0.25">
      <c r="A25" s="22"/>
      <c r="B25" s="22"/>
      <c r="C25" s="22"/>
      <c r="D25" s="22"/>
      <c r="E25" s="22"/>
      <c r="F25" s="22"/>
      <c r="H25" s="21"/>
      <c r="I25" s="21"/>
      <c r="J25" s="21"/>
      <c r="K25" s="21"/>
      <c r="L25" s="21"/>
      <c r="M25" s="21"/>
    </row>
    <row r="26" spans="1:14" x14ac:dyDescent="0.25">
      <c r="A26" s="22"/>
      <c r="B26" s="22"/>
      <c r="C26" s="22"/>
      <c r="D26" s="22"/>
      <c r="E26" s="22"/>
      <c r="F26" s="22"/>
      <c r="H26" s="21"/>
      <c r="I26" s="21"/>
      <c r="J26" s="21"/>
      <c r="K26" s="21"/>
      <c r="L26" s="21"/>
      <c r="M26" s="21"/>
    </row>
    <row r="27" spans="1:14" x14ac:dyDescent="0.25">
      <c r="A27" s="22"/>
      <c r="B27" s="22"/>
      <c r="C27" s="22"/>
      <c r="D27" s="22"/>
      <c r="E27" s="22"/>
      <c r="F27" s="22"/>
      <c r="H27" s="21"/>
      <c r="I27" s="21"/>
      <c r="J27" s="21"/>
      <c r="K27" s="21"/>
      <c r="L27" s="21"/>
      <c r="M27" s="21"/>
    </row>
    <row r="28" spans="1:14" x14ac:dyDescent="0.25">
      <c r="A28" s="22"/>
      <c r="B28" s="22"/>
      <c r="C28" s="22"/>
      <c r="D28" s="22"/>
      <c r="E28" s="22"/>
      <c r="F28" s="22"/>
      <c r="H28" s="21"/>
      <c r="I28" s="21"/>
      <c r="J28" s="21"/>
      <c r="K28" s="21"/>
      <c r="L28" s="21"/>
      <c r="M28" s="21"/>
    </row>
    <row r="29" spans="1:14" x14ac:dyDescent="0.25">
      <c r="H29" s="21" t="s">
        <v>112</v>
      </c>
      <c r="I29" s="21"/>
      <c r="J29" s="21"/>
      <c r="K29" s="21"/>
      <c r="L29" s="21"/>
      <c r="M29" s="21"/>
    </row>
    <row r="30" spans="1:14" x14ac:dyDescent="0.25">
      <c r="H30" s="21"/>
      <c r="I30" s="21"/>
      <c r="J30" s="21"/>
      <c r="K30" s="21"/>
      <c r="L30" s="21"/>
      <c r="M30" s="21"/>
    </row>
    <row r="31" spans="1:14" x14ac:dyDescent="0.25">
      <c r="A31" s="22" t="s">
        <v>97</v>
      </c>
      <c r="B31" s="22"/>
      <c r="C31" s="22"/>
      <c r="D31" s="22"/>
      <c r="E31" s="22"/>
      <c r="F31" s="22"/>
      <c r="H31" s="21"/>
      <c r="I31" s="21"/>
      <c r="J31" s="21"/>
      <c r="K31" s="21"/>
      <c r="L31" s="21"/>
      <c r="M31" s="21"/>
    </row>
    <row r="32" spans="1:14" x14ac:dyDescent="0.25">
      <c r="A32" s="22" t="s">
        <v>100</v>
      </c>
      <c r="B32" s="22"/>
      <c r="C32" s="22"/>
      <c r="D32" s="22"/>
      <c r="E32" s="22"/>
      <c r="F32" s="22"/>
      <c r="H32" s="21" t="s">
        <v>114</v>
      </c>
      <c r="I32" s="21"/>
      <c r="J32" s="21"/>
      <c r="K32" s="21"/>
      <c r="L32" s="21"/>
      <c r="M32" s="21"/>
    </row>
    <row r="33" spans="1:13" x14ac:dyDescent="0.25">
      <c r="A33" s="22"/>
      <c r="B33" s="22"/>
      <c r="C33" s="22"/>
      <c r="D33" s="22"/>
      <c r="E33" s="22"/>
      <c r="F33" s="22"/>
      <c r="H33" s="21"/>
      <c r="I33" s="21"/>
      <c r="J33" s="21"/>
      <c r="K33" s="21"/>
      <c r="L33" s="21"/>
      <c r="M33" s="21"/>
    </row>
    <row r="34" spans="1:13" x14ac:dyDescent="0.25">
      <c r="A34" s="22"/>
      <c r="B34" s="22"/>
      <c r="C34" s="22"/>
      <c r="D34" s="22"/>
      <c r="E34" s="22"/>
      <c r="F34" s="22"/>
      <c r="H34" s="21"/>
      <c r="I34" s="21"/>
      <c r="J34" s="21"/>
      <c r="K34" s="21"/>
      <c r="L34" s="21"/>
      <c r="M34" s="21"/>
    </row>
    <row r="35" spans="1:13" x14ac:dyDescent="0.25">
      <c r="A35" s="22"/>
      <c r="B35" s="22"/>
      <c r="C35" s="22"/>
      <c r="D35" s="22"/>
      <c r="E35" s="22"/>
      <c r="F35" s="22"/>
    </row>
    <row r="36" spans="1:13" x14ac:dyDescent="0.25">
      <c r="A36" s="22"/>
      <c r="B36" s="22"/>
      <c r="C36" s="22"/>
      <c r="D36" s="22"/>
      <c r="E36" s="22"/>
      <c r="F36" s="22"/>
    </row>
    <row r="39" spans="1:13" x14ac:dyDescent="0.25">
      <c r="A39" s="22" t="s">
        <v>103</v>
      </c>
      <c r="B39" s="22"/>
      <c r="C39" s="22"/>
      <c r="D39" s="22"/>
      <c r="E39" s="22"/>
      <c r="F39" s="22"/>
    </row>
    <row r="40" spans="1:13" x14ac:dyDescent="0.25">
      <c r="A40" s="22"/>
      <c r="B40" s="22"/>
      <c r="C40" s="22"/>
      <c r="D40" s="22"/>
      <c r="E40" s="22"/>
      <c r="F40" s="22"/>
    </row>
    <row r="41" spans="1:13" x14ac:dyDescent="0.25">
      <c r="A41" s="22"/>
      <c r="B41" s="22"/>
      <c r="C41" s="22"/>
      <c r="D41" s="22"/>
      <c r="E41" s="22"/>
      <c r="F41" s="22"/>
    </row>
    <row r="42" spans="1:13" x14ac:dyDescent="0.25">
      <c r="A42" s="22"/>
      <c r="B42" s="22"/>
      <c r="C42" s="22"/>
      <c r="D42" s="22"/>
      <c r="E42" s="22"/>
      <c r="F42" s="22"/>
    </row>
    <row r="43" spans="1:13" x14ac:dyDescent="0.25">
      <c r="A43" s="22"/>
      <c r="B43" s="22"/>
      <c r="C43" s="22"/>
      <c r="D43" s="22"/>
      <c r="E43" s="22"/>
      <c r="F43" s="22"/>
    </row>
    <row r="44" spans="1:13" x14ac:dyDescent="0.25">
      <c r="A44" s="22"/>
      <c r="B44" s="22"/>
      <c r="C44" s="22"/>
      <c r="D44" s="22"/>
      <c r="E44" s="22"/>
      <c r="F44" s="22"/>
    </row>
  </sheetData>
  <mergeCells count="25">
    <mergeCell ref="H1:M1"/>
    <mergeCell ref="H2:M2"/>
    <mergeCell ref="H3:M3"/>
    <mergeCell ref="A1:F1"/>
    <mergeCell ref="A31:F31"/>
    <mergeCell ref="H12:M13"/>
    <mergeCell ref="A2:F5"/>
    <mergeCell ref="H14:M16"/>
    <mergeCell ref="H17:M20"/>
    <mergeCell ref="A7:F7"/>
    <mergeCell ref="H32:M34"/>
    <mergeCell ref="A8:F10"/>
    <mergeCell ref="A40:F44"/>
    <mergeCell ref="H21:M22"/>
    <mergeCell ref="A12:F12"/>
    <mergeCell ref="H23:M28"/>
    <mergeCell ref="A13:F16"/>
    <mergeCell ref="A32:F32"/>
    <mergeCell ref="A33:F36"/>
    <mergeCell ref="A39:F39"/>
    <mergeCell ref="A18:F19"/>
    <mergeCell ref="H6:M7"/>
    <mergeCell ref="H29:M31"/>
    <mergeCell ref="A20:F28"/>
    <mergeCell ref="H8:M10"/>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Титульный лист</vt:lpstr>
      <vt:lpstr>Задание 1</vt:lpstr>
      <vt:lpstr>Задание 2</vt:lpstr>
      <vt:lpstr>Задание 3</vt:lpstr>
      <vt:lpstr>Задание 4</vt:lpstr>
      <vt:lpstr>Задание 5</vt:lpstr>
      <vt:lpstr>Контрольные вопросы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2023-05-11T10:55:33Z</dcterms:modified>
</cp:coreProperties>
</file>