
<file path=[Content_Types].xml><?xml version="1.0" encoding="utf-8"?>
<Types xmlns="http://schemas.openxmlformats.org/package/2006/content-types">
  <Default Extension="tmp" ContentType="image/png"/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Задание 1" sheetId="5" r:id="rId1"/>
    <sheet name="Задание 2" sheetId="6" r:id="rId2"/>
    <sheet name="Задание 3" sheetId="7" r:id="rId3"/>
    <sheet name="Ответы на вопрос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2" i="7" l="1"/>
  <c r="P31" i="7"/>
  <c r="O16" i="7"/>
  <c r="O17" i="7"/>
  <c r="O18" i="7"/>
  <c r="O19" i="7"/>
  <c r="O20" i="7"/>
  <c r="O21" i="7"/>
  <c r="O22" i="7"/>
  <c r="O23" i="7"/>
  <c r="O24" i="7"/>
  <c r="P24" i="7" s="1"/>
  <c r="O25" i="7"/>
  <c r="P25" i="7" s="1"/>
  <c r="O26" i="7"/>
  <c r="P26" i="7" s="1"/>
  <c r="O27" i="7"/>
  <c r="P27" i="7" s="1"/>
  <c r="O28" i="7"/>
  <c r="O29" i="7"/>
  <c r="O30" i="7"/>
  <c r="O15" i="7"/>
  <c r="P16" i="7"/>
  <c r="P17" i="7"/>
  <c r="P18" i="7"/>
  <c r="P19" i="7"/>
  <c r="P20" i="7"/>
  <c r="P21" i="7"/>
  <c r="P22" i="7"/>
  <c r="P23" i="7"/>
  <c r="P28" i="7"/>
  <c r="P29" i="7"/>
  <c r="P30" i="7"/>
  <c r="P15" i="7"/>
  <c r="S39" i="7"/>
  <c r="O39" i="7"/>
  <c r="P35" i="7"/>
  <c r="U35" i="7"/>
  <c r="P34" i="7"/>
  <c r="R46" i="6"/>
  <c r="N46" i="6"/>
  <c r="T41" i="6"/>
  <c r="O41" i="6" s="1"/>
  <c r="M36" i="6"/>
  <c r="O40" i="6"/>
  <c r="R55" i="5"/>
  <c r="N55" i="5"/>
  <c r="N50" i="5"/>
  <c r="S50" i="5"/>
  <c r="N49" i="5"/>
  <c r="K39" i="7" l="1"/>
  <c r="G39" i="7"/>
  <c r="G51" i="5"/>
  <c r="H37" i="7"/>
  <c r="H35" i="7"/>
  <c r="H30" i="7"/>
  <c r="J30" i="7"/>
  <c r="H26" i="7"/>
  <c r="J26" i="7"/>
  <c r="H20" i="7"/>
  <c r="H14" i="7"/>
  <c r="J43" i="5" l="1"/>
  <c r="J39" i="5"/>
  <c r="I40" i="6" l="1"/>
  <c r="J67" i="5"/>
  <c r="J66" i="5"/>
  <c r="G67" i="5"/>
  <c r="J69" i="5" s="1"/>
  <c r="I73" i="5" s="1"/>
  <c r="G66" i="5"/>
  <c r="F69" i="5" s="1"/>
  <c r="G73" i="5" s="1"/>
  <c r="G62" i="5"/>
  <c r="G61" i="5"/>
  <c r="G60" i="5"/>
  <c r="J55" i="5"/>
  <c r="F55" i="5"/>
  <c r="G49" i="5"/>
  <c r="H43" i="5" l="1"/>
  <c r="H39" i="5"/>
  <c r="O47" i="5"/>
  <c r="O46" i="5"/>
  <c r="O45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28" i="5"/>
  <c r="E8" i="5"/>
  <c r="H33" i="5"/>
  <c r="F26" i="5"/>
  <c r="H27" i="5" l="1"/>
  <c r="F8" i="5" a="1"/>
  <c r="F8" i="5" s="1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F13" i="5" l="1"/>
  <c r="F18" i="5"/>
  <c r="F16" i="5"/>
  <c r="F25" i="5"/>
  <c r="F23" i="5"/>
  <c r="F11" i="5"/>
  <c r="F22" i="5"/>
  <c r="F10" i="5"/>
  <c r="F17" i="5"/>
  <c r="F24" i="5"/>
  <c r="F21" i="5"/>
  <c r="F9" i="5"/>
  <c r="F19" i="5"/>
  <c r="F15" i="5"/>
  <c r="F14" i="5"/>
  <c r="F12" i="5"/>
  <c r="F20" i="5"/>
  <c r="B24" i="7"/>
  <c r="B108" i="6"/>
  <c r="B28" i="5"/>
  <c r="I42" i="6" l="1"/>
  <c r="H36" i="6"/>
  <c r="K46" i="6" l="1"/>
  <c r="G46" i="6"/>
</calcChain>
</file>

<file path=xl/sharedStrings.xml><?xml version="1.0" encoding="utf-8"?>
<sst xmlns="http://schemas.openxmlformats.org/spreadsheetml/2006/main" count="151" uniqueCount="79">
  <si>
    <t>1. Дайте определение точечной статистической оценки.</t>
  </si>
  <si>
    <t>2. Какая оценка параметра распределения называется точечной?</t>
  </si>
  <si>
    <r>
      <t>3.  Какими свойствами обладает выборочное среднее x</t>
    </r>
    <r>
      <rPr>
        <b/>
        <sz val="11"/>
        <color theme="1"/>
        <rFont val="Calibri"/>
        <family val="2"/>
        <charset val="204"/>
      </rPr>
      <t>̅</t>
    </r>
    <r>
      <rPr>
        <b/>
        <sz val="11"/>
        <color theme="1"/>
        <rFont val="Calibri"/>
        <family val="2"/>
        <charset val="204"/>
        <scheme val="minor"/>
      </rPr>
      <t>?</t>
    </r>
  </si>
  <si>
    <r>
      <t>4. Какими свойствами обладает выборочная дисперсия S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?</t>
    </r>
  </si>
  <si>
    <t>5. Какая числовая характеристика выборки является несмещенной для математического ожидания?</t>
  </si>
  <si>
    <t>6. Какая числовая характеристика выборки является несмещенной для дисперсии?</t>
  </si>
  <si>
    <t>7. Что понимается под термином «интервальная оценка параметра распределения»?</t>
  </si>
  <si>
    <t>8. Дайте определение доверительного интервала.</t>
  </si>
  <si>
    <t>9. Что такое точность оценки и надежность оценки?</t>
  </si>
  <si>
    <t>10. Что называется доверительной вероятностью? Какие значения она принимает?</t>
  </si>
  <si>
    <t>11. Как изменится длина доверительного интервала, если увеличить: 1) объем выборки, 2) доверительную вероятность? Ответ обоснуйте.</t>
  </si>
  <si>
    <t>12. Запишите формулу для нахождения доверительного интервала математического ожидания нормально распределенной случайной величины, если генеральная дисперсия: 1) известна; 2) неизвестна.</t>
  </si>
  <si>
    <t>Точечной оценкой параметра распределения называется число, которое находится по данным выборки.</t>
  </si>
  <si>
    <t>Доверительная вероятность – вероятность, с которой доверительный интервал будет содержать оцениваемый параметр.
Чаще всего надежность задается значениями от 0,95 и выше, в зависимости от конкретно решаемой задачи.</t>
  </si>
  <si>
    <t>Халитова Алина Рамиловна 211-365</t>
  </si>
  <si>
    <t>Лабораторная работа №2</t>
  </si>
  <si>
    <t>Вариант 47</t>
  </si>
  <si>
    <t>n</t>
  </si>
  <si>
    <t>Данные</t>
  </si>
  <si>
    <t>γ</t>
  </si>
  <si>
    <t>xi</t>
  </si>
  <si>
    <t>ni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</si>
  <si>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</si>
  <si>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|x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- x</t>
    </r>
    <r>
      <rPr>
        <sz val="11"/>
        <color theme="1"/>
        <rFont val="Calibri"/>
        <family val="2"/>
        <charset val="204"/>
      </rPr>
      <t>̅</t>
    </r>
    <r>
      <rPr>
        <vertAlign val="subscript"/>
        <sz val="11"/>
        <color theme="1"/>
        <rFont val="Calibri"/>
        <family val="2"/>
        <charset val="204"/>
      </rPr>
      <t>ϐ</t>
    </r>
    <r>
      <rPr>
        <sz val="11"/>
        <color theme="1"/>
        <rFont val="Calibri"/>
        <family val="2"/>
        <charset val="204"/>
      </rPr>
      <t>|</t>
    </r>
  </si>
  <si>
    <r>
      <t>(|x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- x</t>
    </r>
    <r>
      <rPr>
        <sz val="11"/>
        <color theme="1"/>
        <rFont val="Calibri"/>
        <family val="2"/>
        <charset val="204"/>
      </rPr>
      <t>̅</t>
    </r>
    <r>
      <rPr>
        <vertAlign val="subscript"/>
        <sz val="11"/>
        <color theme="1"/>
        <rFont val="Calibri"/>
        <family val="2"/>
        <charset val="204"/>
      </rPr>
      <t>ϐ</t>
    </r>
    <r>
      <rPr>
        <sz val="11"/>
        <color theme="1"/>
        <rFont val="Calibri"/>
        <family val="2"/>
        <charset val="204"/>
      </rPr>
      <t>|)</t>
    </r>
    <r>
      <rPr>
        <vertAlign val="super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∙n</t>
    </r>
    <r>
      <rPr>
        <vertAlign val="subscript"/>
        <sz val="11"/>
        <color theme="1"/>
        <rFont val="Calibri"/>
        <family val="2"/>
        <charset val="204"/>
      </rPr>
      <t>i</t>
    </r>
  </si>
  <si>
    <t>Дисперсия</t>
  </si>
  <si>
    <t>Вариационный ряд</t>
  </si>
  <si>
    <t>S</t>
  </si>
  <si>
    <t>1) Выборочное среднее</t>
  </si>
  <si>
    <t>2) Исправленное выборочное среднее квадратическое отклонение</t>
  </si>
  <si>
    <r>
      <t>D</t>
    </r>
    <r>
      <rPr>
        <vertAlign val="subscript"/>
        <sz val="11"/>
        <color theme="1"/>
        <rFont val="Calibri"/>
        <family val="2"/>
        <scheme val="minor"/>
      </rPr>
      <t>исп</t>
    </r>
    <r>
      <rPr>
        <sz val="11"/>
        <color theme="1"/>
        <rFont val="Calibri"/>
        <family val="2"/>
        <charset val="204"/>
        <scheme val="minor"/>
      </rPr>
      <t xml:space="preserve"> = S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</si>
  <si>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 xml:space="preserve">3) Доверительный интервал для мат. ожидания </t>
  </si>
  <si>
    <t>t(0,99;19)</t>
  </si>
  <si>
    <t>δ</t>
  </si>
  <si>
    <t>&lt;</t>
  </si>
  <si>
    <t>a</t>
  </si>
  <si>
    <t>Таким образом, с точностью 0,99 доверительный интервал (12,157;23,873) покрывает a</t>
  </si>
  <si>
    <t>Находим по таблице значений q(γ,n)</t>
  </si>
  <si>
    <t>1-q</t>
  </si>
  <si>
    <t>S(1-q)</t>
  </si>
  <si>
    <t>1+q</t>
  </si>
  <si>
    <t>S(1+q)</t>
  </si>
  <si>
    <t>σ</t>
  </si>
  <si>
    <t>;</t>
  </si>
  <si>
    <t>4) Доверительный интервал для  σ</t>
  </si>
  <si>
    <t>С точностью 0,99 истинное значение σ лежит в заданном интервале</t>
  </si>
  <si>
    <t>q(0,99;20)</t>
  </si>
  <si>
    <t>При увеличении объема выборки доверительный интервал сокращается, так как увеличивается точность оценки, а при увеличении доверительной вероятности доверительный интервал увеличивается, так как необходимо увеличивать интервал, чтобы достичь заданной вероятности попадания оценки в интервал.</t>
  </si>
  <si>
    <t xml:space="preserve">Точечная статистическая оценка – оценка параметра генеральной совокупности параметром, рассчитанным на основе выборки.               
Точечные оценки представляют собой число или точку на числовой оси.             </t>
  </si>
  <si>
    <t>t(0,99;99)</t>
  </si>
  <si>
    <t>Таким образом, с точностью 0,99 доверительный интервал (25,42;29,68) покрывает a</t>
  </si>
  <si>
    <r>
      <t>x</t>
    </r>
    <r>
      <rPr>
        <sz val="11"/>
        <color theme="1"/>
        <rFont val="Calibri"/>
        <family val="2"/>
        <charset val="204"/>
      </rPr>
      <t>̅</t>
    </r>
    <r>
      <rPr>
        <sz val="11"/>
        <color theme="1"/>
        <rFont val="Calibri"/>
        <family val="2"/>
        <scheme val="minor"/>
      </rPr>
      <t xml:space="preserve"> является состоятельной, несмещенной и эффективной оценкой M(X)</t>
    </r>
  </si>
  <si>
    <t>Выборочная дисперсия является состоятельной оценкой теоретической дисперсии, смещённой оценкой теоретической дисперсии (исправленная - несмещенной).</t>
  </si>
  <si>
    <t>Несмещенной характеристикой для математического ожидания является выборочное среднее.</t>
  </si>
  <si>
    <r>
      <t>исправленная дисперсия S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является состоятельной, несмещенной оценкой D(X)</t>
    </r>
  </si>
  <si>
    <t>t(0,99;15)</t>
  </si>
  <si>
    <r>
      <t xml:space="preserve">Интервальной оценкой для параметра </t>
    </r>
    <r>
      <rPr>
        <sz val="11"/>
        <color theme="1"/>
        <rFont val="Calibri"/>
        <family val="2"/>
        <charset val="204"/>
      </rPr>
      <t>θ</t>
    </r>
    <r>
      <rPr>
        <sz val="11"/>
        <color theme="1"/>
        <rFont val="Calibri"/>
        <family val="2"/>
        <scheme val="minor"/>
      </rPr>
      <t xml:space="preserve"> называется такой интервал (</t>
    </r>
    <r>
      <rPr>
        <sz val="11"/>
        <color theme="1"/>
        <rFont val="Calibri"/>
        <family val="2"/>
        <charset val="204"/>
      </rPr>
      <t>θ</t>
    </r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;θ2) со случайными границами, что </t>
    </r>
  </si>
  <si>
    <t xml:space="preserve">Доверительный интервал – интервал, который покрывает неизвестный параметр с заданной надежностью. Доверительная вероятность - вероятность, с которой доверительный интервал будет содержать оцениваемый параметр. При этом ее выражают либо в долях единицы (доверительная вероятность), либо в процентах (надежность). </t>
  </si>
  <si>
    <t>Точность оценки - это мера разброса оценки вокруг истинного значения параметра, а надежность оценки - это вероятность, с которой доверительный интервал охватывает истинное значение параметра.</t>
  </si>
  <si>
    <r>
      <t>x̅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charset val="204"/>
      </rPr>
      <t>δ</t>
    </r>
  </si>
  <si>
    <r>
      <t>x̅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scheme val="minor"/>
      </rPr>
      <t xml:space="preserve"> + δ</t>
    </r>
  </si>
  <si>
    <t>где</t>
  </si>
  <si>
    <t>δ=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</si>
  <si>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γ </t>
    </r>
    <r>
      <rPr>
        <sz val="11"/>
        <color theme="1"/>
        <rFont val="Calibri"/>
        <family val="2"/>
        <scheme val="minor"/>
      </rPr>
      <t>*σ /√n</t>
    </r>
  </si>
  <si>
    <t>t(γ,n-1) * S /√n</t>
  </si>
  <si>
    <t xml:space="preserve">2) если генеральная дисперсия (σ²) неизвестна, то используется выборочная дисперсия (s²) и формула будет следующей: </t>
  </si>
  <si>
    <t xml:space="preserve">1) если известна генеральная дисперсия (σ²), то формула будет следующей: </t>
  </si>
  <si>
    <t>С надежностью 0,99 истинное значение измеряемой величины заключено в доверительном интервале (28,689;32,061)</t>
  </si>
  <si>
    <t>при неизвестном стандартном отклонении</t>
  </si>
  <si>
    <t>при известном стандартном отклонении</t>
  </si>
  <si>
    <r>
      <t>Ф(х</t>
    </r>
    <r>
      <rPr>
        <vertAlign val="subscript"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</si>
  <si>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</si>
  <si>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Таким образом, с точностью 0,99 доверительный интервал (12,864;23,166) покрывает a</t>
  </si>
  <si>
    <t>Таким образом, с точностью 0,99 доверительный интервал (25,087;30,01) покрывает a</t>
  </si>
  <si>
    <t>С надежностью 0,99 истинное значение измеряемой величины заключено в доверительном интервале (28,947;32,061)</t>
  </si>
  <si>
    <t>ВЫВОДЫ</t>
  </si>
  <si>
    <t>Выборочная средняя характеризует среднее значение признака Х, т.е среднее значение составило 27,549. Среднее квадратическое отклонение описывает абсолютный разброс значения показателя Х и в данном случае составляет 9,54, т.е каждое значение ряда отличается от среднего 27,549 в среднем на 9,54</t>
  </si>
  <si>
    <t>Выборочная средняя характеризует среднее значение признака Х, т.е среднее значение составило 30,375. Среднее квадратическое отклонение описывает абсолютный разброс значения показателя Х и в данном случае составляет 2,21, т.е каждое значение ряда отличается от среднего 30,375 в среднем на 2,21</t>
  </si>
  <si>
    <t>Выборочная средняя характеризует среднее значение признака Х, т.е среднее значение составило 18,015. Среднее квадратическое отклонение описывает абсолютный разброс значения показателя Х и в данном случае составляет 8,92, т.е каждое значение ряда отличается от среднего 18,015 в среднем на 8,92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</si>
</sst>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55C9"/>
      <color rgb="FFEBE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3.tmp"/><Relationship Id="rId7" Type="http://schemas.openxmlformats.org/officeDocument/2006/relationships/image" Target="../media/image10.png"/><Relationship Id="rId2" Type="http://schemas.openxmlformats.org/officeDocument/2006/relationships/image" Target="../media/image12.tmp"/><Relationship Id="rId1" Type="http://schemas.openxmlformats.org/officeDocument/2006/relationships/image" Target="../media/image11.tmp"/><Relationship Id="rId6" Type="http://schemas.openxmlformats.org/officeDocument/2006/relationships/image" Target="../media/image7.tmp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14.tmp"/><Relationship Id="rId1" Type="http://schemas.openxmlformats.org/officeDocument/2006/relationships/image" Target="../media/image13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472440</xdr:colOff>
      <xdr:row>0</xdr:row>
      <xdr:rowOff>30480</xdr:rowOff>
    </xdr:from>
    <xdr:to>
      <xdr:col>19</xdr:col>
      <xdr:colOff>137686</xdr:colOff>
      <xdr:row>11</xdr:row>
      <xdr:rowOff>160221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30480"/>
          <a:ext cx="6073666" cy="2324301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12</xdr:row>
      <xdr:rowOff>167640</xdr:rowOff>
    </xdr:from>
    <xdr:to>
      <xdr:col>18</xdr:col>
      <xdr:colOff>350988</xdr:colOff>
      <xdr:row>18</xdr:row>
      <xdr:rowOff>30563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2362200"/>
          <a:ext cx="5403048" cy="960203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23</xdr:row>
      <xdr:rowOff>30480</xdr:rowOff>
    </xdr:from>
    <xdr:to>
      <xdr:col>8</xdr:col>
      <xdr:colOff>441960</xdr:colOff>
      <xdr:row>25</xdr:row>
      <xdr:rowOff>158703</xdr:rowOff>
    </xdr:to>
    <xdr:pic>
      <xdr:nvPicPr>
        <xdr:cNvPr id="5" name="Рисунок 4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3420" y="4236720"/>
          <a:ext cx="899160" cy="493983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28</xdr:row>
      <xdr:rowOff>45720</xdr:rowOff>
    </xdr:from>
    <xdr:to>
      <xdr:col>11</xdr:col>
      <xdr:colOff>1</xdr:colOff>
      <xdr:row>31</xdr:row>
      <xdr:rowOff>121920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D9777B6-18C8-4494-FE6F-A68518AC6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5" t="10101" r="2029" b="7071"/>
        <a:stretch/>
      </xdr:blipFill>
      <xdr:spPr bwMode="auto">
        <a:xfrm>
          <a:off x="4381500" y="5189220"/>
          <a:ext cx="2407921" cy="62484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45720</xdr:colOff>
      <xdr:row>35</xdr:row>
      <xdr:rowOff>22861</xdr:rowOff>
    </xdr:from>
    <xdr:to>
      <xdr:col>8</xdr:col>
      <xdr:colOff>556260</xdr:colOff>
      <xdr:row>37</xdr:row>
      <xdr:rowOff>152400</xdr:rowOff>
    </xdr:to>
    <xdr:pic>
      <xdr:nvPicPr>
        <xdr:cNvPr id="7" name="Рисунок 6" descr="Вырезка экрана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0" r="4383" b="12170"/>
        <a:stretch/>
      </xdr:blipFill>
      <xdr:spPr>
        <a:xfrm>
          <a:off x="4815840" y="6629401"/>
          <a:ext cx="1120140" cy="495299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40</xdr:row>
      <xdr:rowOff>91440</xdr:rowOff>
    </xdr:from>
    <xdr:to>
      <xdr:col>7</xdr:col>
      <xdr:colOff>327677</xdr:colOff>
      <xdr:row>41</xdr:row>
      <xdr:rowOff>99077</xdr:rowOff>
    </xdr:to>
    <xdr:pic>
      <xdr:nvPicPr>
        <xdr:cNvPr id="9" name="Рисунок 8" descr="Вырезка экрана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280" y="7627620"/>
          <a:ext cx="190517" cy="190517"/>
        </a:xfrm>
        <a:prstGeom prst="rect">
          <a:avLst/>
        </a:prstGeom>
      </xdr:spPr>
    </xdr:pic>
    <xdr:clientData/>
  </xdr:twoCellAnchor>
  <xdr:oneCellAnchor>
    <xdr:from>
      <xdr:col>7</xdr:col>
      <xdr:colOff>281940</xdr:colOff>
      <xdr:row>40</xdr:row>
      <xdr:rowOff>87630</xdr:rowOff>
    </xdr:from>
    <xdr:ext cx="856709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5052060" y="7623810"/>
              <a:ext cx="856709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исп</m:t>
                    </m:r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=√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</m:t>
                    </m:r>
                    <m:r>
                      <a:rPr lang="ru-R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исп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5052060" y="7623810"/>
              <a:ext cx="856709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исп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исп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8</xdr:col>
      <xdr:colOff>7620</xdr:colOff>
      <xdr:row>47</xdr:row>
      <xdr:rowOff>163514</xdr:rowOff>
    </xdr:from>
    <xdr:to>
      <xdr:col>10</xdr:col>
      <xdr:colOff>606730</xdr:colOff>
      <xdr:row>50</xdr:row>
      <xdr:rowOff>7620</xdr:rowOff>
    </xdr:to>
    <xdr:pic>
      <xdr:nvPicPr>
        <xdr:cNvPr id="4" name="Рисунок 3" descr="Вырезка экрана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340" y="9177974"/>
          <a:ext cx="1818310" cy="407986"/>
        </a:xfrm>
        <a:prstGeom prst="rect">
          <a:avLst/>
        </a:prstGeom>
      </xdr:spPr>
    </xdr:pic>
    <xdr:clientData/>
  </xdr:twoCellAnchor>
  <xdr:twoCellAnchor editAs="oneCell">
    <xdr:from>
      <xdr:col>17</xdr:col>
      <xdr:colOff>304800</xdr:colOff>
      <xdr:row>44</xdr:row>
      <xdr:rowOff>167640</xdr:rowOff>
    </xdr:from>
    <xdr:to>
      <xdr:col>18</xdr:col>
      <xdr:colOff>467719</xdr:colOff>
      <xdr:row>47</xdr:row>
      <xdr:rowOff>182431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BD46713-B8E3-4B01-2406-0CD802F3B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14760" y="8633460"/>
          <a:ext cx="841099" cy="563431"/>
        </a:xfrm>
        <a:prstGeom prst="rect">
          <a:avLst/>
        </a:prstGeom>
      </xdr:spPr>
    </xdr:pic>
    <xdr:clientData/>
  </xdr:twoCellAnchor>
  <xdr:twoCellAnchor editAs="oneCell">
    <xdr:from>
      <xdr:col>19</xdr:col>
      <xdr:colOff>83820</xdr:colOff>
      <xdr:row>44</xdr:row>
      <xdr:rowOff>53340</xdr:rowOff>
    </xdr:from>
    <xdr:to>
      <xdr:col>22</xdr:col>
      <xdr:colOff>90242</xdr:colOff>
      <xdr:row>48</xdr:row>
      <xdr:rowOff>22710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A20EE6DA-5B1D-8AAB-88D6-4A5D1AF0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81560" y="8519160"/>
          <a:ext cx="1835222" cy="700890"/>
        </a:xfrm>
        <a:prstGeom prst="rect">
          <a:avLst/>
        </a:prstGeom>
      </xdr:spPr>
    </xdr:pic>
    <xdr:clientData/>
  </xdr:twoCellAnchor>
  <xdr:twoCellAnchor editAs="oneCell">
    <xdr:from>
      <xdr:col>17</xdr:col>
      <xdr:colOff>30480</xdr:colOff>
      <xdr:row>49</xdr:row>
      <xdr:rowOff>68580</xdr:rowOff>
    </xdr:from>
    <xdr:to>
      <xdr:col>17</xdr:col>
      <xdr:colOff>662940</xdr:colOff>
      <xdr:row>50</xdr:row>
      <xdr:rowOff>137160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02F3360-EB0E-454F-A5DB-F091BD8C2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0" t="16327" r="7065" b="6706"/>
        <a:stretch/>
      </xdr:blipFill>
      <xdr:spPr bwMode="auto">
        <a:xfrm>
          <a:off x="11140440" y="9464040"/>
          <a:ext cx="632460" cy="25146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528</xdr:colOff>
      <xdr:row>7</xdr:row>
      <xdr:rowOff>127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0" y="0"/>
          <a:ext cx="6096528" cy="147078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7</xdr:row>
      <xdr:rowOff>175260</xdr:rowOff>
    </xdr:from>
    <xdr:to>
      <xdr:col>17</xdr:col>
      <xdr:colOff>518677</xdr:colOff>
      <xdr:row>28</xdr:row>
      <xdr:rowOff>61283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8720" y="1455420"/>
          <a:ext cx="5966977" cy="3726503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32</xdr:row>
      <xdr:rowOff>30480</xdr:rowOff>
    </xdr:from>
    <xdr:to>
      <xdr:col>8</xdr:col>
      <xdr:colOff>441960</xdr:colOff>
      <xdr:row>34</xdr:row>
      <xdr:rowOff>158703</xdr:rowOff>
    </xdr:to>
    <xdr:pic>
      <xdr:nvPicPr>
        <xdr:cNvPr id="4" name="Рисунок 3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3420" y="4236720"/>
          <a:ext cx="899160" cy="493983"/>
        </a:xfrm>
        <a:prstGeom prst="rect">
          <a:avLst/>
        </a:prstGeom>
      </xdr:spPr>
    </xdr:pic>
    <xdr:clientData/>
  </xdr:twoCellAnchor>
  <xdr:twoCellAnchor editAs="oneCell">
    <xdr:from>
      <xdr:col>18</xdr:col>
      <xdr:colOff>114300</xdr:colOff>
      <xdr:row>28</xdr:row>
      <xdr:rowOff>144780</xdr:rowOff>
    </xdr:from>
    <xdr:to>
      <xdr:col>19</xdr:col>
      <xdr:colOff>223879</xdr:colOff>
      <xdr:row>31</xdr:row>
      <xdr:rowOff>159571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BD46713-B8E3-4B01-2406-0CD802F3B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9540" y="5448300"/>
          <a:ext cx="841099" cy="563431"/>
        </a:xfrm>
        <a:prstGeom prst="rect">
          <a:avLst/>
        </a:prstGeom>
      </xdr:spPr>
    </xdr:pic>
    <xdr:clientData/>
  </xdr:twoCellAnchor>
  <xdr:twoCellAnchor editAs="oneCell">
    <xdr:from>
      <xdr:col>18</xdr:col>
      <xdr:colOff>274320</xdr:colOff>
      <xdr:row>32</xdr:row>
      <xdr:rowOff>144780</xdr:rowOff>
    </xdr:from>
    <xdr:to>
      <xdr:col>21</xdr:col>
      <xdr:colOff>158822</xdr:colOff>
      <xdr:row>36</xdr:row>
      <xdr:rowOff>114150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20EE6DA-5B1D-8AAB-88D6-4A5D1AF0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9560" y="6179820"/>
          <a:ext cx="1835222" cy="700890"/>
        </a:xfrm>
        <a:prstGeom prst="rect">
          <a:avLst/>
        </a:prstGeom>
      </xdr:spPr>
    </xdr:pic>
    <xdr:clientData/>
  </xdr:twoCellAnchor>
  <xdr:twoCellAnchor editAs="oneCell">
    <xdr:from>
      <xdr:col>9</xdr:col>
      <xdr:colOff>213360</xdr:colOff>
      <xdr:row>39</xdr:row>
      <xdr:rowOff>114300</xdr:rowOff>
    </xdr:from>
    <xdr:to>
      <xdr:col>12</xdr:col>
      <xdr:colOff>202870</xdr:colOff>
      <xdr:row>41</xdr:row>
      <xdr:rowOff>141286</xdr:rowOff>
    </xdr:to>
    <xdr:pic>
      <xdr:nvPicPr>
        <xdr:cNvPr id="8" name="Рисунок 7" descr="Вырезка экрана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7429500"/>
          <a:ext cx="1818310" cy="407986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</xdr:colOff>
      <xdr:row>40</xdr:row>
      <xdr:rowOff>68580</xdr:rowOff>
    </xdr:from>
    <xdr:to>
      <xdr:col>18</xdr:col>
      <xdr:colOff>662940</xdr:colOff>
      <xdr:row>41</xdr:row>
      <xdr:rowOff>137160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02F3360-EB0E-454F-A5DB-F091BD8C2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0" t="16327" r="7065" b="6706"/>
        <a:stretch/>
      </xdr:blipFill>
      <xdr:spPr bwMode="auto">
        <a:xfrm>
          <a:off x="11140440" y="9464040"/>
          <a:ext cx="632460" cy="25146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30480</xdr:colOff>
      <xdr:row>31</xdr:row>
      <xdr:rowOff>45720</xdr:rowOff>
    </xdr:from>
    <xdr:to>
      <xdr:col>16</xdr:col>
      <xdr:colOff>1</xdr:colOff>
      <xdr:row>34</xdr:row>
      <xdr:rowOff>121920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D9777B6-18C8-4494-FE6F-A68518AC6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5" t="10101" r="2029" b="7071"/>
        <a:stretch/>
      </xdr:blipFill>
      <xdr:spPr bwMode="auto">
        <a:xfrm>
          <a:off x="4800600" y="5372100"/>
          <a:ext cx="2407921" cy="62484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17</xdr:col>
      <xdr:colOff>358665</xdr:colOff>
      <xdr:row>4</xdr:row>
      <xdr:rowOff>167718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0"/>
          <a:ext cx="6058425" cy="899238"/>
        </a:xfrm>
        <a:prstGeom prst="rect">
          <a:avLst/>
        </a:prstGeom>
      </xdr:spPr>
    </xdr:pic>
    <xdr:clientData/>
  </xdr:twoCellAnchor>
  <xdr:twoCellAnchor editAs="oneCell">
    <xdr:from>
      <xdr:col>8</xdr:col>
      <xdr:colOff>121920</xdr:colOff>
      <xdr:row>4</xdr:row>
      <xdr:rowOff>160020</xdr:rowOff>
    </xdr:from>
    <xdr:to>
      <xdr:col>17</xdr:col>
      <xdr:colOff>191000</xdr:colOff>
      <xdr:row>7</xdr:row>
      <xdr:rowOff>57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0" y="891540"/>
          <a:ext cx="5768840" cy="655377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10</xdr:row>
      <xdr:rowOff>30480</xdr:rowOff>
    </xdr:from>
    <xdr:to>
      <xdr:col>8</xdr:col>
      <xdr:colOff>441960</xdr:colOff>
      <xdr:row>12</xdr:row>
      <xdr:rowOff>158703</xdr:rowOff>
    </xdr:to>
    <xdr:pic>
      <xdr:nvPicPr>
        <xdr:cNvPr id="4" name="Рисунок 3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2520" y="4419600"/>
          <a:ext cx="899160" cy="493983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15</xdr:row>
      <xdr:rowOff>45720</xdr:rowOff>
    </xdr:from>
    <xdr:to>
      <xdr:col>11</xdr:col>
      <xdr:colOff>1</xdr:colOff>
      <xdr:row>18</xdr:row>
      <xdr:rowOff>121920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D9777B6-18C8-4494-FE6F-A68518AC6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5" t="10101" r="2029" b="7071"/>
        <a:stretch/>
      </xdr:blipFill>
      <xdr:spPr bwMode="auto">
        <a:xfrm>
          <a:off x="4800600" y="5372100"/>
          <a:ext cx="2407921" cy="62484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45720</xdr:colOff>
      <xdr:row>22</xdr:row>
      <xdr:rowOff>22861</xdr:rowOff>
    </xdr:from>
    <xdr:to>
      <xdr:col>8</xdr:col>
      <xdr:colOff>556260</xdr:colOff>
      <xdr:row>24</xdr:row>
      <xdr:rowOff>152400</xdr:rowOff>
    </xdr:to>
    <xdr:pic>
      <xdr:nvPicPr>
        <xdr:cNvPr id="6" name="Рисунок 5" descr="Вырезка экрана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0" r="4383" b="12170"/>
        <a:stretch/>
      </xdr:blipFill>
      <xdr:spPr>
        <a:xfrm>
          <a:off x="4815840" y="6659881"/>
          <a:ext cx="1120140" cy="495299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27</xdr:row>
      <xdr:rowOff>91440</xdr:rowOff>
    </xdr:from>
    <xdr:to>
      <xdr:col>7</xdr:col>
      <xdr:colOff>327677</xdr:colOff>
      <xdr:row>28</xdr:row>
      <xdr:rowOff>99077</xdr:rowOff>
    </xdr:to>
    <xdr:pic>
      <xdr:nvPicPr>
        <xdr:cNvPr id="7" name="Рисунок 6" descr="Вырезка экрана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280" y="7825740"/>
          <a:ext cx="190517" cy="190517"/>
        </a:xfrm>
        <a:prstGeom prst="rect">
          <a:avLst/>
        </a:prstGeom>
      </xdr:spPr>
    </xdr:pic>
    <xdr:clientData/>
  </xdr:twoCellAnchor>
  <xdr:oneCellAnchor>
    <xdr:from>
      <xdr:col>7</xdr:col>
      <xdr:colOff>281940</xdr:colOff>
      <xdr:row>27</xdr:row>
      <xdr:rowOff>87630</xdr:rowOff>
    </xdr:from>
    <xdr:ext cx="856709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052060" y="7821930"/>
              <a:ext cx="856709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исп</m:t>
                    </m:r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=√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𝐷</m:t>
                    </m:r>
                    <m:r>
                      <a:rPr lang="ru-RU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исп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052060" y="7821930"/>
              <a:ext cx="856709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исп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исп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8</xdr:col>
      <xdr:colOff>266838</xdr:colOff>
      <xdr:row>33</xdr:row>
      <xdr:rowOff>152400</xdr:rowOff>
    </xdr:from>
    <xdr:to>
      <xdr:col>12</xdr:col>
      <xdr:colOff>103810</xdr:colOff>
      <xdr:row>36</xdr:row>
      <xdr:rowOff>99060</xdr:rowOff>
    </xdr:to>
    <xdr:pic>
      <xdr:nvPicPr>
        <xdr:cNvPr id="9" name="Рисунок 8" descr="Вырезка экрана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6078" y="6400800"/>
          <a:ext cx="2275372" cy="510540"/>
        </a:xfrm>
        <a:prstGeom prst="rect">
          <a:avLst/>
        </a:prstGeom>
      </xdr:spPr>
    </xdr:pic>
    <xdr:clientData/>
  </xdr:twoCellAnchor>
  <xdr:twoCellAnchor editAs="oneCell">
    <xdr:from>
      <xdr:col>19</xdr:col>
      <xdr:colOff>30480</xdr:colOff>
      <xdr:row>34</xdr:row>
      <xdr:rowOff>68580</xdr:rowOff>
    </xdr:from>
    <xdr:to>
      <xdr:col>19</xdr:col>
      <xdr:colOff>662940</xdr:colOff>
      <xdr:row>35</xdr:row>
      <xdr:rowOff>137160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02F3360-EB0E-454F-A5DB-F091BD8C2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0" t="16327" r="7065" b="6706"/>
        <a:stretch/>
      </xdr:blipFill>
      <xdr:spPr bwMode="auto">
        <a:xfrm>
          <a:off x="11475720" y="7581900"/>
          <a:ext cx="632460" cy="25146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14</xdr:row>
      <xdr:rowOff>175260</xdr:rowOff>
    </xdr:from>
    <xdr:to>
      <xdr:col>13</xdr:col>
      <xdr:colOff>359761</xdr:colOff>
      <xdr:row>14</xdr:row>
      <xdr:rowOff>413025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2964180"/>
          <a:ext cx="1121761" cy="237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opLeftCell="A67" workbookViewId="0">
      <selection activeCell="D42" sqref="D42"/>
    </sheetView>
  </sheetViews>
  <sheetFormatPr defaultRowHeight="14.4" x14ac:dyDescent="0.3"/>
  <cols>
    <col min="4" max="4" width="15" customWidth="1"/>
    <col min="6" max="6" width="10.109375" bestFit="1" customWidth="1"/>
    <col min="14" max="14" width="10.5546875" customWidth="1"/>
    <col min="15" max="15" width="10.77734375" customWidth="1"/>
    <col min="18" max="18" width="9.88671875" customWidth="1"/>
  </cols>
  <sheetData>
    <row r="1" spans="1:6" x14ac:dyDescent="0.3">
      <c r="A1" s="20" t="s">
        <v>14</v>
      </c>
      <c r="B1" s="20"/>
      <c r="C1" s="20"/>
      <c r="D1" s="20"/>
      <c r="F1" s="4">
        <v>45036</v>
      </c>
    </row>
    <row r="2" spans="1:6" x14ac:dyDescent="0.3">
      <c r="A2" s="20" t="s">
        <v>15</v>
      </c>
      <c r="B2" s="20"/>
      <c r="C2" s="20"/>
      <c r="D2" s="20"/>
    </row>
    <row r="3" spans="1:6" x14ac:dyDescent="0.3">
      <c r="A3" s="20" t="s">
        <v>16</v>
      </c>
      <c r="B3" s="20"/>
      <c r="C3" s="20"/>
      <c r="D3" s="20"/>
    </row>
    <row r="5" spans="1:6" x14ac:dyDescent="0.3">
      <c r="D5" s="11" t="s">
        <v>19</v>
      </c>
      <c r="E5" s="12">
        <v>0.99</v>
      </c>
    </row>
    <row r="7" spans="1:6" ht="28.8" x14ac:dyDescent="0.3">
      <c r="A7" s="9"/>
      <c r="B7" s="10" t="s">
        <v>18</v>
      </c>
      <c r="D7" s="15" t="s">
        <v>26</v>
      </c>
      <c r="E7" s="13" t="s">
        <v>20</v>
      </c>
      <c r="F7" s="13" t="s">
        <v>21</v>
      </c>
    </row>
    <row r="8" spans="1:6" x14ac:dyDescent="0.3">
      <c r="A8" s="5">
        <v>1</v>
      </c>
      <c r="B8" s="5">
        <v>18.100000000000001</v>
      </c>
      <c r="D8" s="5">
        <v>0.5</v>
      </c>
      <c r="E8" s="5">
        <f>D8</f>
        <v>0.5</v>
      </c>
      <c r="F8" s="5">
        <f t="array" ref="F8:F25">FREQUENCY(D8:D27,E8:E25)</f>
        <v>1</v>
      </c>
    </row>
    <row r="9" spans="1:6" x14ac:dyDescent="0.3">
      <c r="A9" s="5">
        <v>2</v>
      </c>
      <c r="B9" s="5">
        <v>30.8</v>
      </c>
      <c r="D9" s="5">
        <v>2.1</v>
      </c>
      <c r="E9" s="5">
        <f>D9</f>
        <v>2.1</v>
      </c>
      <c r="F9" s="5">
        <v>1</v>
      </c>
    </row>
    <row r="10" spans="1:6" x14ac:dyDescent="0.3">
      <c r="A10" s="5">
        <v>3</v>
      </c>
      <c r="B10" s="5">
        <v>22</v>
      </c>
      <c r="D10" s="5">
        <v>4.2</v>
      </c>
      <c r="E10" s="5">
        <f>D10</f>
        <v>4.2</v>
      </c>
      <c r="F10" s="5">
        <v>1</v>
      </c>
    </row>
    <row r="11" spans="1:6" x14ac:dyDescent="0.3">
      <c r="A11" s="5">
        <v>4</v>
      </c>
      <c r="B11" s="5">
        <v>8.6</v>
      </c>
      <c r="D11" s="5">
        <v>8.6</v>
      </c>
      <c r="E11" s="5">
        <f>D11</f>
        <v>8.6</v>
      </c>
      <c r="F11" s="5">
        <v>2</v>
      </c>
    </row>
    <row r="12" spans="1:6" x14ac:dyDescent="0.3">
      <c r="A12" s="5">
        <v>5</v>
      </c>
      <c r="B12" s="5">
        <v>19.899999999999999</v>
      </c>
      <c r="D12" s="5">
        <v>8.6</v>
      </c>
      <c r="E12" s="5">
        <f t="shared" ref="E12:E25" si="0">D13</f>
        <v>11.4</v>
      </c>
      <c r="F12" s="5">
        <v>1</v>
      </c>
    </row>
    <row r="13" spans="1:6" x14ac:dyDescent="0.3">
      <c r="A13" s="5">
        <v>6</v>
      </c>
      <c r="B13" s="5">
        <v>20.6</v>
      </c>
      <c r="D13" s="5">
        <v>11.4</v>
      </c>
      <c r="E13" s="5">
        <f t="shared" si="0"/>
        <v>18</v>
      </c>
      <c r="F13" s="5">
        <v>1</v>
      </c>
    </row>
    <row r="14" spans="1:6" x14ac:dyDescent="0.3">
      <c r="A14" s="5">
        <v>7</v>
      </c>
      <c r="B14" s="5">
        <v>27</v>
      </c>
      <c r="D14" s="5">
        <v>18</v>
      </c>
      <c r="E14" s="5">
        <f t="shared" si="0"/>
        <v>18.100000000000001</v>
      </c>
      <c r="F14" s="5">
        <v>1</v>
      </c>
    </row>
    <row r="15" spans="1:6" x14ac:dyDescent="0.3">
      <c r="A15" s="5">
        <v>8</v>
      </c>
      <c r="B15" s="5">
        <v>20.5</v>
      </c>
      <c r="D15" s="5">
        <v>18.100000000000001</v>
      </c>
      <c r="E15" s="5">
        <f t="shared" si="0"/>
        <v>19.899999999999999</v>
      </c>
      <c r="F15" s="5">
        <v>1</v>
      </c>
    </row>
    <row r="16" spans="1:6" x14ac:dyDescent="0.3">
      <c r="A16" s="5">
        <v>9</v>
      </c>
      <c r="B16" s="5">
        <v>23.1</v>
      </c>
      <c r="D16" s="5">
        <v>19.899999999999999</v>
      </c>
      <c r="E16" s="5">
        <f t="shared" si="0"/>
        <v>20.5</v>
      </c>
      <c r="F16" s="5">
        <v>1</v>
      </c>
    </row>
    <row r="17" spans="1:15" x14ac:dyDescent="0.3">
      <c r="A17" s="5">
        <v>10</v>
      </c>
      <c r="B17" s="5">
        <v>22.7</v>
      </c>
      <c r="D17" s="5">
        <v>20.5</v>
      </c>
      <c r="E17" s="5">
        <f t="shared" si="0"/>
        <v>20.6</v>
      </c>
      <c r="F17" s="5">
        <v>1</v>
      </c>
    </row>
    <row r="18" spans="1:15" x14ac:dyDescent="0.3">
      <c r="A18" s="5">
        <v>11</v>
      </c>
      <c r="B18" s="5">
        <v>0.5</v>
      </c>
      <c r="D18" s="5">
        <v>20.6</v>
      </c>
      <c r="E18" s="5">
        <f t="shared" si="0"/>
        <v>20.7</v>
      </c>
      <c r="F18" s="5">
        <v>1</v>
      </c>
    </row>
    <row r="19" spans="1:15" x14ac:dyDescent="0.3">
      <c r="A19" s="5">
        <v>12</v>
      </c>
      <c r="B19" s="5">
        <v>30.8</v>
      </c>
      <c r="D19" s="5">
        <v>20.7</v>
      </c>
      <c r="E19" s="5">
        <f t="shared" si="0"/>
        <v>22</v>
      </c>
      <c r="F19" s="5">
        <v>1</v>
      </c>
    </row>
    <row r="20" spans="1:15" x14ac:dyDescent="0.3">
      <c r="A20" s="5">
        <v>13</v>
      </c>
      <c r="B20" s="5">
        <v>2.1</v>
      </c>
      <c r="D20" s="5">
        <v>22</v>
      </c>
      <c r="E20" s="5">
        <f t="shared" si="0"/>
        <v>22.2</v>
      </c>
      <c r="F20" s="5">
        <v>1</v>
      </c>
    </row>
    <row r="21" spans="1:15" x14ac:dyDescent="0.3">
      <c r="A21" s="5">
        <v>14</v>
      </c>
      <c r="B21" s="5">
        <v>18</v>
      </c>
      <c r="D21" s="5">
        <v>22.2</v>
      </c>
      <c r="E21" s="5">
        <f t="shared" si="0"/>
        <v>22.7</v>
      </c>
      <c r="F21" s="5">
        <v>1</v>
      </c>
    </row>
    <row r="22" spans="1:15" x14ac:dyDescent="0.3">
      <c r="A22" s="5">
        <v>15</v>
      </c>
      <c r="B22" s="5">
        <v>20.7</v>
      </c>
      <c r="D22" s="5">
        <v>22.7</v>
      </c>
      <c r="E22" s="5">
        <f t="shared" si="0"/>
        <v>23.1</v>
      </c>
      <c r="F22" s="5">
        <v>1</v>
      </c>
    </row>
    <row r="23" spans="1:15" x14ac:dyDescent="0.3">
      <c r="A23" s="5">
        <v>16</v>
      </c>
      <c r="B23" s="5">
        <v>28.5</v>
      </c>
      <c r="D23" s="5">
        <v>23.1</v>
      </c>
      <c r="E23" s="5">
        <f t="shared" si="0"/>
        <v>27</v>
      </c>
      <c r="F23" s="5">
        <v>1</v>
      </c>
      <c r="G23" s="24" t="s">
        <v>28</v>
      </c>
      <c r="H23" s="20"/>
      <c r="I23" s="20"/>
      <c r="J23" s="20"/>
    </row>
    <row r="24" spans="1:15" x14ac:dyDescent="0.3">
      <c r="A24" s="5">
        <v>17</v>
      </c>
      <c r="B24" s="5">
        <v>11.4</v>
      </c>
      <c r="D24" s="5">
        <v>27</v>
      </c>
      <c r="E24" s="5">
        <f t="shared" si="0"/>
        <v>28.5</v>
      </c>
      <c r="F24" s="5">
        <v>1</v>
      </c>
      <c r="H24" s="21"/>
      <c r="I24" s="23"/>
    </row>
    <row r="25" spans="1:15" x14ac:dyDescent="0.3">
      <c r="A25" s="5">
        <v>18</v>
      </c>
      <c r="B25" s="5">
        <v>4.2</v>
      </c>
      <c r="D25" s="5">
        <v>28.5</v>
      </c>
      <c r="E25" s="5">
        <f t="shared" si="0"/>
        <v>30.8</v>
      </c>
      <c r="F25" s="5">
        <v>2</v>
      </c>
      <c r="H25" s="24"/>
      <c r="I25" s="26"/>
    </row>
    <row r="26" spans="1:15" x14ac:dyDescent="0.3">
      <c r="A26" s="5">
        <v>19</v>
      </c>
      <c r="B26" s="5">
        <v>22.2</v>
      </c>
      <c r="D26" s="5">
        <v>30.8</v>
      </c>
      <c r="F26" s="8">
        <f>SUM(F8:F25)</f>
        <v>20</v>
      </c>
      <c r="H26" s="27"/>
      <c r="I26" s="29"/>
    </row>
    <row r="27" spans="1:15" ht="16.2" x14ac:dyDescent="0.3">
      <c r="A27" s="5">
        <v>20</v>
      </c>
      <c r="B27" s="5">
        <v>8.6</v>
      </c>
      <c r="D27" s="5">
        <v>30.8</v>
      </c>
      <c r="H27" s="35">
        <f>SUM(B8:B27)/B28</f>
        <v>18.014999999999997</v>
      </c>
      <c r="I27" s="35"/>
      <c r="M27" s="10" t="s">
        <v>22</v>
      </c>
      <c r="N27" s="10" t="s">
        <v>23</v>
      </c>
      <c r="O27" s="10" t="s">
        <v>24</v>
      </c>
    </row>
    <row r="28" spans="1:15" x14ac:dyDescent="0.3">
      <c r="A28" s="7" t="s">
        <v>17</v>
      </c>
      <c r="B28" s="7">
        <f>COUNT(B8:B27)</f>
        <v>20</v>
      </c>
      <c r="M28" s="5">
        <v>0.5</v>
      </c>
      <c r="N28" s="5">
        <f>ABS(M28-$H$27)</f>
        <v>17.514999999999997</v>
      </c>
      <c r="O28" s="5">
        <f>N28^2*F8</f>
        <v>306.77522499999992</v>
      </c>
    </row>
    <row r="29" spans="1:15" x14ac:dyDescent="0.3">
      <c r="H29" s="21"/>
      <c r="I29" s="22"/>
      <c r="J29" s="22"/>
      <c r="K29" s="23"/>
      <c r="M29" s="5">
        <v>2.1</v>
      </c>
      <c r="N29" s="5">
        <f t="shared" ref="N29:N45" si="1">ABS(M29-$H$27)</f>
        <v>15.914999999999997</v>
      </c>
      <c r="O29" s="5">
        <f t="shared" ref="O29:O44" si="2">N29^2*F9</f>
        <v>253.28722499999992</v>
      </c>
    </row>
    <row r="30" spans="1:15" x14ac:dyDescent="0.3">
      <c r="H30" s="24"/>
      <c r="I30" s="25"/>
      <c r="J30" s="25"/>
      <c r="K30" s="26"/>
      <c r="M30" s="5">
        <v>4.2</v>
      </c>
      <c r="N30" s="5">
        <f t="shared" si="1"/>
        <v>13.814999999999998</v>
      </c>
      <c r="O30" s="5">
        <f t="shared" si="2"/>
        <v>190.85422499999993</v>
      </c>
    </row>
    <row r="31" spans="1:15" x14ac:dyDescent="0.3">
      <c r="H31" s="24"/>
      <c r="I31" s="25"/>
      <c r="J31" s="25"/>
      <c r="K31" s="26"/>
      <c r="M31" s="5">
        <v>8.6</v>
      </c>
      <c r="N31" s="5">
        <f t="shared" si="1"/>
        <v>9.4149999999999974</v>
      </c>
      <c r="O31" s="5">
        <f t="shared" si="2"/>
        <v>177.28444999999991</v>
      </c>
    </row>
    <row r="32" spans="1:15" x14ac:dyDescent="0.3">
      <c r="H32" s="27"/>
      <c r="I32" s="28"/>
      <c r="J32" s="28"/>
      <c r="K32" s="29"/>
      <c r="M32" s="5">
        <v>11.4</v>
      </c>
      <c r="N32" s="5">
        <f t="shared" si="1"/>
        <v>6.6149999999999967</v>
      </c>
      <c r="O32" s="5">
        <f t="shared" si="2"/>
        <v>43.758224999999953</v>
      </c>
    </row>
    <row r="33" spans="6:15" x14ac:dyDescent="0.3">
      <c r="H33" s="31">
        <f>_xlfn.VAR.P(B8:B27)</f>
        <v>79.718275000000133</v>
      </c>
      <c r="I33" s="37"/>
      <c r="J33" s="37"/>
      <c r="K33" s="32"/>
      <c r="M33" s="5">
        <v>18</v>
      </c>
      <c r="N33" s="5">
        <f t="shared" si="1"/>
        <v>1.4999999999997016E-2</v>
      </c>
      <c r="O33" s="5">
        <f t="shared" si="2"/>
        <v>2.2499999999991047E-4</v>
      </c>
    </row>
    <row r="34" spans="6:15" x14ac:dyDescent="0.3">
      <c r="M34" s="5">
        <v>18.100000000000001</v>
      </c>
      <c r="N34" s="5">
        <f t="shared" si="1"/>
        <v>8.5000000000004405E-2</v>
      </c>
      <c r="O34" s="5">
        <f t="shared" si="2"/>
        <v>7.2250000000007491E-3</v>
      </c>
    </row>
    <row r="35" spans="6:15" ht="16.8" x14ac:dyDescent="0.35">
      <c r="H35" s="33" t="s">
        <v>30</v>
      </c>
      <c r="I35" s="34"/>
      <c r="M35" s="5">
        <v>19.899999999999999</v>
      </c>
      <c r="N35" s="5">
        <f t="shared" si="1"/>
        <v>1.8850000000000016</v>
      </c>
      <c r="O35" s="5">
        <f t="shared" si="2"/>
        <v>3.5532250000000061</v>
      </c>
    </row>
    <row r="36" spans="6:15" x14ac:dyDescent="0.3">
      <c r="H36" s="21"/>
      <c r="I36" s="23"/>
      <c r="M36" s="5">
        <v>20.5</v>
      </c>
      <c r="N36" s="5">
        <f t="shared" si="1"/>
        <v>2.485000000000003</v>
      </c>
      <c r="O36" s="5">
        <f t="shared" si="2"/>
        <v>6.1752250000000144</v>
      </c>
    </row>
    <row r="37" spans="6:15" x14ac:dyDescent="0.3">
      <c r="H37" s="24"/>
      <c r="I37" s="26"/>
      <c r="M37" s="5">
        <v>20.6</v>
      </c>
      <c r="N37" s="5">
        <f t="shared" si="1"/>
        <v>2.5850000000000044</v>
      </c>
      <c r="O37" s="5">
        <f t="shared" si="2"/>
        <v>6.682225000000023</v>
      </c>
    </row>
    <row r="38" spans="6:15" x14ac:dyDescent="0.3">
      <c r="H38" s="27"/>
      <c r="I38" s="29"/>
      <c r="M38" s="5">
        <v>20.7</v>
      </c>
      <c r="N38" s="5">
        <f t="shared" si="1"/>
        <v>2.6850000000000023</v>
      </c>
      <c r="O38" s="5">
        <f t="shared" si="2"/>
        <v>7.2092250000000124</v>
      </c>
    </row>
    <row r="39" spans="6:15" x14ac:dyDescent="0.3">
      <c r="H39" s="31">
        <f>B28/(B28-1)*H33</f>
        <v>83.91397368421066</v>
      </c>
      <c r="I39" s="32"/>
      <c r="J39">
        <f>_xlfn.VAR.S(B8:B27)</f>
        <v>83.91397368421066</v>
      </c>
      <c r="M39" s="5">
        <v>22</v>
      </c>
      <c r="N39" s="5">
        <f t="shared" si="1"/>
        <v>3.985000000000003</v>
      </c>
      <c r="O39" s="5">
        <f t="shared" si="2"/>
        <v>15.880225000000024</v>
      </c>
    </row>
    <row r="40" spans="6:15" ht="28.8" customHeight="1" x14ac:dyDescent="0.3">
      <c r="F40" s="36" t="s">
        <v>29</v>
      </c>
      <c r="G40" s="36"/>
      <c r="H40" s="36"/>
      <c r="I40" s="36"/>
      <c r="J40" s="36"/>
      <c r="K40" s="36"/>
      <c r="M40" s="5">
        <v>22.2</v>
      </c>
      <c r="N40" s="5">
        <f t="shared" si="1"/>
        <v>4.1850000000000023</v>
      </c>
      <c r="O40" s="5">
        <f t="shared" si="2"/>
        <v>17.514225000000017</v>
      </c>
    </row>
    <row r="41" spans="6:15" x14ac:dyDescent="0.3">
      <c r="G41" s="30" t="s">
        <v>27</v>
      </c>
      <c r="H41" s="21"/>
      <c r="I41" s="23"/>
      <c r="M41" s="5">
        <v>22.7</v>
      </c>
      <c r="N41" s="5">
        <f t="shared" si="1"/>
        <v>4.6850000000000023</v>
      </c>
      <c r="O41" s="5">
        <f t="shared" si="2"/>
        <v>21.94922500000002</v>
      </c>
    </row>
    <row r="42" spans="6:15" x14ac:dyDescent="0.3">
      <c r="G42" s="30"/>
      <c r="H42" s="27"/>
      <c r="I42" s="29"/>
      <c r="M42" s="5">
        <v>23.1</v>
      </c>
      <c r="N42" s="5">
        <f t="shared" si="1"/>
        <v>5.0850000000000044</v>
      </c>
      <c r="O42" s="5">
        <f t="shared" si="2"/>
        <v>25.857225000000046</v>
      </c>
    </row>
    <row r="43" spans="6:15" x14ac:dyDescent="0.3">
      <c r="H43" s="35">
        <f>SQRT(H39)</f>
        <v>9.1604570674290411</v>
      </c>
      <c r="I43" s="35"/>
      <c r="J43">
        <f>_xlfn.STDEV.S(B8:B27)</f>
        <v>9.1604570674290411</v>
      </c>
      <c r="M43" s="5">
        <v>27</v>
      </c>
      <c r="N43" s="5">
        <f t="shared" si="1"/>
        <v>8.985000000000003</v>
      </c>
      <c r="O43" s="5">
        <f t="shared" si="2"/>
        <v>80.730225000000047</v>
      </c>
    </row>
    <row r="44" spans="6:15" x14ac:dyDescent="0.3">
      <c r="M44" s="5">
        <v>28.5</v>
      </c>
      <c r="N44" s="5">
        <f t="shared" si="1"/>
        <v>10.485000000000003</v>
      </c>
      <c r="O44" s="5">
        <f t="shared" si="2"/>
        <v>109.93522500000006</v>
      </c>
    </row>
    <row r="45" spans="6:15" x14ac:dyDescent="0.3">
      <c r="M45" s="5">
        <v>30.8</v>
      </c>
      <c r="N45" s="5">
        <f t="shared" si="1"/>
        <v>12.785000000000004</v>
      </c>
      <c r="O45" s="5">
        <f>N45^2*F25</f>
        <v>326.91245000000021</v>
      </c>
    </row>
    <row r="46" spans="6:15" x14ac:dyDescent="0.3">
      <c r="O46" s="5">
        <f>SUM(O28:O45)</f>
        <v>1594.3655000000003</v>
      </c>
    </row>
    <row r="47" spans="6:15" x14ac:dyDescent="0.3">
      <c r="N47" s="8" t="s">
        <v>25</v>
      </c>
      <c r="O47" s="8">
        <f>O46/F26</f>
        <v>79.71827500000002</v>
      </c>
    </row>
    <row r="48" spans="6:15" x14ac:dyDescent="0.3">
      <c r="I48" s="48"/>
      <c r="J48" s="48"/>
      <c r="K48" s="48"/>
    </row>
    <row r="49" spans="6:21" ht="15.6" x14ac:dyDescent="0.3">
      <c r="F49" s="16" t="s">
        <v>19</v>
      </c>
      <c r="G49" s="7">
        <f>E5</f>
        <v>0.99</v>
      </c>
      <c r="I49" s="48"/>
      <c r="J49" s="48"/>
      <c r="K49" s="48"/>
      <c r="L49" s="47"/>
      <c r="M49" s="55" t="s">
        <v>70</v>
      </c>
      <c r="N49" s="55">
        <f>0.99/2</f>
        <v>0.495</v>
      </c>
      <c r="O49" s="55" t="s">
        <v>71</v>
      </c>
      <c r="P49" s="55">
        <v>2.58</v>
      </c>
      <c r="Q49" s="47"/>
      <c r="R49" s="47"/>
      <c r="S49" s="47"/>
      <c r="T49" s="47"/>
      <c r="U49" s="47"/>
    </row>
    <row r="50" spans="6:21" x14ac:dyDescent="0.3">
      <c r="F50" s="7" t="s">
        <v>32</v>
      </c>
      <c r="G50" s="7">
        <v>2.86</v>
      </c>
      <c r="I50" s="48"/>
      <c r="J50" s="48"/>
      <c r="K50" s="48"/>
      <c r="L50" s="47"/>
      <c r="M50" s="14" t="s">
        <v>33</v>
      </c>
      <c r="N50" s="8">
        <f>P49*S50/SQRT(B28)</f>
        <v>5.1509063557300321</v>
      </c>
      <c r="O50" s="47"/>
      <c r="P50" s="47"/>
      <c r="Q50" s="47"/>
      <c r="R50" s="56"/>
      <c r="S50" s="57">
        <f>SQRT(H33)</f>
        <v>8.9285091140682677</v>
      </c>
      <c r="T50" s="47"/>
      <c r="U50" s="47"/>
    </row>
    <row r="51" spans="6:21" x14ac:dyDescent="0.3">
      <c r="F51" s="7" t="s">
        <v>33</v>
      </c>
      <c r="G51" s="7">
        <f>G50*H43/SQRT(B28)</f>
        <v>5.8582537464135571</v>
      </c>
      <c r="I51" s="48"/>
      <c r="J51" s="48"/>
      <c r="K51" s="48"/>
      <c r="L51" s="47"/>
      <c r="M51" s="47"/>
      <c r="N51" s="47"/>
      <c r="O51" s="47"/>
      <c r="P51" s="47"/>
      <c r="Q51" s="47"/>
      <c r="R51" s="56"/>
      <c r="S51" s="57"/>
      <c r="T51" s="47"/>
      <c r="U51" s="47"/>
    </row>
    <row r="52" spans="6:21" x14ac:dyDescent="0.3">
      <c r="L52" s="49"/>
      <c r="M52" s="49"/>
      <c r="N52" s="49"/>
      <c r="O52" s="49"/>
      <c r="P52" s="49"/>
      <c r="Q52" s="47"/>
      <c r="R52" s="49"/>
      <c r="S52" s="47"/>
      <c r="T52" s="47"/>
      <c r="U52" s="47"/>
    </row>
    <row r="53" spans="6:21" x14ac:dyDescent="0.3">
      <c r="F53" s="20" t="s">
        <v>31</v>
      </c>
      <c r="G53" s="20"/>
      <c r="H53" s="20"/>
      <c r="I53" s="20"/>
      <c r="J53" s="20"/>
      <c r="K53" s="17"/>
      <c r="L53" s="47"/>
      <c r="M53" s="47"/>
      <c r="N53" s="47"/>
      <c r="O53" s="47"/>
      <c r="P53" s="47"/>
      <c r="Q53" s="47"/>
      <c r="R53" s="49"/>
      <c r="S53" s="47"/>
      <c r="T53" s="47"/>
      <c r="U53" s="47"/>
    </row>
    <row r="54" spans="6:21" x14ac:dyDescent="0.3">
      <c r="F54" s="28" t="s">
        <v>68</v>
      </c>
      <c r="G54" s="28"/>
      <c r="H54" s="28"/>
      <c r="I54" s="28"/>
      <c r="J54" s="28"/>
      <c r="L54" s="47"/>
      <c r="M54" s="47"/>
      <c r="N54" s="58" t="s">
        <v>69</v>
      </c>
      <c r="O54" s="58"/>
      <c r="P54" s="58"/>
      <c r="Q54" s="58"/>
      <c r="R54" s="58"/>
      <c r="S54" s="47"/>
      <c r="T54" s="47"/>
      <c r="U54" s="47"/>
    </row>
    <row r="55" spans="6:21" x14ac:dyDescent="0.3">
      <c r="F55" s="7">
        <f>H27-G51</f>
        <v>12.156746253586441</v>
      </c>
      <c r="G55" s="7" t="s">
        <v>34</v>
      </c>
      <c r="H55" s="7" t="s">
        <v>35</v>
      </c>
      <c r="I55" s="7" t="s">
        <v>34</v>
      </c>
      <c r="J55" s="7">
        <f>H27+G51</f>
        <v>23.873253746413553</v>
      </c>
      <c r="L55" s="47"/>
      <c r="M55" s="47"/>
      <c r="N55" s="14">
        <f>H27-N50</f>
        <v>12.864093644269964</v>
      </c>
      <c r="O55" s="14" t="s">
        <v>34</v>
      </c>
      <c r="P55" s="14" t="s">
        <v>35</v>
      </c>
      <c r="Q55" s="14" t="s">
        <v>34</v>
      </c>
      <c r="R55" s="14">
        <f>H27+N50</f>
        <v>23.16590635573003</v>
      </c>
      <c r="S55" s="47"/>
      <c r="T55" s="47"/>
      <c r="U55" s="47"/>
    </row>
    <row r="56" spans="6:21" x14ac:dyDescent="0.3">
      <c r="F56" s="51" t="s">
        <v>36</v>
      </c>
      <c r="G56" s="51"/>
      <c r="H56" s="51"/>
      <c r="I56" s="51"/>
      <c r="J56" s="51"/>
      <c r="L56" s="47"/>
      <c r="M56" s="47"/>
      <c r="N56" s="51" t="s">
        <v>72</v>
      </c>
      <c r="O56" s="51"/>
      <c r="P56" s="51"/>
      <c r="Q56" s="51"/>
      <c r="R56" s="51"/>
      <c r="S56" s="47"/>
      <c r="T56" s="47"/>
      <c r="U56" s="47"/>
    </row>
    <row r="57" spans="6:21" x14ac:dyDescent="0.3">
      <c r="F57" s="51"/>
      <c r="G57" s="51"/>
      <c r="H57" s="51"/>
      <c r="I57" s="51"/>
      <c r="J57" s="51"/>
      <c r="L57" s="47"/>
      <c r="M57" s="47"/>
      <c r="N57" s="51"/>
      <c r="O57" s="51"/>
      <c r="P57" s="51"/>
      <c r="Q57" s="51"/>
      <c r="R57" s="51"/>
      <c r="S57" s="47"/>
      <c r="T57" s="47"/>
      <c r="U57" s="47"/>
    </row>
    <row r="58" spans="6:21" x14ac:dyDescent="0.3"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spans="6:21" x14ac:dyDescent="0.3">
      <c r="L59" s="47"/>
      <c r="M59" s="47"/>
      <c r="N59" s="47"/>
      <c r="O59" s="47"/>
      <c r="P59" s="47"/>
      <c r="Q59" s="47"/>
      <c r="R59" s="47"/>
      <c r="S59" s="47"/>
      <c r="T59" s="47"/>
      <c r="U59" s="47"/>
    </row>
    <row r="60" spans="6:21" x14ac:dyDescent="0.3">
      <c r="F60" s="7" t="s">
        <v>17</v>
      </c>
      <c r="G60" s="7">
        <f>B28</f>
        <v>20</v>
      </c>
      <c r="L60" s="47"/>
      <c r="M60" s="47"/>
      <c r="N60" s="47"/>
      <c r="O60" s="47"/>
      <c r="P60" s="47"/>
      <c r="Q60" s="47"/>
      <c r="R60" s="47"/>
      <c r="S60" s="47"/>
      <c r="T60" s="47"/>
      <c r="U60" s="47"/>
    </row>
    <row r="61" spans="6:21" x14ac:dyDescent="0.3">
      <c r="F61" s="7" t="s">
        <v>27</v>
      </c>
      <c r="G61" s="7">
        <f>H43</f>
        <v>9.1604570674290411</v>
      </c>
      <c r="L61" s="47"/>
      <c r="M61" s="47"/>
      <c r="N61" s="47"/>
      <c r="O61" s="47"/>
      <c r="P61" s="47"/>
      <c r="Q61" s="47"/>
      <c r="R61" s="47"/>
      <c r="S61" s="47"/>
      <c r="T61" s="47"/>
      <c r="U61" s="47"/>
    </row>
    <row r="62" spans="6:21" x14ac:dyDescent="0.3">
      <c r="F62" s="16" t="s">
        <v>19</v>
      </c>
      <c r="G62" s="7">
        <f>E5</f>
        <v>0.99</v>
      </c>
      <c r="L62" s="47"/>
      <c r="M62" s="47"/>
      <c r="N62" s="19"/>
      <c r="O62" s="19"/>
      <c r="P62" s="19"/>
      <c r="Q62" s="47"/>
      <c r="R62" s="47"/>
      <c r="S62" s="47"/>
      <c r="T62" s="47"/>
      <c r="U62" s="47"/>
    </row>
    <row r="63" spans="6:21" x14ac:dyDescent="0.3">
      <c r="L63" s="47"/>
      <c r="M63" s="47"/>
      <c r="N63" s="47"/>
      <c r="O63" s="47"/>
      <c r="P63" s="47"/>
      <c r="Q63" s="47"/>
      <c r="R63" s="47"/>
      <c r="S63" s="47"/>
      <c r="T63" s="47"/>
      <c r="U63" s="47"/>
    </row>
    <row r="64" spans="6:21" x14ac:dyDescent="0.3">
      <c r="F64" s="20" t="s">
        <v>37</v>
      </c>
      <c r="G64" s="20"/>
      <c r="H64" s="20"/>
      <c r="I64" s="20"/>
      <c r="J64" s="20"/>
      <c r="L64" s="47"/>
      <c r="M64" s="47"/>
      <c r="N64" s="47"/>
      <c r="O64" s="47"/>
      <c r="P64" s="47"/>
      <c r="Q64" s="47"/>
      <c r="R64" s="47"/>
      <c r="S64" s="47"/>
      <c r="T64" s="47"/>
      <c r="U64" s="47"/>
    </row>
    <row r="65" spans="6:21" x14ac:dyDescent="0.3">
      <c r="F65" s="7" t="s">
        <v>46</v>
      </c>
      <c r="G65" s="7">
        <v>0.57999999999999996</v>
      </c>
      <c r="L65" s="47"/>
      <c r="M65" s="47"/>
      <c r="N65" s="47"/>
      <c r="O65" s="47"/>
      <c r="P65" s="47"/>
      <c r="Q65" s="47"/>
      <c r="R65" s="47"/>
      <c r="S65" s="47"/>
      <c r="T65" s="47"/>
      <c r="U65" s="47"/>
    </row>
    <row r="66" spans="6:21" x14ac:dyDescent="0.3">
      <c r="F66" s="7" t="s">
        <v>38</v>
      </c>
      <c r="G66" s="7">
        <f>1-G65</f>
        <v>0.42000000000000004</v>
      </c>
      <c r="I66" s="6" t="s">
        <v>39</v>
      </c>
      <c r="J66" s="6">
        <f>G61*G66</f>
        <v>3.8473919683201978</v>
      </c>
      <c r="L66" s="47"/>
      <c r="M66" s="47"/>
      <c r="N66" s="47"/>
      <c r="O66" s="47"/>
      <c r="P66" s="47"/>
      <c r="Q66" s="47"/>
      <c r="R66" s="47"/>
      <c r="S66" s="47"/>
      <c r="T66" s="47"/>
      <c r="U66" s="47"/>
    </row>
    <row r="67" spans="6:21" x14ac:dyDescent="0.3">
      <c r="F67" s="7" t="s">
        <v>40</v>
      </c>
      <c r="G67" s="7">
        <f>1+G65</f>
        <v>1.58</v>
      </c>
      <c r="I67" s="6" t="s">
        <v>41</v>
      </c>
      <c r="J67" s="6">
        <f>G61*G67</f>
        <v>14.473522166537885</v>
      </c>
      <c r="L67" s="47"/>
      <c r="M67" s="47"/>
      <c r="N67" s="47"/>
      <c r="O67" s="47"/>
      <c r="P67" s="47"/>
      <c r="Q67" s="47"/>
      <c r="R67" s="47"/>
      <c r="S67" s="47"/>
      <c r="T67" s="47"/>
      <c r="U67" s="47"/>
    </row>
    <row r="68" spans="6:21" x14ac:dyDescent="0.3">
      <c r="F68" s="19"/>
      <c r="G68" s="19"/>
      <c r="I68" s="18"/>
      <c r="J68" s="18"/>
      <c r="L68" s="47"/>
      <c r="M68" s="47"/>
      <c r="N68" s="47"/>
      <c r="O68" s="47"/>
      <c r="P68" s="47"/>
      <c r="Q68" s="47"/>
      <c r="R68" s="47"/>
      <c r="S68" s="47"/>
      <c r="T68" s="47"/>
      <c r="U68" s="47"/>
    </row>
    <row r="69" spans="6:21" x14ac:dyDescent="0.3">
      <c r="F69" s="7">
        <f>J66</f>
        <v>3.8473919683201978</v>
      </c>
      <c r="G69" s="7" t="s">
        <v>34</v>
      </c>
      <c r="H69" s="7" t="s">
        <v>42</v>
      </c>
      <c r="I69" s="7" t="s">
        <v>34</v>
      </c>
      <c r="J69" s="7">
        <f>J67</f>
        <v>14.473522166537885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 spans="6:21" x14ac:dyDescent="0.3">
      <c r="F70" s="3"/>
      <c r="G70" s="3"/>
      <c r="H70" s="3"/>
      <c r="I70" s="3"/>
      <c r="J70" s="3"/>
      <c r="L70" s="47"/>
      <c r="M70" s="47"/>
      <c r="N70" s="47"/>
      <c r="O70" s="47"/>
      <c r="P70" s="47"/>
      <c r="Q70" s="47"/>
      <c r="R70" s="47"/>
      <c r="S70" s="47"/>
      <c r="T70" s="47"/>
      <c r="U70" s="47"/>
    </row>
    <row r="71" spans="6:21" x14ac:dyDescent="0.3">
      <c r="F71" s="20" t="s">
        <v>44</v>
      </c>
      <c r="G71" s="20"/>
      <c r="H71" s="20"/>
      <c r="I71" s="20"/>
      <c r="J71" s="20"/>
    </row>
    <row r="72" spans="6:21" x14ac:dyDescent="0.3">
      <c r="F72" s="17"/>
      <c r="G72" s="17"/>
      <c r="H72" s="17"/>
      <c r="I72" s="17"/>
      <c r="K72" s="17"/>
      <c r="L72" s="17"/>
    </row>
    <row r="73" spans="6:21" x14ac:dyDescent="0.3">
      <c r="G73" s="59">
        <f>F69</f>
        <v>3.8473919683201978</v>
      </c>
      <c r="H73" s="59" t="s">
        <v>43</v>
      </c>
      <c r="I73" s="59">
        <f>J69</f>
        <v>14.473522166537885</v>
      </c>
      <c r="K73" s="17"/>
      <c r="L73" s="17"/>
    </row>
    <row r="74" spans="6:21" x14ac:dyDescent="0.3">
      <c r="F74" s="51" t="s">
        <v>45</v>
      </c>
      <c r="G74" s="51"/>
      <c r="H74" s="51"/>
      <c r="I74" s="51"/>
      <c r="J74" s="51"/>
      <c r="K74" s="17"/>
      <c r="L74" s="17"/>
    </row>
    <row r="75" spans="6:21" x14ac:dyDescent="0.3">
      <c r="F75" s="51"/>
      <c r="G75" s="51"/>
      <c r="H75" s="51"/>
      <c r="I75" s="51"/>
      <c r="J75" s="51"/>
    </row>
    <row r="77" spans="6:21" ht="15" thickBot="1" x14ac:dyDescent="0.35"/>
    <row r="78" spans="6:21" ht="15" thickBot="1" x14ac:dyDescent="0.35">
      <c r="F78" s="60" t="s">
        <v>75</v>
      </c>
      <c r="G78" s="61"/>
      <c r="H78" s="61"/>
      <c r="I78" s="61"/>
      <c r="J78" s="61"/>
      <c r="K78" s="61"/>
      <c r="L78" s="61"/>
      <c r="M78" s="61"/>
      <c r="N78" s="61"/>
      <c r="O78" s="62"/>
    </row>
    <row r="79" spans="6:21" x14ac:dyDescent="0.3">
      <c r="F79" s="63" t="s">
        <v>78</v>
      </c>
      <c r="G79" s="64"/>
      <c r="H79" s="64"/>
      <c r="I79" s="64"/>
      <c r="J79" s="64"/>
      <c r="K79" s="64"/>
      <c r="L79" s="64"/>
      <c r="M79" s="64"/>
      <c r="N79" s="64"/>
      <c r="O79" s="65"/>
    </row>
    <row r="80" spans="6:21" x14ac:dyDescent="0.3">
      <c r="F80" s="66"/>
      <c r="G80" s="67"/>
      <c r="H80" s="67"/>
      <c r="I80" s="67"/>
      <c r="J80" s="67"/>
      <c r="K80" s="67"/>
      <c r="L80" s="67"/>
      <c r="M80" s="67"/>
      <c r="N80" s="67"/>
      <c r="O80" s="68"/>
    </row>
    <row r="81" spans="6:15" x14ac:dyDescent="0.3">
      <c r="F81" s="66"/>
      <c r="G81" s="67"/>
      <c r="H81" s="67"/>
      <c r="I81" s="67"/>
      <c r="J81" s="67"/>
      <c r="K81" s="67"/>
      <c r="L81" s="67"/>
      <c r="M81" s="67"/>
      <c r="N81" s="67"/>
      <c r="O81" s="68"/>
    </row>
    <row r="82" spans="6:15" x14ac:dyDescent="0.3">
      <c r="F82" s="66"/>
      <c r="G82" s="67"/>
      <c r="H82" s="67"/>
      <c r="I82" s="67"/>
      <c r="J82" s="67"/>
      <c r="K82" s="67"/>
      <c r="L82" s="67"/>
      <c r="M82" s="67"/>
      <c r="N82" s="67"/>
      <c r="O82" s="68"/>
    </row>
    <row r="83" spans="6:15" x14ac:dyDescent="0.3">
      <c r="F83" s="66"/>
      <c r="G83" s="67"/>
      <c r="H83" s="67"/>
      <c r="I83" s="67"/>
      <c r="J83" s="67"/>
      <c r="K83" s="67"/>
      <c r="L83" s="67"/>
      <c r="M83" s="67"/>
      <c r="N83" s="67"/>
      <c r="O83" s="68"/>
    </row>
    <row r="84" spans="6:15" x14ac:dyDescent="0.3">
      <c r="F84" s="66"/>
      <c r="G84" s="67"/>
      <c r="H84" s="67"/>
      <c r="I84" s="67"/>
      <c r="J84" s="67"/>
      <c r="K84" s="67"/>
      <c r="L84" s="67"/>
      <c r="M84" s="67"/>
      <c r="N84" s="67"/>
      <c r="O84" s="68"/>
    </row>
    <row r="85" spans="6:15" x14ac:dyDescent="0.3">
      <c r="F85" s="66"/>
      <c r="G85" s="67"/>
      <c r="H85" s="67"/>
      <c r="I85" s="67"/>
      <c r="J85" s="67"/>
      <c r="K85" s="67"/>
      <c r="L85" s="67"/>
      <c r="M85" s="67"/>
      <c r="N85" s="67"/>
      <c r="O85" s="68"/>
    </row>
    <row r="86" spans="6:15" ht="15" thickBot="1" x14ac:dyDescent="0.35">
      <c r="F86" s="69"/>
      <c r="G86" s="70"/>
      <c r="H86" s="70"/>
      <c r="I86" s="70"/>
      <c r="J86" s="70"/>
      <c r="K86" s="70"/>
      <c r="L86" s="70"/>
      <c r="M86" s="70"/>
      <c r="N86" s="70"/>
      <c r="O86" s="71"/>
    </row>
  </sheetData>
  <sortState ref="D8:D27">
    <sortCondition ref="D8"/>
  </sortState>
  <mergeCells count="28">
    <mergeCell ref="F79:O86"/>
    <mergeCell ref="S50:S51"/>
    <mergeCell ref="R50:R51"/>
    <mergeCell ref="N56:R57"/>
    <mergeCell ref="N54:R54"/>
    <mergeCell ref="F78:O78"/>
    <mergeCell ref="F54:J54"/>
    <mergeCell ref="H43:I43"/>
    <mergeCell ref="G23:J23"/>
    <mergeCell ref="F40:K40"/>
    <mergeCell ref="A1:D1"/>
    <mergeCell ref="A2:D2"/>
    <mergeCell ref="A3:D3"/>
    <mergeCell ref="H24:I26"/>
    <mergeCell ref="H27:I27"/>
    <mergeCell ref="H33:K33"/>
    <mergeCell ref="H29:K32"/>
    <mergeCell ref="G41:G42"/>
    <mergeCell ref="H36:I38"/>
    <mergeCell ref="H39:I39"/>
    <mergeCell ref="H35:I35"/>
    <mergeCell ref="H41:I42"/>
    <mergeCell ref="F71:J71"/>
    <mergeCell ref="F64:J64"/>
    <mergeCell ref="F74:J75"/>
    <mergeCell ref="I48:K51"/>
    <mergeCell ref="F53:J53"/>
    <mergeCell ref="F56:J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opLeftCell="A32" workbookViewId="0">
      <selection activeCell="G51" sqref="G51:P59"/>
    </sheetView>
  </sheetViews>
  <sheetFormatPr defaultRowHeight="14.4" x14ac:dyDescent="0.3"/>
  <cols>
    <col min="4" max="4" width="14.5546875" customWidth="1"/>
    <col min="6" max="6" width="10.109375" customWidth="1"/>
    <col min="19" max="19" width="10.6640625" customWidth="1"/>
  </cols>
  <sheetData>
    <row r="1" spans="1:7" x14ac:dyDescent="0.3">
      <c r="A1" s="20" t="s">
        <v>14</v>
      </c>
      <c r="B1" s="20"/>
      <c r="C1" s="20"/>
      <c r="D1" s="20"/>
      <c r="F1" s="4">
        <v>45036</v>
      </c>
    </row>
    <row r="2" spans="1:7" x14ac:dyDescent="0.3">
      <c r="A2" s="20" t="s">
        <v>15</v>
      </c>
      <c r="B2" s="20"/>
      <c r="C2" s="20"/>
      <c r="D2" s="20"/>
    </row>
    <row r="3" spans="1:7" x14ac:dyDescent="0.3">
      <c r="A3" s="20" t="s">
        <v>16</v>
      </c>
      <c r="B3" s="20"/>
      <c r="C3" s="20"/>
      <c r="D3" s="20"/>
    </row>
    <row r="5" spans="1:7" x14ac:dyDescent="0.3">
      <c r="D5" s="11" t="s">
        <v>19</v>
      </c>
      <c r="E5" s="12">
        <v>0.99</v>
      </c>
      <c r="F5" s="12" t="s">
        <v>27</v>
      </c>
      <c r="G5" s="12">
        <v>9</v>
      </c>
    </row>
    <row r="7" spans="1:7" ht="28.8" x14ac:dyDescent="0.3">
      <c r="A7" s="9"/>
      <c r="B7" s="10" t="s">
        <v>18</v>
      </c>
      <c r="D7" s="15" t="s">
        <v>26</v>
      </c>
    </row>
    <row r="8" spans="1:7" x14ac:dyDescent="0.3">
      <c r="A8" s="5">
        <v>1</v>
      </c>
      <c r="B8" s="5">
        <v>32.9</v>
      </c>
      <c r="D8" s="5">
        <v>5.8</v>
      </c>
    </row>
    <row r="9" spans="1:7" x14ac:dyDescent="0.3">
      <c r="A9" s="5">
        <v>2</v>
      </c>
      <c r="B9" s="5">
        <v>26.9</v>
      </c>
      <c r="D9" s="5">
        <v>8.5</v>
      </c>
    </row>
    <row r="10" spans="1:7" x14ac:dyDescent="0.3">
      <c r="A10" s="5">
        <v>3</v>
      </c>
      <c r="B10" s="5">
        <v>19</v>
      </c>
      <c r="D10" s="5">
        <v>8.6</v>
      </c>
    </row>
    <row r="11" spans="1:7" x14ac:dyDescent="0.3">
      <c r="A11" s="5">
        <v>4</v>
      </c>
      <c r="B11" s="5">
        <v>45.8</v>
      </c>
      <c r="D11" s="5">
        <v>9</v>
      </c>
    </row>
    <row r="12" spans="1:7" x14ac:dyDescent="0.3">
      <c r="A12" s="5">
        <v>5</v>
      </c>
      <c r="B12" s="5">
        <v>28.6</v>
      </c>
      <c r="D12" s="5">
        <v>9.4</v>
      </c>
    </row>
    <row r="13" spans="1:7" x14ac:dyDescent="0.3">
      <c r="A13" s="5">
        <v>6</v>
      </c>
      <c r="B13" s="5">
        <v>21.1</v>
      </c>
      <c r="D13" s="5">
        <v>10.9</v>
      </c>
    </row>
    <row r="14" spans="1:7" x14ac:dyDescent="0.3">
      <c r="A14" s="5">
        <v>7</v>
      </c>
      <c r="B14" s="5">
        <v>26.7</v>
      </c>
      <c r="D14" s="5">
        <v>12.9</v>
      </c>
    </row>
    <row r="15" spans="1:7" x14ac:dyDescent="0.3">
      <c r="A15" s="5">
        <v>8</v>
      </c>
      <c r="B15" s="5">
        <v>30.8</v>
      </c>
      <c r="D15" s="5">
        <v>13.6</v>
      </c>
    </row>
    <row r="16" spans="1:7" x14ac:dyDescent="0.3">
      <c r="A16" s="5">
        <v>9</v>
      </c>
      <c r="B16" s="5">
        <v>27</v>
      </c>
      <c r="D16" s="5">
        <v>14.3</v>
      </c>
    </row>
    <row r="17" spans="1:16" x14ac:dyDescent="0.3">
      <c r="A17" s="5">
        <v>10</v>
      </c>
      <c r="B17" s="5">
        <v>31.5</v>
      </c>
      <c r="D17" s="5">
        <v>14.3</v>
      </c>
    </row>
    <row r="18" spans="1:16" x14ac:dyDescent="0.3">
      <c r="A18" s="5">
        <v>11</v>
      </c>
      <c r="B18" s="5">
        <v>16.7</v>
      </c>
      <c r="D18" s="5">
        <v>14.5</v>
      </c>
    </row>
    <row r="19" spans="1:16" x14ac:dyDescent="0.3">
      <c r="A19" s="5">
        <v>12</v>
      </c>
      <c r="B19" s="5">
        <v>41.8</v>
      </c>
      <c r="D19" s="5">
        <v>14.6</v>
      </c>
    </row>
    <row r="20" spans="1:16" x14ac:dyDescent="0.3">
      <c r="A20" s="5">
        <v>13</v>
      </c>
      <c r="B20" s="5">
        <v>23.9</v>
      </c>
      <c r="D20" s="5">
        <v>15.9</v>
      </c>
    </row>
    <row r="21" spans="1:16" x14ac:dyDescent="0.3">
      <c r="A21" s="5">
        <v>14</v>
      </c>
      <c r="B21" s="5">
        <v>31.9</v>
      </c>
      <c r="D21" s="5">
        <v>16.100000000000001</v>
      </c>
    </row>
    <row r="22" spans="1:16" x14ac:dyDescent="0.3">
      <c r="A22" s="5">
        <v>15</v>
      </c>
      <c r="B22" s="5">
        <v>13.6</v>
      </c>
      <c r="D22" s="5">
        <v>16.7</v>
      </c>
    </row>
    <row r="23" spans="1:16" x14ac:dyDescent="0.3">
      <c r="A23" s="5">
        <v>16</v>
      </c>
      <c r="B23" s="5">
        <v>30.4</v>
      </c>
      <c r="D23" s="5">
        <v>16.899999999999999</v>
      </c>
    </row>
    <row r="24" spans="1:16" x14ac:dyDescent="0.3">
      <c r="A24" s="5">
        <v>17</v>
      </c>
      <c r="B24" s="5">
        <v>31.1</v>
      </c>
      <c r="D24" s="5">
        <v>17.7</v>
      </c>
    </row>
    <row r="25" spans="1:16" x14ac:dyDescent="0.3">
      <c r="A25" s="5">
        <v>18</v>
      </c>
      <c r="B25" s="5">
        <v>21.7</v>
      </c>
      <c r="D25" s="5">
        <v>18.8</v>
      </c>
    </row>
    <row r="26" spans="1:16" x14ac:dyDescent="0.3">
      <c r="A26" s="5">
        <v>19</v>
      </c>
      <c r="B26" s="5">
        <v>36.9</v>
      </c>
      <c r="D26" s="5">
        <v>19</v>
      </c>
    </row>
    <row r="27" spans="1:16" x14ac:dyDescent="0.3">
      <c r="A27" s="5">
        <v>20</v>
      </c>
      <c r="B27" s="5">
        <v>30</v>
      </c>
      <c r="D27" s="5">
        <v>19.7</v>
      </c>
    </row>
    <row r="28" spans="1:16" x14ac:dyDescent="0.3">
      <c r="A28" s="5">
        <v>21</v>
      </c>
      <c r="B28" s="5">
        <v>33.6</v>
      </c>
      <c r="D28" s="5">
        <v>20.399999999999999</v>
      </c>
    </row>
    <row r="29" spans="1:16" x14ac:dyDescent="0.3">
      <c r="A29" s="5">
        <v>22</v>
      </c>
      <c r="B29" s="5">
        <v>36.299999999999997</v>
      </c>
      <c r="D29" s="5">
        <v>20.6</v>
      </c>
    </row>
    <row r="30" spans="1:16" x14ac:dyDescent="0.3">
      <c r="A30" s="5">
        <v>23</v>
      </c>
      <c r="B30" s="5">
        <v>14.3</v>
      </c>
      <c r="D30" s="5">
        <v>20.6</v>
      </c>
    </row>
    <row r="31" spans="1:16" x14ac:dyDescent="0.3">
      <c r="A31" s="5">
        <v>24</v>
      </c>
      <c r="B31" s="5">
        <v>32.700000000000003</v>
      </c>
      <c r="D31" s="5">
        <v>21.1</v>
      </c>
    </row>
    <row r="32" spans="1:16" x14ac:dyDescent="0.3">
      <c r="A32" s="5">
        <v>25</v>
      </c>
      <c r="B32" s="5">
        <v>25.1</v>
      </c>
      <c r="D32" s="5">
        <v>21.7</v>
      </c>
      <c r="G32" s="20" t="s">
        <v>28</v>
      </c>
      <c r="H32" s="20"/>
      <c r="I32" s="20"/>
      <c r="J32" s="20"/>
      <c r="M32" s="21"/>
      <c r="N32" s="22"/>
      <c r="O32" s="22"/>
      <c r="P32" s="23"/>
    </row>
    <row r="33" spans="1:20" x14ac:dyDescent="0.3">
      <c r="A33" s="5">
        <v>26</v>
      </c>
      <c r="B33" s="5">
        <v>19.7</v>
      </c>
      <c r="D33" s="5">
        <v>22.2</v>
      </c>
      <c r="H33" s="21"/>
      <c r="I33" s="23"/>
      <c r="M33" s="24"/>
      <c r="N33" s="25"/>
      <c r="O33" s="25"/>
      <c r="P33" s="26"/>
    </row>
    <row r="34" spans="1:20" x14ac:dyDescent="0.3">
      <c r="A34" s="5">
        <v>27</v>
      </c>
      <c r="B34" s="5">
        <v>31.7</v>
      </c>
      <c r="D34" s="5">
        <v>22.6</v>
      </c>
      <c r="H34" s="24"/>
      <c r="I34" s="26"/>
      <c r="M34" s="24"/>
      <c r="N34" s="25"/>
      <c r="O34" s="25"/>
      <c r="P34" s="26"/>
    </row>
    <row r="35" spans="1:20" x14ac:dyDescent="0.3">
      <c r="A35" s="5">
        <v>28</v>
      </c>
      <c r="B35" s="5">
        <v>39.299999999999997</v>
      </c>
      <c r="D35" s="5">
        <v>22.6</v>
      </c>
      <c r="H35" s="27"/>
      <c r="I35" s="29"/>
      <c r="M35" s="27"/>
      <c r="N35" s="28"/>
      <c r="O35" s="28"/>
      <c r="P35" s="29"/>
    </row>
    <row r="36" spans="1:20" x14ac:dyDescent="0.3">
      <c r="A36" s="5">
        <v>29</v>
      </c>
      <c r="B36" s="5">
        <v>20.6</v>
      </c>
      <c r="D36" s="5">
        <v>22.7</v>
      </c>
      <c r="H36" s="35">
        <f>SUM(B8:B107)/B108</f>
        <v>27.548999999999992</v>
      </c>
      <c r="I36" s="35"/>
      <c r="M36" s="31">
        <f>_xlfn.VAR.P(B8:B107)</f>
        <v>91.015899000000488</v>
      </c>
      <c r="N36" s="37"/>
      <c r="O36" s="37"/>
      <c r="P36" s="32"/>
    </row>
    <row r="37" spans="1:20" x14ac:dyDescent="0.3">
      <c r="A37" s="5">
        <v>30</v>
      </c>
      <c r="B37" s="5">
        <v>25</v>
      </c>
      <c r="D37" s="5">
        <v>22.9</v>
      </c>
    </row>
    <row r="38" spans="1:20" x14ac:dyDescent="0.3">
      <c r="A38" s="5">
        <v>31</v>
      </c>
      <c r="B38" s="5">
        <v>38.299999999999997</v>
      </c>
      <c r="D38" s="5">
        <v>23.1</v>
      </c>
    </row>
    <row r="39" spans="1:20" x14ac:dyDescent="0.3">
      <c r="A39" s="5">
        <v>32</v>
      </c>
      <c r="B39" s="5">
        <v>29.2</v>
      </c>
      <c r="D39" s="5">
        <v>23.5</v>
      </c>
      <c r="G39" s="20" t="s">
        <v>31</v>
      </c>
      <c r="H39" s="20"/>
      <c r="I39" s="20"/>
      <c r="J39" s="20"/>
      <c r="K39" s="20"/>
      <c r="L39" s="50"/>
      <c r="M39" s="50"/>
    </row>
    <row r="40" spans="1:20" ht="15.6" x14ac:dyDescent="0.3">
      <c r="A40" s="5">
        <v>33</v>
      </c>
      <c r="B40" s="5">
        <v>29.6</v>
      </c>
      <c r="D40" s="5">
        <v>23.7</v>
      </c>
      <c r="H40" s="16" t="s">
        <v>19</v>
      </c>
      <c r="I40" s="7">
        <f>E5</f>
        <v>0.99</v>
      </c>
      <c r="K40" s="50"/>
      <c r="L40" s="50"/>
      <c r="M40" s="50"/>
      <c r="N40" s="55" t="s">
        <v>70</v>
      </c>
      <c r="O40" s="55">
        <f>0.99/2</f>
        <v>0.495</v>
      </c>
      <c r="P40" s="55" t="s">
        <v>71</v>
      </c>
      <c r="Q40" s="55">
        <v>2.58</v>
      </c>
      <c r="R40" s="47"/>
      <c r="S40" s="47"/>
      <c r="T40" s="47"/>
    </row>
    <row r="41" spans="1:20" x14ac:dyDescent="0.3">
      <c r="A41" s="5">
        <v>34</v>
      </c>
      <c r="B41" s="5">
        <v>37.6</v>
      </c>
      <c r="D41" s="5">
        <v>23.9</v>
      </c>
      <c r="H41" s="7" t="s">
        <v>49</v>
      </c>
      <c r="I41" s="7">
        <v>2.3650000000000002</v>
      </c>
      <c r="K41" s="50"/>
      <c r="L41" s="50"/>
      <c r="M41" s="50"/>
      <c r="N41" s="14" t="s">
        <v>33</v>
      </c>
      <c r="O41" s="8">
        <f>Q40*T41/SQRT(B108)</f>
        <v>2.4613781304456319</v>
      </c>
      <c r="P41" s="47"/>
      <c r="Q41" s="47"/>
      <c r="R41" s="47"/>
      <c r="S41" s="56"/>
      <c r="T41" s="57">
        <f>SQRT(M36)</f>
        <v>9.5402253118047735</v>
      </c>
    </row>
    <row r="42" spans="1:20" x14ac:dyDescent="0.3">
      <c r="A42" s="5">
        <v>35</v>
      </c>
      <c r="B42" s="5">
        <v>9</v>
      </c>
      <c r="D42" s="5">
        <v>24</v>
      </c>
      <c r="H42" s="7" t="s">
        <v>33</v>
      </c>
      <c r="I42" s="7">
        <f>I41*G5/SQRT(B108)</f>
        <v>2.1285000000000003</v>
      </c>
      <c r="K42" s="50"/>
      <c r="L42" s="50"/>
      <c r="M42" s="50"/>
      <c r="N42" s="47"/>
      <c r="O42" s="47"/>
      <c r="P42" s="47"/>
      <c r="Q42" s="47"/>
      <c r="R42" s="47"/>
      <c r="S42" s="56"/>
      <c r="T42" s="57"/>
    </row>
    <row r="43" spans="1:20" x14ac:dyDescent="0.3">
      <c r="A43" s="5">
        <v>36</v>
      </c>
      <c r="B43" s="5">
        <v>26.7</v>
      </c>
      <c r="D43" s="5">
        <v>24.4</v>
      </c>
      <c r="N43" s="49"/>
      <c r="O43" s="49"/>
      <c r="P43" s="49"/>
      <c r="Q43" s="49"/>
      <c r="R43" s="47"/>
      <c r="S43" s="49"/>
      <c r="T43" s="47"/>
    </row>
    <row r="44" spans="1:20" x14ac:dyDescent="0.3">
      <c r="A44" s="5">
        <v>37</v>
      </c>
      <c r="B44" s="5">
        <v>47.2</v>
      </c>
      <c r="D44" s="5">
        <v>24.4</v>
      </c>
      <c r="N44" s="47"/>
      <c r="O44" s="47"/>
      <c r="P44" s="47"/>
      <c r="Q44" s="47"/>
      <c r="R44" s="47"/>
      <c r="S44" s="49"/>
      <c r="T44" s="47"/>
    </row>
    <row r="45" spans="1:20" x14ac:dyDescent="0.3">
      <c r="A45" s="5">
        <v>38</v>
      </c>
      <c r="B45" s="5">
        <v>22.6</v>
      </c>
      <c r="D45" s="5">
        <v>24.9</v>
      </c>
      <c r="G45" s="28" t="s">
        <v>68</v>
      </c>
      <c r="H45" s="28"/>
      <c r="I45" s="28"/>
      <c r="J45" s="28"/>
      <c r="K45" s="28"/>
      <c r="N45" s="58" t="s">
        <v>69</v>
      </c>
      <c r="O45" s="58"/>
      <c r="P45" s="58"/>
      <c r="Q45" s="58"/>
      <c r="R45" s="58"/>
    </row>
    <row r="46" spans="1:20" x14ac:dyDescent="0.3">
      <c r="A46" s="5">
        <v>39</v>
      </c>
      <c r="B46" s="5">
        <v>10.9</v>
      </c>
      <c r="D46" s="5">
        <v>25</v>
      </c>
      <c r="G46" s="7">
        <f>H36-I42</f>
        <v>25.420499999999993</v>
      </c>
      <c r="H46" s="7" t="s">
        <v>34</v>
      </c>
      <c r="I46" s="7" t="s">
        <v>35</v>
      </c>
      <c r="J46" s="7" t="s">
        <v>34</v>
      </c>
      <c r="K46" s="7">
        <f>H36+I42</f>
        <v>29.677499999999991</v>
      </c>
      <c r="N46" s="14">
        <f>H36-O41</f>
        <v>25.087621869554361</v>
      </c>
      <c r="O46" s="14" t="s">
        <v>34</v>
      </c>
      <c r="P46" s="14" t="s">
        <v>35</v>
      </c>
      <c r="Q46" s="14" t="s">
        <v>34</v>
      </c>
      <c r="R46" s="14">
        <f>H36+O41</f>
        <v>30.010378130445623</v>
      </c>
    </row>
    <row r="47" spans="1:20" x14ac:dyDescent="0.3">
      <c r="A47" s="5">
        <v>40</v>
      </c>
      <c r="B47" s="5">
        <v>20.399999999999999</v>
      </c>
      <c r="D47" s="5">
        <v>25.1</v>
      </c>
      <c r="G47" s="51" t="s">
        <v>50</v>
      </c>
      <c r="H47" s="51"/>
      <c r="I47" s="51"/>
      <c r="J47" s="51"/>
      <c r="K47" s="51"/>
      <c r="N47" s="51" t="s">
        <v>73</v>
      </c>
      <c r="O47" s="51"/>
      <c r="P47" s="51"/>
      <c r="Q47" s="51"/>
      <c r="R47" s="51"/>
    </row>
    <row r="48" spans="1:20" x14ac:dyDescent="0.3">
      <c r="A48" s="5">
        <v>41</v>
      </c>
      <c r="B48" s="5">
        <v>27.3</v>
      </c>
      <c r="D48" s="5">
        <v>26.1</v>
      </c>
      <c r="G48" s="51"/>
      <c r="H48" s="51"/>
      <c r="I48" s="51"/>
      <c r="J48" s="51"/>
      <c r="K48" s="51"/>
      <c r="N48" s="51"/>
      <c r="O48" s="51"/>
      <c r="P48" s="51"/>
      <c r="Q48" s="51"/>
      <c r="R48" s="51"/>
    </row>
    <row r="49" spans="1:16" x14ac:dyDescent="0.3">
      <c r="A49" s="5">
        <v>42</v>
      </c>
      <c r="B49" s="5">
        <v>22.2</v>
      </c>
      <c r="D49" s="5">
        <v>26.6</v>
      </c>
    </row>
    <row r="50" spans="1:16" ht="15" thickBot="1" x14ac:dyDescent="0.35">
      <c r="A50" s="5">
        <v>43</v>
      </c>
      <c r="B50" s="5">
        <v>16.899999999999999</v>
      </c>
      <c r="D50" s="5">
        <v>26.7</v>
      </c>
    </row>
    <row r="51" spans="1:16" ht="15" thickBot="1" x14ac:dyDescent="0.35">
      <c r="A51" s="5">
        <v>44</v>
      </c>
      <c r="B51" s="5">
        <v>30</v>
      </c>
      <c r="D51" s="5">
        <v>26.7</v>
      </c>
      <c r="G51" s="60" t="s">
        <v>75</v>
      </c>
      <c r="H51" s="61"/>
      <c r="I51" s="61"/>
      <c r="J51" s="61"/>
      <c r="K51" s="61"/>
      <c r="L51" s="61"/>
      <c r="M51" s="61"/>
      <c r="N51" s="61"/>
      <c r="O51" s="61"/>
      <c r="P51" s="62"/>
    </row>
    <row r="52" spans="1:16" x14ac:dyDescent="0.3">
      <c r="A52" s="5">
        <v>45</v>
      </c>
      <c r="B52" s="5">
        <v>29.2</v>
      </c>
      <c r="D52" s="5">
        <v>26.7</v>
      </c>
      <c r="G52" s="63" t="s">
        <v>76</v>
      </c>
      <c r="H52" s="64"/>
      <c r="I52" s="64"/>
      <c r="J52" s="64"/>
      <c r="K52" s="64"/>
      <c r="L52" s="64"/>
      <c r="M52" s="64"/>
      <c r="N52" s="64"/>
      <c r="O52" s="64"/>
      <c r="P52" s="65"/>
    </row>
    <row r="53" spans="1:16" x14ac:dyDescent="0.3">
      <c r="A53" s="5">
        <v>46</v>
      </c>
      <c r="B53" s="5">
        <v>28.8</v>
      </c>
      <c r="D53" s="5">
        <v>26.8</v>
      </c>
      <c r="G53" s="66"/>
      <c r="H53" s="67"/>
      <c r="I53" s="67"/>
      <c r="J53" s="67"/>
      <c r="K53" s="67"/>
      <c r="L53" s="67"/>
      <c r="M53" s="67"/>
      <c r="N53" s="67"/>
      <c r="O53" s="67"/>
      <c r="P53" s="68"/>
    </row>
    <row r="54" spans="1:16" x14ac:dyDescent="0.3">
      <c r="A54" s="5">
        <v>47</v>
      </c>
      <c r="B54" s="5">
        <v>15.9</v>
      </c>
      <c r="D54" s="5">
        <v>26.9</v>
      </c>
      <c r="G54" s="66"/>
      <c r="H54" s="67"/>
      <c r="I54" s="67"/>
      <c r="J54" s="67"/>
      <c r="K54" s="67"/>
      <c r="L54" s="67"/>
      <c r="M54" s="67"/>
      <c r="N54" s="67"/>
      <c r="O54" s="67"/>
      <c r="P54" s="68"/>
    </row>
    <row r="55" spans="1:16" x14ac:dyDescent="0.3">
      <c r="A55" s="5">
        <v>48</v>
      </c>
      <c r="B55" s="5">
        <v>12.9</v>
      </c>
      <c r="D55" s="5">
        <v>27</v>
      </c>
      <c r="G55" s="66"/>
      <c r="H55" s="67"/>
      <c r="I55" s="67"/>
      <c r="J55" s="67"/>
      <c r="K55" s="67"/>
      <c r="L55" s="67"/>
      <c r="M55" s="67"/>
      <c r="N55" s="67"/>
      <c r="O55" s="67"/>
      <c r="P55" s="68"/>
    </row>
    <row r="56" spans="1:16" x14ac:dyDescent="0.3">
      <c r="A56" s="5">
        <v>49</v>
      </c>
      <c r="B56" s="5">
        <v>38.200000000000003</v>
      </c>
      <c r="D56" s="5">
        <v>27.3</v>
      </c>
      <c r="G56" s="66"/>
      <c r="H56" s="67"/>
      <c r="I56" s="67"/>
      <c r="J56" s="67"/>
      <c r="K56" s="67"/>
      <c r="L56" s="67"/>
      <c r="M56" s="67"/>
      <c r="N56" s="67"/>
      <c r="O56" s="67"/>
      <c r="P56" s="68"/>
    </row>
    <row r="57" spans="1:16" x14ac:dyDescent="0.3">
      <c r="A57" s="5">
        <v>50</v>
      </c>
      <c r="B57" s="5">
        <v>26.1</v>
      </c>
      <c r="D57" s="5">
        <v>27.5</v>
      </c>
      <c r="G57" s="66"/>
      <c r="H57" s="67"/>
      <c r="I57" s="67"/>
      <c r="J57" s="67"/>
      <c r="K57" s="67"/>
      <c r="L57" s="67"/>
      <c r="M57" s="67"/>
      <c r="N57" s="67"/>
      <c r="O57" s="67"/>
      <c r="P57" s="68"/>
    </row>
    <row r="58" spans="1:16" x14ac:dyDescent="0.3">
      <c r="A58" s="5">
        <v>51</v>
      </c>
      <c r="B58" s="5">
        <v>35</v>
      </c>
      <c r="D58" s="5">
        <v>28</v>
      </c>
      <c r="G58" s="66"/>
      <c r="H58" s="67"/>
      <c r="I58" s="67"/>
      <c r="J58" s="67"/>
      <c r="K58" s="67"/>
      <c r="L58" s="67"/>
      <c r="M58" s="67"/>
      <c r="N58" s="67"/>
      <c r="O58" s="67"/>
      <c r="P58" s="68"/>
    </row>
    <row r="59" spans="1:16" ht="15" thickBot="1" x14ac:dyDescent="0.35">
      <c r="A59" s="5">
        <v>52</v>
      </c>
      <c r="B59" s="5">
        <v>5.8</v>
      </c>
      <c r="D59" s="5">
        <v>28.6</v>
      </c>
      <c r="G59" s="69"/>
      <c r="H59" s="70"/>
      <c r="I59" s="70"/>
      <c r="J59" s="70"/>
      <c r="K59" s="70"/>
      <c r="L59" s="70"/>
      <c r="M59" s="70"/>
      <c r="N59" s="70"/>
      <c r="O59" s="70"/>
      <c r="P59" s="71"/>
    </row>
    <row r="60" spans="1:16" x14ac:dyDescent="0.3">
      <c r="A60" s="5">
        <v>53</v>
      </c>
      <c r="B60" s="5">
        <v>34.6</v>
      </c>
      <c r="D60" s="5">
        <v>28.6</v>
      </c>
    </row>
    <row r="61" spans="1:16" x14ac:dyDescent="0.3">
      <c r="A61" s="5">
        <v>54</v>
      </c>
      <c r="B61" s="5">
        <v>24.4</v>
      </c>
      <c r="D61" s="5">
        <v>28.8</v>
      </c>
    </row>
    <row r="62" spans="1:16" x14ac:dyDescent="0.3">
      <c r="A62" s="5">
        <v>55</v>
      </c>
      <c r="B62" s="5">
        <v>9.4</v>
      </c>
      <c r="D62" s="5">
        <v>29.1</v>
      </c>
    </row>
    <row r="63" spans="1:16" x14ac:dyDescent="0.3">
      <c r="A63" s="5">
        <v>56</v>
      </c>
      <c r="B63" s="5">
        <v>28.6</v>
      </c>
      <c r="D63" s="5">
        <v>29.2</v>
      </c>
    </row>
    <row r="64" spans="1:16" x14ac:dyDescent="0.3">
      <c r="A64" s="5">
        <v>57</v>
      </c>
      <c r="B64" s="5">
        <v>35.299999999999997</v>
      </c>
      <c r="D64" s="5">
        <v>29.2</v>
      </c>
    </row>
    <row r="65" spans="1:4" x14ac:dyDescent="0.3">
      <c r="A65" s="5">
        <v>58</v>
      </c>
      <c r="B65" s="5">
        <v>23.7</v>
      </c>
      <c r="D65" s="5">
        <v>29.6</v>
      </c>
    </row>
    <row r="66" spans="1:4" x14ac:dyDescent="0.3">
      <c r="A66" s="5">
        <v>59</v>
      </c>
      <c r="B66" s="5">
        <v>14.3</v>
      </c>
      <c r="D66" s="5">
        <v>29.6</v>
      </c>
    </row>
    <row r="67" spans="1:4" x14ac:dyDescent="0.3">
      <c r="A67" s="5">
        <v>60</v>
      </c>
      <c r="B67" s="5">
        <v>22.9</v>
      </c>
      <c r="D67" s="5">
        <v>29.7</v>
      </c>
    </row>
    <row r="68" spans="1:4" x14ac:dyDescent="0.3">
      <c r="A68" s="5">
        <v>61</v>
      </c>
      <c r="B68" s="5">
        <v>22.6</v>
      </c>
      <c r="D68" s="5">
        <v>30</v>
      </c>
    </row>
    <row r="69" spans="1:4" x14ac:dyDescent="0.3">
      <c r="A69" s="5">
        <v>62</v>
      </c>
      <c r="B69" s="5">
        <v>33.5</v>
      </c>
      <c r="D69" s="5">
        <v>30</v>
      </c>
    </row>
    <row r="70" spans="1:4" x14ac:dyDescent="0.3">
      <c r="A70" s="5">
        <v>63</v>
      </c>
      <c r="B70" s="5">
        <v>18.8</v>
      </c>
      <c r="D70" s="5">
        <v>30.2</v>
      </c>
    </row>
    <row r="71" spans="1:4" x14ac:dyDescent="0.3">
      <c r="A71" s="5">
        <v>64</v>
      </c>
      <c r="B71" s="5">
        <v>24</v>
      </c>
      <c r="D71" s="5">
        <v>30.4</v>
      </c>
    </row>
    <row r="72" spans="1:4" x14ac:dyDescent="0.3">
      <c r="A72" s="5">
        <v>65</v>
      </c>
      <c r="B72" s="5">
        <v>47.8</v>
      </c>
      <c r="D72" s="5">
        <v>30.8</v>
      </c>
    </row>
    <row r="73" spans="1:4" x14ac:dyDescent="0.3">
      <c r="A73" s="5">
        <v>66</v>
      </c>
      <c r="B73" s="5">
        <v>26.6</v>
      </c>
      <c r="D73" s="5">
        <v>30.8</v>
      </c>
    </row>
    <row r="74" spans="1:4" x14ac:dyDescent="0.3">
      <c r="A74" s="5">
        <v>67</v>
      </c>
      <c r="B74" s="5">
        <v>55.6</v>
      </c>
      <c r="D74" s="5">
        <v>30.9</v>
      </c>
    </row>
    <row r="75" spans="1:4" x14ac:dyDescent="0.3">
      <c r="A75" s="5">
        <v>68</v>
      </c>
      <c r="B75" s="5">
        <v>24.9</v>
      </c>
      <c r="D75" s="5">
        <v>31.1</v>
      </c>
    </row>
    <row r="76" spans="1:4" x14ac:dyDescent="0.3">
      <c r="A76" s="5">
        <v>69</v>
      </c>
      <c r="B76" s="5">
        <v>29.6</v>
      </c>
      <c r="D76" s="5">
        <v>31.5</v>
      </c>
    </row>
    <row r="77" spans="1:4" x14ac:dyDescent="0.3">
      <c r="A77" s="5">
        <v>70</v>
      </c>
      <c r="B77" s="5">
        <v>36.4</v>
      </c>
      <c r="D77" s="5">
        <v>31.7</v>
      </c>
    </row>
    <row r="78" spans="1:4" x14ac:dyDescent="0.3">
      <c r="A78" s="5">
        <v>71</v>
      </c>
      <c r="B78" s="5">
        <v>30.9</v>
      </c>
      <c r="D78" s="5">
        <v>31.8</v>
      </c>
    </row>
    <row r="79" spans="1:4" x14ac:dyDescent="0.3">
      <c r="A79" s="5">
        <v>72</v>
      </c>
      <c r="B79" s="5">
        <v>26.7</v>
      </c>
      <c r="D79" s="5">
        <v>31.9</v>
      </c>
    </row>
    <row r="80" spans="1:4" x14ac:dyDescent="0.3">
      <c r="A80" s="5">
        <v>73</v>
      </c>
      <c r="B80" s="5">
        <v>23.1</v>
      </c>
      <c r="D80" s="5">
        <v>32.200000000000003</v>
      </c>
    </row>
    <row r="81" spans="1:4" x14ac:dyDescent="0.3">
      <c r="A81" s="5">
        <v>74</v>
      </c>
      <c r="B81" s="5">
        <v>39.799999999999997</v>
      </c>
      <c r="D81" s="5">
        <v>32.700000000000003</v>
      </c>
    </row>
    <row r="82" spans="1:4" x14ac:dyDescent="0.3">
      <c r="A82" s="5">
        <v>75</v>
      </c>
      <c r="B82" s="5">
        <v>47.2</v>
      </c>
      <c r="D82" s="5">
        <v>32.9</v>
      </c>
    </row>
    <row r="83" spans="1:4" x14ac:dyDescent="0.3">
      <c r="A83" s="5">
        <v>76</v>
      </c>
      <c r="B83" s="5">
        <v>36.4</v>
      </c>
      <c r="D83" s="5">
        <v>33.5</v>
      </c>
    </row>
    <row r="84" spans="1:4" x14ac:dyDescent="0.3">
      <c r="A84" s="5">
        <v>77</v>
      </c>
      <c r="B84" s="5">
        <v>20.6</v>
      </c>
      <c r="D84" s="5">
        <v>33.6</v>
      </c>
    </row>
    <row r="85" spans="1:4" x14ac:dyDescent="0.3">
      <c r="A85" s="5">
        <v>78</v>
      </c>
      <c r="B85" s="5">
        <v>22.7</v>
      </c>
      <c r="D85" s="5">
        <v>34.6</v>
      </c>
    </row>
    <row r="86" spans="1:4" x14ac:dyDescent="0.3">
      <c r="A86" s="5">
        <v>79</v>
      </c>
      <c r="B86" s="5">
        <v>29.1</v>
      </c>
      <c r="D86" s="5">
        <v>35</v>
      </c>
    </row>
    <row r="87" spans="1:4" x14ac:dyDescent="0.3">
      <c r="A87" s="5">
        <v>80</v>
      </c>
      <c r="B87" s="5">
        <v>14.6</v>
      </c>
      <c r="D87" s="5">
        <v>35.200000000000003</v>
      </c>
    </row>
    <row r="88" spans="1:4" x14ac:dyDescent="0.3">
      <c r="A88" s="5">
        <v>81</v>
      </c>
      <c r="B88" s="5">
        <v>27.5</v>
      </c>
      <c r="D88" s="5">
        <v>35.299999999999997</v>
      </c>
    </row>
    <row r="89" spans="1:4" x14ac:dyDescent="0.3">
      <c r="A89" s="5">
        <v>82</v>
      </c>
      <c r="B89" s="5">
        <v>28</v>
      </c>
      <c r="D89" s="5">
        <v>36.299999999999997</v>
      </c>
    </row>
    <row r="90" spans="1:4" x14ac:dyDescent="0.3">
      <c r="A90" s="5">
        <v>83</v>
      </c>
      <c r="B90" s="5">
        <v>17.7</v>
      </c>
      <c r="D90" s="5">
        <v>36.4</v>
      </c>
    </row>
    <row r="91" spans="1:4" x14ac:dyDescent="0.3">
      <c r="A91" s="5">
        <v>84</v>
      </c>
      <c r="B91" s="5">
        <v>35.200000000000003</v>
      </c>
      <c r="D91" s="5">
        <v>36.4</v>
      </c>
    </row>
    <row r="92" spans="1:4" x14ac:dyDescent="0.3">
      <c r="A92" s="5">
        <v>85</v>
      </c>
      <c r="B92" s="5">
        <v>41.1</v>
      </c>
      <c r="D92" s="5">
        <v>36.9</v>
      </c>
    </row>
    <row r="93" spans="1:4" x14ac:dyDescent="0.3">
      <c r="A93" s="5">
        <v>86</v>
      </c>
      <c r="B93" s="5">
        <v>37.799999999999997</v>
      </c>
      <c r="D93" s="5">
        <v>37.6</v>
      </c>
    </row>
    <row r="94" spans="1:4" x14ac:dyDescent="0.3">
      <c r="A94" s="5">
        <v>87</v>
      </c>
      <c r="B94" s="5">
        <v>30.8</v>
      </c>
      <c r="D94" s="5">
        <v>37.799999999999997</v>
      </c>
    </row>
    <row r="95" spans="1:4" x14ac:dyDescent="0.3">
      <c r="A95" s="5">
        <v>88</v>
      </c>
      <c r="B95" s="5">
        <v>40</v>
      </c>
      <c r="D95" s="5">
        <v>38.200000000000003</v>
      </c>
    </row>
    <row r="96" spans="1:4" x14ac:dyDescent="0.3">
      <c r="A96" s="5">
        <v>89</v>
      </c>
      <c r="B96" s="5">
        <v>26.8</v>
      </c>
      <c r="D96" s="5">
        <v>38.299999999999997</v>
      </c>
    </row>
    <row r="97" spans="1:4" x14ac:dyDescent="0.3">
      <c r="A97" s="5">
        <v>90</v>
      </c>
      <c r="B97" s="5">
        <v>30.2</v>
      </c>
      <c r="D97" s="5">
        <v>39.299999999999997</v>
      </c>
    </row>
    <row r="98" spans="1:4" x14ac:dyDescent="0.3">
      <c r="A98" s="5">
        <v>91</v>
      </c>
      <c r="B98" s="5">
        <v>29.7</v>
      </c>
      <c r="D98" s="5">
        <v>39.799999999999997</v>
      </c>
    </row>
    <row r="99" spans="1:4" x14ac:dyDescent="0.3">
      <c r="A99" s="5">
        <v>92</v>
      </c>
      <c r="B99" s="5">
        <v>23.5</v>
      </c>
      <c r="D99" s="5">
        <v>40</v>
      </c>
    </row>
    <row r="100" spans="1:4" x14ac:dyDescent="0.3">
      <c r="A100" s="5">
        <v>93</v>
      </c>
      <c r="B100" s="5">
        <v>24.4</v>
      </c>
      <c r="D100" s="5">
        <v>40</v>
      </c>
    </row>
    <row r="101" spans="1:4" x14ac:dyDescent="0.3">
      <c r="A101" s="5">
        <v>94</v>
      </c>
      <c r="B101" s="5">
        <v>14.5</v>
      </c>
      <c r="D101" s="5">
        <v>41.1</v>
      </c>
    </row>
    <row r="102" spans="1:4" x14ac:dyDescent="0.3">
      <c r="A102" s="5">
        <v>95</v>
      </c>
      <c r="B102" s="5">
        <v>16.100000000000001</v>
      </c>
      <c r="D102" s="5">
        <v>41.8</v>
      </c>
    </row>
    <row r="103" spans="1:4" x14ac:dyDescent="0.3">
      <c r="A103" s="5">
        <v>96</v>
      </c>
      <c r="B103" s="5">
        <v>8.6</v>
      </c>
      <c r="D103" s="5">
        <v>45.8</v>
      </c>
    </row>
    <row r="104" spans="1:4" x14ac:dyDescent="0.3">
      <c r="A104" s="5">
        <v>97</v>
      </c>
      <c r="B104" s="5">
        <v>40</v>
      </c>
      <c r="D104" s="5">
        <v>47.2</v>
      </c>
    </row>
    <row r="105" spans="1:4" x14ac:dyDescent="0.3">
      <c r="A105" s="5">
        <v>98</v>
      </c>
      <c r="B105" s="5">
        <v>32.200000000000003</v>
      </c>
      <c r="D105" s="5">
        <v>47.2</v>
      </c>
    </row>
    <row r="106" spans="1:4" x14ac:dyDescent="0.3">
      <c r="A106" s="5">
        <v>99</v>
      </c>
      <c r="B106" s="5">
        <v>8.5</v>
      </c>
      <c r="D106" s="5">
        <v>47.8</v>
      </c>
    </row>
    <row r="107" spans="1:4" x14ac:dyDescent="0.3">
      <c r="A107" s="5">
        <v>100</v>
      </c>
      <c r="B107" s="5">
        <v>31.8</v>
      </c>
      <c r="D107" s="5">
        <v>55.6</v>
      </c>
    </row>
    <row r="108" spans="1:4" x14ac:dyDescent="0.3">
      <c r="A108" s="7" t="s">
        <v>17</v>
      </c>
      <c r="B108" s="7">
        <f>COUNT(B8:B107)</f>
        <v>100</v>
      </c>
    </row>
  </sheetData>
  <sortState ref="D8:D107">
    <sortCondition ref="D8"/>
  </sortState>
  <mergeCells count="17">
    <mergeCell ref="N47:R48"/>
    <mergeCell ref="G51:P51"/>
    <mergeCell ref="G52:P59"/>
    <mergeCell ref="N45:R45"/>
    <mergeCell ref="S41:S42"/>
    <mergeCell ref="T41:T42"/>
    <mergeCell ref="M32:P35"/>
    <mergeCell ref="M36:P36"/>
    <mergeCell ref="G39:K39"/>
    <mergeCell ref="G47:K48"/>
    <mergeCell ref="A1:D1"/>
    <mergeCell ref="A2:D2"/>
    <mergeCell ref="A3:D3"/>
    <mergeCell ref="H33:I35"/>
    <mergeCell ref="H36:I36"/>
    <mergeCell ref="G32:J32"/>
    <mergeCell ref="G45:K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opLeftCell="A32" workbookViewId="0">
      <selection activeCell="M40" sqref="M40"/>
    </sheetView>
  </sheetViews>
  <sheetFormatPr defaultRowHeight="14.4" x14ac:dyDescent="0.3"/>
  <cols>
    <col min="4" max="4" width="14.44140625" customWidth="1"/>
    <col min="6" max="6" width="10.21875" customWidth="1"/>
    <col min="15" max="15" width="10.109375" customWidth="1"/>
    <col min="16" max="16" width="10.77734375" customWidth="1"/>
    <col min="20" max="20" width="10.33203125" customWidth="1"/>
  </cols>
  <sheetData>
    <row r="1" spans="1:16" x14ac:dyDescent="0.3">
      <c r="A1" s="20" t="s">
        <v>14</v>
      </c>
      <c r="B1" s="20"/>
      <c r="C1" s="20"/>
      <c r="D1" s="20"/>
      <c r="F1" s="4">
        <v>45036</v>
      </c>
    </row>
    <row r="2" spans="1:16" x14ac:dyDescent="0.3">
      <c r="A2" s="20" t="s">
        <v>15</v>
      </c>
      <c r="B2" s="20"/>
      <c r="C2" s="20"/>
      <c r="D2" s="20"/>
    </row>
    <row r="3" spans="1:16" x14ac:dyDescent="0.3">
      <c r="A3" s="20" t="s">
        <v>16</v>
      </c>
      <c r="B3" s="20"/>
      <c r="C3" s="20"/>
      <c r="D3" s="20"/>
    </row>
    <row r="5" spans="1:16" x14ac:dyDescent="0.3">
      <c r="D5" s="11" t="s">
        <v>19</v>
      </c>
      <c r="E5" s="12">
        <v>0.99</v>
      </c>
    </row>
    <row r="7" spans="1:16" ht="28.8" x14ac:dyDescent="0.3">
      <c r="A7" s="9"/>
      <c r="B7" s="10" t="s">
        <v>18</v>
      </c>
      <c r="D7" s="15" t="s">
        <v>26</v>
      </c>
    </row>
    <row r="8" spans="1:16" x14ac:dyDescent="0.3">
      <c r="A8" s="5">
        <v>1</v>
      </c>
      <c r="B8" s="5">
        <v>33.5</v>
      </c>
      <c r="D8" s="5">
        <v>25.5</v>
      </c>
    </row>
    <row r="9" spans="1:16" x14ac:dyDescent="0.3">
      <c r="A9" s="5">
        <v>2</v>
      </c>
      <c r="B9" s="5">
        <v>28.7</v>
      </c>
      <c r="D9" s="5">
        <v>27.4</v>
      </c>
    </row>
    <row r="10" spans="1:16" x14ac:dyDescent="0.3">
      <c r="A10" s="5">
        <v>3</v>
      </c>
      <c r="B10" s="5">
        <v>32.6</v>
      </c>
      <c r="D10" s="5">
        <v>27.9</v>
      </c>
    </row>
    <row r="11" spans="1:16" x14ac:dyDescent="0.3">
      <c r="A11" s="5">
        <v>4</v>
      </c>
      <c r="B11" s="5">
        <v>30.6</v>
      </c>
      <c r="D11" s="5">
        <v>28.7</v>
      </c>
      <c r="H11" s="21"/>
      <c r="I11" s="23"/>
    </row>
    <row r="12" spans="1:16" x14ac:dyDescent="0.3">
      <c r="A12" s="5">
        <v>5</v>
      </c>
      <c r="B12" s="5">
        <v>30.5</v>
      </c>
      <c r="D12" s="5">
        <v>28.8</v>
      </c>
      <c r="H12" s="24"/>
      <c r="I12" s="26"/>
    </row>
    <row r="13" spans="1:16" x14ac:dyDescent="0.3">
      <c r="A13" s="5">
        <v>6</v>
      </c>
      <c r="B13" s="5">
        <v>27.9</v>
      </c>
      <c r="D13" s="5">
        <v>29.5</v>
      </c>
      <c r="H13" s="27"/>
      <c r="I13" s="29"/>
    </row>
    <row r="14" spans="1:16" ht="16.2" x14ac:dyDescent="0.3">
      <c r="A14" s="5">
        <v>7</v>
      </c>
      <c r="B14" s="5">
        <v>33</v>
      </c>
      <c r="D14" s="5">
        <v>30.5</v>
      </c>
      <c r="H14" s="35">
        <f>SUM(B8:B23)/B24</f>
        <v>30.374999999999996</v>
      </c>
      <c r="I14" s="35"/>
      <c r="N14" s="10" t="s">
        <v>22</v>
      </c>
      <c r="O14" s="10" t="s">
        <v>23</v>
      </c>
      <c r="P14" s="10" t="s">
        <v>24</v>
      </c>
    </row>
    <row r="15" spans="1:16" x14ac:dyDescent="0.3">
      <c r="A15" s="5">
        <v>8</v>
      </c>
      <c r="B15" s="5">
        <v>30.8</v>
      </c>
      <c r="D15" s="5">
        <v>30.6</v>
      </c>
      <c r="N15" s="5">
        <v>25.5</v>
      </c>
      <c r="O15" s="5">
        <f>ABS(N15-$H$14)</f>
        <v>4.8749999999999964</v>
      </c>
      <c r="P15" s="5">
        <f>O15^2*1</f>
        <v>23.765624999999964</v>
      </c>
    </row>
    <row r="16" spans="1:16" x14ac:dyDescent="0.3">
      <c r="A16" s="5">
        <v>9</v>
      </c>
      <c r="B16" s="5">
        <v>31.5</v>
      </c>
      <c r="D16" s="5">
        <v>30.8</v>
      </c>
      <c r="H16" s="21"/>
      <c r="I16" s="22"/>
      <c r="J16" s="22"/>
      <c r="K16" s="23"/>
      <c r="N16" s="5">
        <v>27.4</v>
      </c>
      <c r="O16" s="5">
        <f t="shared" ref="O16:O30" si="0">ABS(N16-$H$14)</f>
        <v>2.9749999999999979</v>
      </c>
      <c r="P16" s="5">
        <f t="shared" ref="P16:P30" si="1">O16^2*1</f>
        <v>8.8506249999999866</v>
      </c>
    </row>
    <row r="17" spans="1:16" x14ac:dyDescent="0.3">
      <c r="A17" s="5">
        <v>10</v>
      </c>
      <c r="B17" s="5">
        <v>28.8</v>
      </c>
      <c r="D17" s="5">
        <v>30.9</v>
      </c>
      <c r="H17" s="24"/>
      <c r="I17" s="25"/>
      <c r="J17" s="25"/>
      <c r="K17" s="26"/>
      <c r="N17" s="5">
        <v>27.9</v>
      </c>
      <c r="O17" s="5">
        <f t="shared" si="0"/>
        <v>2.4749999999999979</v>
      </c>
      <c r="P17" s="5">
        <f t="shared" si="1"/>
        <v>6.1256249999999897</v>
      </c>
    </row>
    <row r="18" spans="1:16" x14ac:dyDescent="0.3">
      <c r="A18" s="5">
        <v>11</v>
      </c>
      <c r="B18" s="5">
        <v>30.9</v>
      </c>
      <c r="D18" s="5">
        <v>31.4</v>
      </c>
      <c r="H18" s="24"/>
      <c r="I18" s="25"/>
      <c r="J18" s="25"/>
      <c r="K18" s="26"/>
      <c r="N18" s="5">
        <v>28.7</v>
      </c>
      <c r="O18" s="5">
        <f t="shared" si="0"/>
        <v>1.6749999999999972</v>
      </c>
      <c r="P18" s="5">
        <f t="shared" si="1"/>
        <v>2.8056249999999903</v>
      </c>
    </row>
    <row r="19" spans="1:16" x14ac:dyDescent="0.3">
      <c r="A19" s="5">
        <v>12</v>
      </c>
      <c r="B19" s="5">
        <v>33.4</v>
      </c>
      <c r="D19" s="5">
        <v>31.5</v>
      </c>
      <c r="H19" s="27"/>
      <c r="I19" s="28"/>
      <c r="J19" s="28"/>
      <c r="K19" s="29"/>
      <c r="N19" s="5">
        <v>28.8</v>
      </c>
      <c r="O19" s="5">
        <f t="shared" si="0"/>
        <v>1.5749999999999957</v>
      </c>
      <c r="P19" s="5">
        <f t="shared" si="1"/>
        <v>2.4806249999999865</v>
      </c>
    </row>
    <row r="20" spans="1:16" x14ac:dyDescent="0.3">
      <c r="A20" s="5">
        <v>13</v>
      </c>
      <c r="B20" s="5">
        <v>31.4</v>
      </c>
      <c r="D20" s="5">
        <v>32.6</v>
      </c>
      <c r="H20" s="31">
        <f>_xlfn.VAR.P(B8:B23)</f>
        <v>4.8993750000000009</v>
      </c>
      <c r="I20" s="37"/>
      <c r="J20" s="37"/>
      <c r="K20" s="32"/>
      <c r="N20" s="5">
        <v>29.5</v>
      </c>
      <c r="O20" s="5">
        <f t="shared" si="0"/>
        <v>0.87499999999999645</v>
      </c>
      <c r="P20" s="5">
        <f t="shared" si="1"/>
        <v>0.76562499999999378</v>
      </c>
    </row>
    <row r="21" spans="1:16" x14ac:dyDescent="0.3">
      <c r="A21" s="5">
        <v>14</v>
      </c>
      <c r="B21" s="5">
        <v>27.4</v>
      </c>
      <c r="D21" s="5">
        <v>33</v>
      </c>
      <c r="N21" s="5">
        <v>30.5</v>
      </c>
      <c r="O21" s="5">
        <f t="shared" si="0"/>
        <v>0.12500000000000355</v>
      </c>
      <c r="P21" s="5">
        <f t="shared" si="1"/>
        <v>1.5625000000000888E-2</v>
      </c>
    </row>
    <row r="22" spans="1:16" ht="16.8" x14ac:dyDescent="0.35">
      <c r="A22" s="5">
        <v>15</v>
      </c>
      <c r="B22" s="5">
        <v>25.5</v>
      </c>
      <c r="D22" s="5">
        <v>33.4</v>
      </c>
      <c r="H22" s="33" t="s">
        <v>30</v>
      </c>
      <c r="I22" s="34"/>
      <c r="N22" s="5">
        <v>30.6</v>
      </c>
      <c r="O22" s="5">
        <f t="shared" si="0"/>
        <v>0.22500000000000497</v>
      </c>
      <c r="P22" s="5">
        <f t="shared" si="1"/>
        <v>5.0625000000002238E-2</v>
      </c>
    </row>
    <row r="23" spans="1:16" x14ac:dyDescent="0.3">
      <c r="A23" s="5">
        <v>16</v>
      </c>
      <c r="B23" s="5">
        <v>29.5</v>
      </c>
      <c r="D23" s="5">
        <v>33.5</v>
      </c>
      <c r="H23" s="21"/>
      <c r="I23" s="23"/>
      <c r="N23" s="5">
        <v>30.8</v>
      </c>
      <c r="O23" s="5">
        <f t="shared" si="0"/>
        <v>0.42500000000000426</v>
      </c>
      <c r="P23" s="5">
        <f t="shared" si="1"/>
        <v>0.18062500000000362</v>
      </c>
    </row>
    <row r="24" spans="1:16" x14ac:dyDescent="0.3">
      <c r="A24" s="7" t="s">
        <v>17</v>
      </c>
      <c r="B24" s="7">
        <f>COUNT(B8:B23)</f>
        <v>16</v>
      </c>
      <c r="H24" s="24"/>
      <c r="I24" s="26"/>
      <c r="N24" s="5">
        <v>30.9</v>
      </c>
      <c r="O24" s="5">
        <f t="shared" si="0"/>
        <v>0.52500000000000213</v>
      </c>
      <c r="P24" s="5">
        <f t="shared" si="1"/>
        <v>0.27562500000000223</v>
      </c>
    </row>
    <row r="25" spans="1:16" x14ac:dyDescent="0.3">
      <c r="H25" s="27"/>
      <c r="I25" s="29"/>
      <c r="N25" s="5">
        <v>31.4</v>
      </c>
      <c r="O25" s="5">
        <f t="shared" si="0"/>
        <v>1.0250000000000021</v>
      </c>
      <c r="P25" s="5">
        <f t="shared" si="1"/>
        <v>1.0506250000000044</v>
      </c>
    </row>
    <row r="26" spans="1:16" x14ac:dyDescent="0.3">
      <c r="H26" s="31">
        <f>B24/(B24-1)*H20</f>
        <v>5.2260000000000009</v>
      </c>
      <c r="I26" s="32"/>
      <c r="J26">
        <f>_xlfn.VAR.S(B8:B23)</f>
        <v>5.2260000000000009</v>
      </c>
      <c r="N26" s="5">
        <v>31.5</v>
      </c>
      <c r="O26" s="5">
        <f t="shared" si="0"/>
        <v>1.1250000000000036</v>
      </c>
      <c r="P26" s="5">
        <f t="shared" si="1"/>
        <v>1.265625000000008</v>
      </c>
    </row>
    <row r="27" spans="1:16" x14ac:dyDescent="0.3">
      <c r="N27" s="5">
        <v>32.6</v>
      </c>
      <c r="O27" s="5">
        <f t="shared" si="0"/>
        <v>2.225000000000005</v>
      </c>
      <c r="P27" s="5">
        <f t="shared" si="1"/>
        <v>4.9506250000000218</v>
      </c>
    </row>
    <row r="28" spans="1:16" x14ac:dyDescent="0.3">
      <c r="G28" s="30" t="s">
        <v>27</v>
      </c>
      <c r="H28" s="21"/>
      <c r="I28" s="23"/>
      <c r="N28" s="5">
        <v>33</v>
      </c>
      <c r="O28" s="5">
        <f t="shared" si="0"/>
        <v>2.6250000000000036</v>
      </c>
      <c r="P28" s="5">
        <f t="shared" si="1"/>
        <v>6.8906250000000187</v>
      </c>
    </row>
    <row r="29" spans="1:16" x14ac:dyDescent="0.3">
      <c r="G29" s="30"/>
      <c r="H29" s="27"/>
      <c r="I29" s="29"/>
      <c r="N29" s="5">
        <v>33.4</v>
      </c>
      <c r="O29" s="5">
        <f t="shared" si="0"/>
        <v>3.0250000000000021</v>
      </c>
      <c r="P29" s="5">
        <f t="shared" si="1"/>
        <v>9.1506250000000122</v>
      </c>
    </row>
    <row r="30" spans="1:16" x14ac:dyDescent="0.3">
      <c r="H30" s="35">
        <f>SQRT(H26)</f>
        <v>2.2860446189871273</v>
      </c>
      <c r="I30" s="35"/>
      <c r="J30">
        <f>_xlfn.STDEV.S(B8:B23)</f>
        <v>2.2860446189871273</v>
      </c>
      <c r="N30" s="5">
        <v>33.5</v>
      </c>
      <c r="O30" s="5">
        <f t="shared" si="0"/>
        <v>3.1250000000000036</v>
      </c>
      <c r="P30" s="5">
        <f t="shared" si="1"/>
        <v>9.7656250000000213</v>
      </c>
    </row>
    <row r="31" spans="1:16" x14ac:dyDescent="0.3">
      <c r="P31" s="5">
        <f>SUM(P15:P30)</f>
        <v>78.390000000000015</v>
      </c>
    </row>
    <row r="32" spans="1:16" x14ac:dyDescent="0.3">
      <c r="L32" s="49"/>
      <c r="M32" s="49"/>
      <c r="N32" s="49"/>
      <c r="O32" s="8" t="s">
        <v>25</v>
      </c>
      <c r="P32" s="8">
        <f>P31/B24</f>
        <v>4.8993750000000009</v>
      </c>
    </row>
    <row r="34" spans="7:21" ht="15.6" x14ac:dyDescent="0.3">
      <c r="O34" s="55" t="s">
        <v>70</v>
      </c>
      <c r="P34" s="55">
        <f>0.99/2</f>
        <v>0.495</v>
      </c>
      <c r="Q34" s="55" t="s">
        <v>71</v>
      </c>
      <c r="R34" s="55">
        <v>2.58</v>
      </c>
      <c r="S34" s="47"/>
      <c r="T34" s="47"/>
      <c r="U34" s="47"/>
    </row>
    <row r="35" spans="7:21" x14ac:dyDescent="0.3">
      <c r="G35" s="16" t="s">
        <v>19</v>
      </c>
      <c r="H35" s="14">
        <f>E5</f>
        <v>0.99</v>
      </c>
      <c r="O35" s="14" t="s">
        <v>33</v>
      </c>
      <c r="P35" s="8">
        <f>R34*U35/SQRT(B24)</f>
        <v>1.4276773040064061</v>
      </c>
      <c r="Q35" s="47"/>
      <c r="R35" s="47"/>
      <c r="S35" s="47"/>
      <c r="T35" s="56"/>
      <c r="U35" s="57">
        <f>SQRT(H20)</f>
        <v>2.2134531845060561</v>
      </c>
    </row>
    <row r="36" spans="7:21" x14ac:dyDescent="0.3">
      <c r="G36" s="14" t="s">
        <v>55</v>
      </c>
      <c r="H36" s="14">
        <v>2.95</v>
      </c>
      <c r="O36" s="47"/>
      <c r="P36" s="47"/>
      <c r="Q36" s="47"/>
      <c r="R36" s="47"/>
      <c r="S36" s="47"/>
      <c r="T36" s="56"/>
      <c r="U36" s="57"/>
    </row>
    <row r="37" spans="7:21" x14ac:dyDescent="0.3">
      <c r="G37" s="14" t="s">
        <v>33</v>
      </c>
      <c r="H37" s="14">
        <f>H36*H30/SQRT(B24)</f>
        <v>1.6859579065030066</v>
      </c>
      <c r="O37" s="49"/>
      <c r="P37" s="49"/>
      <c r="Q37" s="49"/>
      <c r="R37" s="49"/>
      <c r="S37" s="47"/>
      <c r="T37" s="49"/>
      <c r="U37" s="47"/>
    </row>
    <row r="38" spans="7:21" x14ac:dyDescent="0.3">
      <c r="G38" s="28" t="s">
        <v>68</v>
      </c>
      <c r="H38" s="28"/>
      <c r="I38" s="28"/>
      <c r="J38" s="28"/>
      <c r="K38" s="28"/>
      <c r="O38" s="58" t="s">
        <v>69</v>
      </c>
      <c r="P38" s="58"/>
      <c r="Q38" s="58"/>
      <c r="R38" s="58"/>
      <c r="S38" s="58"/>
    </row>
    <row r="39" spans="7:21" x14ac:dyDescent="0.3">
      <c r="G39" s="14">
        <f>H14-H37</f>
        <v>28.68904209349699</v>
      </c>
      <c r="H39" s="14" t="s">
        <v>34</v>
      </c>
      <c r="I39" s="14" t="s">
        <v>35</v>
      </c>
      <c r="J39" s="14" t="s">
        <v>34</v>
      </c>
      <c r="K39" s="14">
        <f>H14+H37</f>
        <v>32.060957906503006</v>
      </c>
      <c r="O39" s="14">
        <f>H14-P35</f>
        <v>28.947322695993591</v>
      </c>
      <c r="P39" s="14" t="s">
        <v>34</v>
      </c>
      <c r="Q39" s="14" t="s">
        <v>35</v>
      </c>
      <c r="R39" s="14" t="s">
        <v>34</v>
      </c>
      <c r="S39" s="14">
        <f>H14+P35</f>
        <v>31.802677304006401</v>
      </c>
    </row>
    <row r="41" spans="7:21" x14ac:dyDescent="0.3">
      <c r="G41" s="51" t="s">
        <v>67</v>
      </c>
      <c r="H41" s="51"/>
      <c r="I41" s="51"/>
      <c r="J41" s="51"/>
      <c r="K41" s="51"/>
      <c r="O41" s="51" t="s">
        <v>74</v>
      </c>
      <c r="P41" s="51"/>
      <c r="Q41" s="51"/>
      <c r="R41" s="51"/>
      <c r="S41" s="51"/>
    </row>
    <row r="42" spans="7:21" x14ac:dyDescent="0.3">
      <c r="G42" s="51"/>
      <c r="H42" s="51"/>
      <c r="I42" s="51"/>
      <c r="J42" s="51"/>
      <c r="K42" s="51"/>
      <c r="O42" s="51"/>
      <c r="P42" s="51"/>
      <c r="Q42" s="51"/>
      <c r="R42" s="51"/>
      <c r="S42" s="51"/>
    </row>
    <row r="43" spans="7:21" x14ac:dyDescent="0.3">
      <c r="G43" s="51"/>
      <c r="H43" s="51"/>
      <c r="I43" s="51"/>
      <c r="J43" s="51"/>
      <c r="K43" s="51"/>
      <c r="O43" s="51"/>
      <c r="P43" s="51"/>
      <c r="Q43" s="51"/>
      <c r="R43" s="51"/>
      <c r="S43" s="51"/>
    </row>
    <row r="45" spans="7:21" ht="15" thickBot="1" x14ac:dyDescent="0.35"/>
    <row r="46" spans="7:21" ht="15" thickBot="1" x14ac:dyDescent="0.35">
      <c r="G46" s="60" t="s">
        <v>75</v>
      </c>
      <c r="H46" s="61"/>
      <c r="I46" s="61"/>
      <c r="J46" s="61"/>
      <c r="K46" s="61"/>
      <c r="L46" s="61"/>
      <c r="M46" s="61"/>
      <c r="N46" s="61"/>
      <c r="O46" s="61"/>
      <c r="P46" s="62"/>
    </row>
    <row r="47" spans="7:21" x14ac:dyDescent="0.3">
      <c r="G47" s="63" t="s">
        <v>77</v>
      </c>
      <c r="H47" s="64"/>
      <c r="I47" s="64"/>
      <c r="J47" s="64"/>
      <c r="K47" s="64"/>
      <c r="L47" s="64"/>
      <c r="M47" s="64"/>
      <c r="N47" s="64"/>
      <c r="O47" s="64"/>
      <c r="P47" s="65"/>
    </row>
    <row r="48" spans="7:21" x14ac:dyDescent="0.3">
      <c r="G48" s="66"/>
      <c r="H48" s="67"/>
      <c r="I48" s="67"/>
      <c r="J48" s="67"/>
      <c r="K48" s="67"/>
      <c r="L48" s="67"/>
      <c r="M48" s="67"/>
      <c r="N48" s="67"/>
      <c r="O48" s="67"/>
      <c r="P48" s="68"/>
    </row>
    <row r="49" spans="7:16" x14ac:dyDescent="0.3">
      <c r="G49" s="66"/>
      <c r="H49" s="67"/>
      <c r="I49" s="67"/>
      <c r="J49" s="67"/>
      <c r="K49" s="67"/>
      <c r="L49" s="67"/>
      <c r="M49" s="67"/>
      <c r="N49" s="67"/>
      <c r="O49" s="67"/>
      <c r="P49" s="68"/>
    </row>
    <row r="50" spans="7:16" x14ac:dyDescent="0.3">
      <c r="G50" s="66"/>
      <c r="H50" s="67"/>
      <c r="I50" s="67"/>
      <c r="J50" s="67"/>
      <c r="K50" s="67"/>
      <c r="L50" s="67"/>
      <c r="M50" s="67"/>
      <c r="N50" s="67"/>
      <c r="O50" s="67"/>
      <c r="P50" s="68"/>
    </row>
    <row r="51" spans="7:16" x14ac:dyDescent="0.3">
      <c r="G51" s="66"/>
      <c r="H51" s="67"/>
      <c r="I51" s="67"/>
      <c r="J51" s="67"/>
      <c r="K51" s="67"/>
      <c r="L51" s="67"/>
      <c r="M51" s="67"/>
      <c r="N51" s="67"/>
      <c r="O51" s="67"/>
      <c r="P51" s="68"/>
    </row>
    <row r="52" spans="7:16" x14ac:dyDescent="0.3">
      <c r="G52" s="66"/>
      <c r="H52" s="67"/>
      <c r="I52" s="67"/>
      <c r="J52" s="67"/>
      <c r="K52" s="67"/>
      <c r="L52" s="67"/>
      <c r="M52" s="67"/>
      <c r="N52" s="67"/>
      <c r="O52" s="67"/>
      <c r="P52" s="68"/>
    </row>
    <row r="53" spans="7:16" x14ac:dyDescent="0.3">
      <c r="G53" s="66"/>
      <c r="H53" s="67"/>
      <c r="I53" s="67"/>
      <c r="J53" s="67"/>
      <c r="K53" s="67"/>
      <c r="L53" s="67"/>
      <c r="M53" s="67"/>
      <c r="N53" s="67"/>
      <c r="O53" s="67"/>
      <c r="P53" s="68"/>
    </row>
    <row r="54" spans="7:16" ht="15" thickBot="1" x14ac:dyDescent="0.35">
      <c r="G54" s="69"/>
      <c r="H54" s="70"/>
      <c r="I54" s="70"/>
      <c r="J54" s="70"/>
      <c r="K54" s="70"/>
      <c r="L54" s="70"/>
      <c r="M54" s="70"/>
      <c r="N54" s="70"/>
      <c r="O54" s="70"/>
      <c r="P54" s="71"/>
    </row>
  </sheetData>
  <sortState ref="D8:D23">
    <sortCondition ref="D8"/>
  </sortState>
  <mergeCells count="21">
    <mergeCell ref="U35:U36"/>
    <mergeCell ref="G46:P46"/>
    <mergeCell ref="G47:P54"/>
    <mergeCell ref="G38:K38"/>
    <mergeCell ref="O38:S38"/>
    <mergeCell ref="O41:S43"/>
    <mergeCell ref="T35:T36"/>
    <mergeCell ref="G28:G29"/>
    <mergeCell ref="H28:I29"/>
    <mergeCell ref="H30:I30"/>
    <mergeCell ref="G41:K43"/>
    <mergeCell ref="H16:K19"/>
    <mergeCell ref="H20:K20"/>
    <mergeCell ref="H22:I22"/>
    <mergeCell ref="H23:I25"/>
    <mergeCell ref="H26:I26"/>
    <mergeCell ref="A1:D1"/>
    <mergeCell ref="A2:D2"/>
    <mergeCell ref="A3:D3"/>
    <mergeCell ref="H11:I13"/>
    <mergeCell ref="H14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tabSelected="1" zoomScaleNormal="100" workbookViewId="0">
      <selection activeCell="D40" sqref="D40"/>
    </sheetView>
  </sheetViews>
  <sheetFormatPr defaultRowHeight="14.4" x14ac:dyDescent="0.3"/>
  <sheetData>
    <row r="2" spans="2:20" x14ac:dyDescent="0.3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2:20" ht="30" customHeight="1" x14ac:dyDescent="0.3">
      <c r="B3" s="43" t="s">
        <v>48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2:20" x14ac:dyDescent="0.3">
      <c r="B4" s="39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2:20" x14ac:dyDescent="0.3">
      <c r="B5" s="42" t="s">
        <v>12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2:20" x14ac:dyDescent="0.3">
      <c r="B6" s="39" t="s">
        <v>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2:20" x14ac:dyDescent="0.3">
      <c r="B7" s="40" t="s">
        <v>51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2:20" ht="16.8" customHeight="1" x14ac:dyDescent="0.3">
      <c r="B8" s="39" t="s">
        <v>3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2:20" x14ac:dyDescent="0.3">
      <c r="B9" s="46" t="s">
        <v>52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</row>
    <row r="10" spans="2:20" x14ac:dyDescent="0.3">
      <c r="B10" s="39" t="s">
        <v>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2:20" x14ac:dyDescent="0.3">
      <c r="B11" s="38" t="s">
        <v>53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2:20" x14ac:dyDescent="0.3">
      <c r="B12" s="39" t="s">
        <v>5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20" x14ac:dyDescent="0.3">
      <c r="B13" s="38" t="s">
        <v>54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</row>
    <row r="14" spans="2:20" x14ac:dyDescent="0.3">
      <c r="B14" s="39" t="s">
        <v>6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2:20" ht="37.799999999999997" customHeight="1" x14ac:dyDescent="0.3">
      <c r="B15" s="40" t="s">
        <v>56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6" spans="2:20" x14ac:dyDescent="0.3">
      <c r="B16" s="39" t="s">
        <v>7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2:21" ht="43.8" customHeight="1" x14ac:dyDescent="0.3">
      <c r="B17" s="38" t="s">
        <v>57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</row>
    <row r="18" spans="2:21" x14ac:dyDescent="0.3">
      <c r="B18" s="39" t="s">
        <v>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2:21" ht="33.6" customHeight="1" x14ac:dyDescent="0.3">
      <c r="B19" s="38" t="s">
        <v>58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 spans="2:21" x14ac:dyDescent="0.3">
      <c r="B20" s="39" t="s">
        <v>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2:21" ht="28.8" customHeight="1" x14ac:dyDescent="0.3">
      <c r="B21" s="38" t="s">
        <v>13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</row>
    <row r="22" spans="2:21" x14ac:dyDescent="0.3">
      <c r="B22" s="39" t="s">
        <v>10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2:21" ht="29.4" customHeight="1" x14ac:dyDescent="0.3">
      <c r="B23" s="38" t="s">
        <v>47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 spans="2:21" ht="30.6" customHeight="1" x14ac:dyDescent="0.3">
      <c r="B24" s="41" t="s">
        <v>11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2:21" ht="15.6" customHeight="1" x14ac:dyDescent="0.3">
      <c r="B25" t="s">
        <v>66</v>
      </c>
      <c r="M25" s="2"/>
      <c r="N25" s="2"/>
      <c r="O25" s="2"/>
      <c r="P25" s="2"/>
      <c r="Q25" s="2"/>
      <c r="R25" s="2"/>
      <c r="S25" s="2"/>
      <c r="T25" s="2"/>
    </row>
    <row r="26" spans="2:21" ht="15.6" x14ac:dyDescent="0.35">
      <c r="B26" s="52" t="s">
        <v>59</v>
      </c>
      <c r="C26" s="53" t="s">
        <v>34</v>
      </c>
      <c r="D26" s="53" t="s">
        <v>35</v>
      </c>
      <c r="E26" s="53" t="s">
        <v>34</v>
      </c>
      <c r="F26" s="54" t="s">
        <v>60</v>
      </c>
      <c r="G26" s="47" t="s">
        <v>61</v>
      </c>
      <c r="H26" t="s">
        <v>62</v>
      </c>
      <c r="I26" t="s">
        <v>63</v>
      </c>
    </row>
    <row r="27" spans="2:21" x14ac:dyDescent="0.3">
      <c r="B27" t="s">
        <v>65</v>
      </c>
      <c r="T27" s="1"/>
    </row>
    <row r="28" spans="2:21" ht="15.6" x14ac:dyDescent="0.35">
      <c r="B28" s="52" t="s">
        <v>59</v>
      </c>
      <c r="C28" s="53" t="s">
        <v>34</v>
      </c>
      <c r="D28" s="53" t="s">
        <v>35</v>
      </c>
      <c r="E28" s="53" t="s">
        <v>34</v>
      </c>
      <c r="F28" s="54" t="s">
        <v>60</v>
      </c>
      <c r="G28" s="47" t="s">
        <v>61</v>
      </c>
      <c r="H28" t="s">
        <v>62</v>
      </c>
      <c r="I28" t="s">
        <v>64</v>
      </c>
    </row>
    <row r="29" spans="2:21" x14ac:dyDescent="0.3">
      <c r="U29" s="1"/>
    </row>
  </sheetData>
  <mergeCells count="23">
    <mergeCell ref="B11:T11"/>
    <mergeCell ref="B13:T13"/>
    <mergeCell ref="B15:P15"/>
    <mergeCell ref="B17:T17"/>
    <mergeCell ref="B2:P2"/>
    <mergeCell ref="B4:P4"/>
    <mergeCell ref="B6:P6"/>
    <mergeCell ref="B8:P8"/>
    <mergeCell ref="B10:P10"/>
    <mergeCell ref="B5:R5"/>
    <mergeCell ref="B3:P3"/>
    <mergeCell ref="B7:P7"/>
    <mergeCell ref="B9:T9"/>
    <mergeCell ref="B21:P21"/>
    <mergeCell ref="B23:T23"/>
    <mergeCell ref="B12:P12"/>
    <mergeCell ref="B14:P14"/>
    <mergeCell ref="B19:P19"/>
    <mergeCell ref="B20:P20"/>
    <mergeCell ref="B16:P16"/>
    <mergeCell ref="B18:P18"/>
    <mergeCell ref="B22:P22"/>
    <mergeCell ref="B24:P2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Ответы на 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2023-04-20T10:10:25Z</dcterms:modified>
</cp:coreProperties>
</file>