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1ae88fba25ec6414/CubeSat/"/>
    </mc:Choice>
  </mc:AlternateContent>
  <xr:revisionPtr revIDLastSave="0" documentId="10_ncr:100000_{CE3B9583-015A-4CDB-82AF-921C25AC89D9}" xr6:coauthVersionLast="31" xr6:coauthVersionMax="40" xr10:uidLastSave="{00000000-0000-0000-0000-000000000000}"/>
  <bookViews>
    <workbookView xWindow="0" yWindow="0" windowWidth="15000" windowHeight="11760" xr2:uid="{00000000-000D-0000-FFFF-FFFF00000000}"/>
  </bookViews>
  <sheets>
    <sheet name="Link" sheetId="1" r:id="rId1"/>
  </sheets>
  <externalReferences>
    <externalReference r:id="rId2"/>
  </externalReferences>
  <definedNames>
    <definedName name="ColumnTitle1">Link!$B$3</definedName>
    <definedName name="_xlnm.Print_Titles" localSheetId="0">Link!$1:$3</definedName>
    <definedName name="valHighlight">IFERROR(IF(Link!$I$1="是", TRUE, FALSE),FALSE)</definedName>
  </definedNames>
  <calcPr calcId="179017"/>
</workbook>
</file>

<file path=xl/calcChain.xml><?xml version="1.0" encoding="utf-8"?>
<calcChain xmlns="http://schemas.openxmlformats.org/spreadsheetml/2006/main">
  <c r="F35" i="1" l="1"/>
  <c r="F32" i="1"/>
  <c r="F29" i="1"/>
  <c r="F17" i="1"/>
  <c r="F19" i="1"/>
  <c r="F13" i="1"/>
  <c r="F27" i="1" s="1"/>
  <c r="F26" i="1" l="1"/>
  <c r="F33" i="1" s="1"/>
  <c r="F37" i="1" s="1"/>
  <c r="H16" i="1" l="1"/>
  <c r="Q21" i="1" l="1"/>
  <c r="F16" i="1" s="1"/>
  <c r="P50" i="1" l="1"/>
  <c r="P49" i="1"/>
  <c r="N47" i="1"/>
  <c r="N48" i="1" s="1"/>
  <c r="P48" i="1" s="1"/>
  <c r="N46" i="1"/>
  <c r="N45" i="1"/>
  <c r="N44" i="1" s="1"/>
  <c r="P44" i="1" s="1"/>
  <c r="P43" i="1"/>
  <c r="P42" i="1"/>
  <c r="N51" i="1" l="1"/>
  <c r="B8" i="1"/>
  <c r="H9" i="1"/>
  <c r="H31" i="1"/>
  <c r="H20" i="1"/>
  <c r="H19" i="1"/>
  <c r="Q14" i="1"/>
  <c r="H17" i="1" s="1"/>
  <c r="Q15" i="1"/>
  <c r="Q16" i="1"/>
  <c r="Q17" i="1"/>
  <c r="Q18" i="1"/>
  <c r="Q19" i="1"/>
  <c r="Q20" i="1"/>
  <c r="Q13" i="1"/>
  <c r="B4" i="1"/>
  <c r="B5" i="1"/>
  <c r="B6" i="1"/>
  <c r="B9" i="1"/>
  <c r="B11" i="1"/>
  <c r="B12" i="1"/>
  <c r="B13" i="1"/>
  <c r="B15" i="1"/>
  <c r="B16" i="1"/>
  <c r="B17" i="1"/>
  <c r="B18" i="1"/>
  <c r="B20" i="1"/>
  <c r="B21" i="1"/>
  <c r="B22" i="1"/>
  <c r="B23" i="1"/>
  <c r="B24" i="1"/>
  <c r="B26" i="1"/>
  <c r="B27" i="1"/>
  <c r="B28" i="1"/>
  <c r="B30" i="1"/>
  <c r="B31" i="1"/>
  <c r="N52" i="1" l="1"/>
  <c r="F23" i="1" s="1"/>
  <c r="F21" i="1"/>
  <c r="H27" i="1"/>
  <c r="P51" i="1"/>
  <c r="P52" i="1" l="1"/>
  <c r="F5" i="1"/>
  <c r="H21" i="1"/>
  <c r="F15" i="1" l="1"/>
  <c r="F7" i="1"/>
  <c r="H23" i="1"/>
  <c r="F8" i="1" l="1"/>
  <c r="F24" i="1"/>
  <c r="H37" i="1"/>
  <c r="H5" i="1"/>
  <c r="H7" i="1"/>
  <c r="M20" i="1"/>
  <c r="L20" i="1" s="1"/>
  <c r="M17" i="1"/>
  <c r="L17" i="1" s="1"/>
  <c r="M13" i="1"/>
  <c r="N13" i="1" s="1"/>
  <c r="M18" i="1"/>
  <c r="L18" i="1" s="1"/>
  <c r="M14" i="1"/>
  <c r="L14" i="1" s="1"/>
  <c r="M16" i="1"/>
  <c r="L13" i="1" l="1"/>
  <c r="N14" i="1"/>
  <c r="N16" i="1"/>
  <c r="L16" i="1"/>
  <c r="M21" i="1"/>
  <c r="M15" i="1"/>
  <c r="M19" i="1"/>
  <c r="N20" i="1"/>
  <c r="N18" i="1"/>
  <c r="N17" i="1"/>
  <c r="N21" i="1" l="1"/>
  <c r="L21" i="1"/>
  <c r="N15" i="1"/>
  <c r="L15" i="1"/>
  <c r="N19" i="1"/>
  <c r="L19" i="1"/>
  <c r="H8" i="1" l="1"/>
  <c r="H24" i="1" l="1"/>
  <c r="H33" i="1" l="1"/>
  <c r="H26" i="1"/>
</calcChain>
</file>

<file path=xl/sharedStrings.xml><?xml version="1.0" encoding="utf-8"?>
<sst xmlns="http://schemas.openxmlformats.org/spreadsheetml/2006/main" count="268" uniqueCount="203">
  <si>
    <t>已标记的待续订项目</t>
  </si>
  <si>
    <t xml:space="preserve">System Variable </t>
  </si>
  <si>
    <t>Variable Symbol</t>
  </si>
  <si>
    <t>Equation</t>
  </si>
  <si>
    <t>Value</t>
  </si>
  <si>
    <t>Unit</t>
  </si>
  <si>
    <t>Comment</t>
  </si>
  <si>
    <t>Required Data Rate</t>
  </si>
  <si>
    <t>bits/sec</t>
  </si>
  <si>
    <t>Total data recored in one day transmitted in 2 hours</t>
  </si>
  <si>
    <r>
      <t>R</t>
    </r>
    <r>
      <rPr>
        <vertAlign val="subscript"/>
        <sz val="14"/>
        <color theme="1"/>
        <rFont val="Cambria Math"/>
        <family val="1"/>
      </rPr>
      <t>required</t>
    </r>
  </si>
  <si>
    <t>N/A</t>
  </si>
  <si>
    <t>Designed Data Rate</t>
  </si>
  <si>
    <r>
      <t>R</t>
    </r>
    <r>
      <rPr>
        <vertAlign val="subscript"/>
        <sz val="12"/>
        <color theme="1"/>
        <rFont val="Microsoft YaHei UI"/>
        <family val="2"/>
        <charset val="134"/>
      </rPr>
      <t>designed</t>
    </r>
  </si>
  <si>
    <r>
      <t>R</t>
    </r>
    <r>
      <rPr>
        <vertAlign val="subscript"/>
        <sz val="12"/>
        <color theme="1"/>
        <rFont val="Microsoft YaHei UI"/>
        <family val="2"/>
        <charset val="134"/>
      </rPr>
      <t>designed</t>
    </r>
    <r>
      <rPr>
        <sz val="12"/>
        <color theme="1"/>
        <rFont val="Microsoft YaHei UI"/>
        <family val="2"/>
        <charset val="134"/>
      </rPr>
      <t xml:space="preserve"> = R</t>
    </r>
    <r>
      <rPr>
        <vertAlign val="subscript"/>
        <sz val="12"/>
        <color theme="1"/>
        <rFont val="Microsoft YaHei UI"/>
        <family val="2"/>
        <charset val="134"/>
      </rPr>
      <t>required</t>
    </r>
    <r>
      <rPr>
        <sz val="12"/>
        <color theme="1"/>
        <rFont val="Microsoft YaHei UI"/>
        <family val="2"/>
        <charset val="134"/>
      </rPr>
      <t xml:space="preserve"> * (M</t>
    </r>
    <r>
      <rPr>
        <vertAlign val="subscript"/>
        <sz val="12"/>
        <color theme="1"/>
        <rFont val="Microsoft YaHei UI"/>
        <family val="2"/>
        <charset val="134"/>
      </rPr>
      <t>margin</t>
    </r>
    <r>
      <rPr>
        <sz val="12"/>
        <color theme="1"/>
        <rFont val="Microsoft YaHei UI"/>
        <family val="2"/>
        <charset val="134"/>
      </rPr>
      <t>+1)</t>
    </r>
  </si>
  <si>
    <t>Data rate used for later calculation</t>
  </si>
  <si>
    <t>BER</t>
  </si>
  <si>
    <t>Pre-defined</t>
  </si>
  <si>
    <t>Digital Modulation Scheme</t>
  </si>
  <si>
    <t>Symbol Time (second)</t>
  </si>
  <si>
    <t>Bit Rate (bits/s)</t>
  </si>
  <si>
    <t>Bandwidth (Hz)</t>
  </si>
  <si>
    <t>BPSK</t>
  </si>
  <si>
    <t>QPSK</t>
  </si>
  <si>
    <t>4-QAM</t>
  </si>
  <si>
    <t>4-PAM</t>
  </si>
  <si>
    <t>16-QAM</t>
  </si>
  <si>
    <t>16-PSK</t>
  </si>
  <si>
    <t>32-PSK</t>
  </si>
  <si>
    <t>64-QAM</t>
  </si>
  <si>
    <t>T</t>
  </si>
  <si>
    <t>1/T</t>
  </si>
  <si>
    <t>C</t>
  </si>
  <si>
    <t>1/(C*T)</t>
  </si>
  <si>
    <t>From grath and table</t>
  </si>
  <si>
    <r>
      <t>E</t>
    </r>
    <r>
      <rPr>
        <vertAlign val="subscript"/>
        <sz val="11"/>
        <color theme="1"/>
        <rFont val="Microsoft YaHei UI"/>
        <family val="2"/>
        <charset val="134"/>
      </rPr>
      <t>b</t>
    </r>
    <r>
      <rPr>
        <sz val="11"/>
        <color theme="1"/>
        <rFont val="Microsoft YaHei UI"/>
        <family val="2"/>
        <charset val="134"/>
      </rPr>
      <t>/N</t>
    </r>
    <r>
      <rPr>
        <vertAlign val="subscript"/>
        <sz val="11"/>
        <color theme="1"/>
        <rFont val="Microsoft YaHei UI"/>
        <family val="2"/>
        <charset val="134"/>
      </rPr>
      <t xml:space="preserve">0 </t>
    </r>
    <r>
      <rPr>
        <sz val="11"/>
        <color theme="1"/>
        <rFont val="Microsoft YaHei UI"/>
        <family val="2"/>
        <charset val="134"/>
      </rPr>
      <t xml:space="preserve"> (dB)</t>
    </r>
    <r>
      <rPr>
        <vertAlign val="subscript"/>
        <sz val="11"/>
        <color theme="1"/>
        <rFont val="Microsoft YaHei UI"/>
        <family val="2"/>
        <charset val="134"/>
      </rPr>
      <t xml:space="preserve"> </t>
    </r>
    <r>
      <rPr>
        <sz val="11"/>
        <color theme="1"/>
        <rFont val="Microsoft YaHei UI"/>
        <family val="2"/>
        <charset val="134"/>
      </rPr>
      <t>(At BER = 10</t>
    </r>
    <r>
      <rPr>
        <vertAlign val="superscript"/>
        <sz val="11"/>
        <color theme="1"/>
        <rFont val="Microsoft YaHei UI"/>
        <family val="2"/>
        <charset val="134"/>
      </rPr>
      <t>-5</t>
    </r>
    <r>
      <rPr>
        <sz val="11"/>
        <color theme="1"/>
        <rFont val="Microsoft YaHei UI"/>
        <family val="2"/>
        <charset val="134"/>
      </rPr>
      <t>)</t>
    </r>
  </si>
  <si>
    <t>dB to magnitude</t>
  </si>
  <si>
    <t>Frequency</t>
  </si>
  <si>
    <t>f</t>
  </si>
  <si>
    <t>Hz</t>
  </si>
  <si>
    <t>Wavelength</t>
  </si>
  <si>
    <t>m</t>
  </si>
  <si>
    <t>Wavelength based on frequency</t>
  </si>
  <si>
    <t>SNR</t>
  </si>
  <si>
    <t>Signal-to-noise ratio</t>
  </si>
  <si>
    <t>Bandwidth</t>
  </si>
  <si>
    <t>B</t>
  </si>
  <si>
    <t>Modulation efficiency (bits/second/Hz)</t>
  </si>
  <si>
    <r>
      <t>SNR = E</t>
    </r>
    <r>
      <rPr>
        <vertAlign val="subscript"/>
        <sz val="12"/>
        <color theme="1"/>
        <rFont val="Microsoft YaHei UI"/>
        <family val="2"/>
        <charset val="134"/>
      </rPr>
      <t>b</t>
    </r>
    <r>
      <rPr>
        <sz val="12"/>
        <color theme="1"/>
        <rFont val="Microsoft YaHei UI"/>
        <family val="2"/>
        <charset val="134"/>
      </rPr>
      <t>/N</t>
    </r>
    <r>
      <rPr>
        <vertAlign val="subscript"/>
        <sz val="12"/>
        <color theme="1"/>
        <rFont val="Microsoft YaHei UI"/>
        <family val="2"/>
        <charset val="134"/>
      </rPr>
      <t>0</t>
    </r>
    <r>
      <rPr>
        <sz val="12"/>
        <color theme="1"/>
        <rFont val="Microsoft YaHei UI"/>
        <family val="2"/>
        <charset val="134"/>
      </rPr>
      <t xml:space="preserve"> *R</t>
    </r>
    <r>
      <rPr>
        <vertAlign val="subscript"/>
        <sz val="12"/>
        <color theme="1"/>
        <rFont val="Microsoft YaHei UI"/>
        <family val="2"/>
        <charset val="134"/>
      </rPr>
      <t>design</t>
    </r>
    <r>
      <rPr>
        <sz val="12"/>
        <color theme="1"/>
        <rFont val="Microsoft YaHei UI"/>
        <family val="2"/>
        <charset val="134"/>
      </rPr>
      <t>/B</t>
    </r>
  </si>
  <si>
    <t>B = Rdesigned/C</t>
  </si>
  <si>
    <t>From modulation table</t>
  </si>
  <si>
    <t>Unit (dB)</t>
  </si>
  <si>
    <t>Calculated</t>
  </si>
  <si>
    <t>Yellow = Given value</t>
  </si>
  <si>
    <t>Contans Table</t>
  </si>
  <si>
    <t>Name</t>
  </si>
  <si>
    <t>Speed of light (c)</t>
  </si>
  <si>
    <t>m/s</t>
  </si>
  <si>
    <t>Red = constant</t>
  </si>
  <si>
    <t>Antenna Noise Temperature</t>
  </si>
  <si>
    <r>
      <t>T</t>
    </r>
    <r>
      <rPr>
        <vertAlign val="subscript"/>
        <sz val="14"/>
        <color theme="1"/>
        <rFont val="Microsoft YaHei UI"/>
        <family val="2"/>
        <charset val="134"/>
      </rPr>
      <t>A</t>
    </r>
  </si>
  <si>
    <t>K</t>
  </si>
  <si>
    <t>From the graph below</t>
  </si>
  <si>
    <t>Main lobe &amp; side lobes 100% effiency</t>
  </si>
  <si>
    <t>SNR per bit</t>
  </si>
  <si>
    <r>
      <t>E</t>
    </r>
    <r>
      <rPr>
        <vertAlign val="subscript"/>
        <sz val="12"/>
        <color theme="1"/>
        <rFont val="Microsoft YaHei UI"/>
        <family val="2"/>
        <charset val="134"/>
      </rPr>
      <t>b</t>
    </r>
    <r>
      <rPr>
        <sz val="12"/>
        <color theme="1"/>
        <rFont val="Microsoft YaHei UI"/>
        <family val="2"/>
        <charset val="134"/>
      </rPr>
      <t>/N</t>
    </r>
    <r>
      <rPr>
        <vertAlign val="subscript"/>
        <sz val="12"/>
        <color theme="1"/>
        <rFont val="Microsoft YaHei UI"/>
        <family val="2"/>
        <charset val="134"/>
      </rPr>
      <t>0</t>
    </r>
  </si>
  <si>
    <t>Antenna Physical Temperature</t>
  </si>
  <si>
    <r>
      <t>T</t>
    </r>
    <r>
      <rPr>
        <vertAlign val="subscript"/>
        <sz val="14"/>
        <color theme="1"/>
        <rFont val="Microsoft YaHei UI"/>
        <family val="2"/>
        <charset val="134"/>
      </rPr>
      <t>A0</t>
    </r>
  </si>
  <si>
    <t>Ground Temperature</t>
  </si>
  <si>
    <t>Ground Station</t>
  </si>
  <si>
    <t>Effective Internal Noise Temperature</t>
  </si>
  <si>
    <r>
      <t>T</t>
    </r>
    <r>
      <rPr>
        <vertAlign val="subscript"/>
        <sz val="14"/>
        <color theme="1"/>
        <rFont val="Microsoft YaHei UI"/>
        <family val="2"/>
        <charset val="134"/>
      </rPr>
      <t>E</t>
    </r>
  </si>
  <si>
    <t>Assumption</t>
  </si>
  <si>
    <t>System Noise Temperature</t>
  </si>
  <si>
    <r>
      <t>T</t>
    </r>
    <r>
      <rPr>
        <vertAlign val="subscript"/>
        <sz val="14"/>
        <color theme="1"/>
        <rFont val="Microsoft YaHei UI"/>
        <family val="2"/>
        <charset val="134"/>
      </rPr>
      <t>sys</t>
    </r>
  </si>
  <si>
    <t>Antenna Radiative Effiency</t>
  </si>
  <si>
    <r>
      <t>T</t>
    </r>
    <r>
      <rPr>
        <vertAlign val="subscript"/>
        <sz val="12"/>
        <color theme="1"/>
        <rFont val="Microsoft YaHei UI"/>
        <family val="2"/>
        <charset val="134"/>
      </rPr>
      <t>sys</t>
    </r>
    <r>
      <rPr>
        <sz val="12"/>
        <color theme="1"/>
        <rFont val="Microsoft YaHei UI"/>
        <family val="2"/>
        <charset val="134"/>
      </rPr>
      <t xml:space="preserve"> = T</t>
    </r>
    <r>
      <rPr>
        <vertAlign val="subscript"/>
        <sz val="12"/>
        <color theme="1"/>
        <rFont val="Microsoft YaHei UI"/>
        <family val="2"/>
        <charset val="134"/>
      </rPr>
      <t>A</t>
    </r>
    <r>
      <rPr>
        <sz val="12"/>
        <color theme="1"/>
        <rFont val="Microsoft YaHei UI"/>
        <family val="2"/>
        <charset val="134"/>
      </rPr>
      <t>*ξr + (1-ξ</t>
    </r>
    <r>
      <rPr>
        <vertAlign val="subscript"/>
        <sz val="12"/>
        <color theme="1"/>
        <rFont val="Microsoft YaHei UI"/>
        <family val="2"/>
        <charset val="134"/>
      </rPr>
      <t>r</t>
    </r>
    <r>
      <rPr>
        <sz val="12"/>
        <color theme="1"/>
        <rFont val="Microsoft YaHei UI"/>
        <family val="2"/>
        <charset val="134"/>
      </rPr>
      <t>)*T</t>
    </r>
    <r>
      <rPr>
        <vertAlign val="subscript"/>
        <sz val="12"/>
        <color theme="1"/>
        <rFont val="Microsoft YaHei UI"/>
        <family val="2"/>
        <charset val="134"/>
      </rPr>
      <t>0</t>
    </r>
    <r>
      <rPr>
        <sz val="12"/>
        <color theme="1"/>
        <rFont val="Microsoft YaHei UI"/>
        <family val="2"/>
        <charset val="134"/>
      </rPr>
      <t xml:space="preserve"> + T</t>
    </r>
    <r>
      <rPr>
        <vertAlign val="subscript"/>
        <sz val="12"/>
        <color theme="1"/>
        <rFont val="Microsoft YaHei UI"/>
        <family val="2"/>
        <charset val="134"/>
      </rPr>
      <t>E</t>
    </r>
  </si>
  <si>
    <t>Toal  noise temperature</t>
  </si>
  <si>
    <t>Antenna Average Noise Power</t>
  </si>
  <si>
    <t>J/K</t>
  </si>
  <si>
    <t>Average Noise power</t>
  </si>
  <si>
    <t>W</t>
  </si>
  <si>
    <r>
      <t>N</t>
    </r>
    <r>
      <rPr>
        <vertAlign val="subscript"/>
        <sz val="14"/>
        <color theme="1"/>
        <rFont val="Microsoft YaHei UI"/>
        <family val="2"/>
        <charset val="134"/>
      </rPr>
      <t>sys</t>
    </r>
  </si>
  <si>
    <t>Antenna Received Power</t>
  </si>
  <si>
    <r>
      <t>P</t>
    </r>
    <r>
      <rPr>
        <vertAlign val="subscript"/>
        <sz val="14"/>
        <color theme="1"/>
        <rFont val="Microsoft YaHei UI"/>
        <family val="2"/>
        <charset val="134"/>
      </rPr>
      <t>re</t>
    </r>
  </si>
  <si>
    <r>
      <t>P</t>
    </r>
    <r>
      <rPr>
        <vertAlign val="subscript"/>
        <sz val="14"/>
        <color theme="1"/>
        <rFont val="Microsoft YaHei UI"/>
        <family val="2"/>
        <charset val="134"/>
      </rPr>
      <t>re</t>
    </r>
    <r>
      <rPr>
        <sz val="14"/>
        <color theme="1"/>
        <rFont val="Microsoft YaHei UI"/>
        <family val="2"/>
        <charset val="134"/>
      </rPr>
      <t xml:space="preserve"> = SNR * N</t>
    </r>
    <r>
      <rPr>
        <vertAlign val="subscript"/>
        <sz val="14"/>
        <color theme="1"/>
        <rFont val="Microsoft YaHei UI"/>
        <family val="2"/>
        <charset val="134"/>
      </rPr>
      <t>sys</t>
    </r>
  </si>
  <si>
    <r>
      <t>N</t>
    </r>
    <r>
      <rPr>
        <vertAlign val="subscript"/>
        <sz val="14"/>
        <color theme="1"/>
        <rFont val="Microsoft YaHei UI"/>
        <family val="2"/>
        <charset val="134"/>
      </rPr>
      <t>sys</t>
    </r>
    <r>
      <rPr>
        <sz val="14"/>
        <color theme="1"/>
        <rFont val="Microsoft YaHei UI"/>
        <family val="2"/>
        <charset val="134"/>
      </rPr>
      <t xml:space="preserve"> = K*T</t>
    </r>
    <r>
      <rPr>
        <vertAlign val="subscript"/>
        <sz val="14"/>
        <color theme="1"/>
        <rFont val="Microsoft YaHei UI"/>
        <family val="2"/>
        <charset val="134"/>
      </rPr>
      <t>sys</t>
    </r>
    <r>
      <rPr>
        <sz val="14"/>
        <color theme="1"/>
        <rFont val="Microsoft YaHei UI"/>
        <family val="2"/>
        <charset val="134"/>
      </rPr>
      <t>*B</t>
    </r>
  </si>
  <si>
    <t>Power received at antenna</t>
  </si>
  <si>
    <t>Distance</t>
  </si>
  <si>
    <t>d</t>
  </si>
  <si>
    <t>Free Space Path Loss</t>
  </si>
  <si>
    <r>
      <t>L</t>
    </r>
    <r>
      <rPr>
        <vertAlign val="subscript"/>
        <sz val="14"/>
        <color theme="1"/>
        <rFont val="Microsoft YaHei UI"/>
        <family val="2"/>
        <charset val="134"/>
      </rPr>
      <t>f</t>
    </r>
  </si>
  <si>
    <t>λ = c/f</t>
  </si>
  <si>
    <t>Propagation Path Loss</t>
  </si>
  <si>
    <t>Aperture Effiency</t>
  </si>
  <si>
    <r>
      <t>e</t>
    </r>
    <r>
      <rPr>
        <vertAlign val="subscript"/>
        <sz val="14"/>
        <color theme="1"/>
        <rFont val="Microsoft YaHei UI"/>
        <family val="2"/>
        <charset val="134"/>
      </rPr>
      <t>a</t>
    </r>
  </si>
  <si>
    <r>
      <t>e</t>
    </r>
    <r>
      <rPr>
        <vertAlign val="subscript"/>
        <sz val="12"/>
        <color theme="1"/>
        <rFont val="Microsoft YaHei UI"/>
        <family val="2"/>
        <charset val="134"/>
      </rPr>
      <t>a</t>
    </r>
    <r>
      <rPr>
        <sz val="12"/>
        <color theme="1"/>
        <rFont val="Microsoft YaHei UI"/>
        <family val="2"/>
        <charset val="134"/>
      </rPr>
      <t xml:space="preserve"> = Ae/Ap</t>
    </r>
  </si>
  <si>
    <t>For aperture ea =1</t>
  </si>
  <si>
    <t>Receiver Antenna Gain</t>
  </si>
  <si>
    <t>Given</t>
  </si>
  <si>
    <r>
      <t>G</t>
    </r>
    <r>
      <rPr>
        <vertAlign val="subscript"/>
        <sz val="12"/>
        <color theme="1"/>
        <rFont val="Microsoft YaHei UI"/>
        <family val="2"/>
        <charset val="134"/>
      </rPr>
      <t>re</t>
    </r>
  </si>
  <si>
    <r>
      <t>G</t>
    </r>
    <r>
      <rPr>
        <vertAlign val="subscript"/>
        <sz val="12"/>
        <color theme="1"/>
        <rFont val="Microsoft YaHei UI"/>
        <family val="2"/>
        <charset val="134"/>
      </rPr>
      <t>re</t>
    </r>
    <r>
      <rPr>
        <sz val="12"/>
        <color theme="1"/>
        <rFont val="Microsoft YaHei UI"/>
        <family val="2"/>
        <charset val="134"/>
      </rPr>
      <t xml:space="preserve"> =  ξ</t>
    </r>
    <r>
      <rPr>
        <vertAlign val="subscript"/>
        <sz val="12"/>
        <color theme="1"/>
        <rFont val="Microsoft YaHei UI"/>
        <family val="2"/>
        <charset val="134"/>
      </rPr>
      <t>r</t>
    </r>
    <r>
      <rPr>
        <sz val="12"/>
        <color theme="1"/>
        <rFont val="Microsoft YaHei UI"/>
        <family val="2"/>
        <charset val="134"/>
      </rPr>
      <t>*e</t>
    </r>
    <r>
      <rPr>
        <vertAlign val="subscript"/>
        <sz val="12"/>
        <color theme="1"/>
        <rFont val="Microsoft YaHei UI"/>
        <family val="2"/>
        <charset val="134"/>
      </rPr>
      <t>a</t>
    </r>
    <r>
      <rPr>
        <sz val="12"/>
        <color theme="1"/>
        <rFont val="Microsoft YaHei UI"/>
        <family val="2"/>
        <charset val="134"/>
      </rPr>
      <t>*(pi*D</t>
    </r>
    <r>
      <rPr>
        <vertAlign val="subscript"/>
        <sz val="12"/>
        <color theme="1"/>
        <rFont val="Microsoft YaHei UI"/>
        <family val="2"/>
        <charset val="134"/>
      </rPr>
      <t>re</t>
    </r>
    <r>
      <rPr>
        <sz val="12"/>
        <color theme="1"/>
        <rFont val="Microsoft YaHei UI"/>
        <family val="2"/>
        <charset val="134"/>
      </rPr>
      <t>/λ)^2</t>
    </r>
  </si>
  <si>
    <t>Antenna gain at receiver side</t>
  </si>
  <si>
    <t>Transmitted Power</t>
  </si>
  <si>
    <r>
      <t>P</t>
    </r>
    <r>
      <rPr>
        <vertAlign val="subscript"/>
        <sz val="12"/>
        <color theme="1"/>
        <rFont val="Microsoft YaHei UI"/>
        <family val="2"/>
        <charset val="134"/>
      </rPr>
      <t>t</t>
    </r>
  </si>
  <si>
    <t>15-20W</t>
  </si>
  <si>
    <t>Transmitter Antenna Gain</t>
  </si>
  <si>
    <r>
      <t>G</t>
    </r>
    <r>
      <rPr>
        <vertAlign val="subscript"/>
        <sz val="14"/>
        <color theme="1"/>
        <rFont val="Microsoft YaHei UI"/>
        <family val="2"/>
        <charset val="134"/>
      </rPr>
      <t>tr</t>
    </r>
  </si>
  <si>
    <t>Antenna gain at transmitter side</t>
  </si>
  <si>
    <t>EIRP of Transmitting Antenna</t>
  </si>
  <si>
    <r>
      <t>P</t>
    </r>
    <r>
      <rPr>
        <vertAlign val="subscript"/>
        <sz val="14"/>
        <color theme="1"/>
        <rFont val="Microsoft YaHei UI"/>
        <family val="2"/>
        <charset val="134"/>
      </rPr>
      <t>EIRP</t>
    </r>
  </si>
  <si>
    <r>
      <t>P</t>
    </r>
    <r>
      <rPr>
        <vertAlign val="subscript"/>
        <sz val="12"/>
        <color theme="1"/>
        <rFont val="Microsoft YaHei UI"/>
        <family val="2"/>
        <charset val="134"/>
      </rPr>
      <t>EIRP</t>
    </r>
    <r>
      <rPr>
        <sz val="12"/>
        <color theme="1"/>
        <rFont val="Microsoft YaHei UI"/>
        <family val="2"/>
        <charset val="134"/>
      </rPr>
      <t xml:space="preserve"> = Pre*Gre*Lf</t>
    </r>
  </si>
  <si>
    <t>EIRP of rover antenna</t>
  </si>
  <si>
    <t>Channel Capacity</t>
  </si>
  <si>
    <t>C = B*log2(1+SNR)</t>
  </si>
  <si>
    <t>Shannon Channel Capacity</t>
  </si>
  <si>
    <t>Date Rate &amp; Propagation wave</t>
  </si>
  <si>
    <t>Bit Rrror Rate</t>
  </si>
  <si>
    <t>Required Beamwidth</t>
  </si>
  <si>
    <t>Actual Beamwidth</t>
  </si>
  <si>
    <t>Radian</t>
  </si>
  <si>
    <t>Beamwidth of dish aperture antenna</t>
  </si>
  <si>
    <r>
      <t>ß</t>
    </r>
    <r>
      <rPr>
        <vertAlign val="subscript"/>
        <sz val="16"/>
        <color theme="1"/>
        <rFont val="Calibri"/>
        <family val="2"/>
      </rPr>
      <t>required</t>
    </r>
  </si>
  <si>
    <r>
      <t>ß</t>
    </r>
    <r>
      <rPr>
        <vertAlign val="subscript"/>
        <sz val="14"/>
        <color theme="1"/>
        <rFont val="Microsoft YaHei UI"/>
        <family val="2"/>
        <charset val="134"/>
      </rPr>
      <t>actual</t>
    </r>
  </si>
  <si>
    <t>Earth Diameter</t>
  </si>
  <si>
    <r>
      <t>d</t>
    </r>
    <r>
      <rPr>
        <vertAlign val="subscript"/>
        <sz val="14"/>
        <color theme="1"/>
        <rFont val="Microsoft YaHei UI"/>
        <family val="2"/>
        <charset val="134"/>
      </rPr>
      <t>earth</t>
    </r>
  </si>
  <si>
    <t>Diameter of Earth</t>
  </si>
  <si>
    <r>
      <t>ß</t>
    </r>
    <r>
      <rPr>
        <vertAlign val="subscript"/>
        <sz val="14"/>
        <color theme="1"/>
        <rFont val="Microsoft YaHei UI"/>
        <family val="2"/>
        <charset val="134"/>
      </rPr>
      <t xml:space="preserve">actual = </t>
    </r>
    <r>
      <rPr>
        <sz val="14"/>
        <color theme="1"/>
        <rFont val="Microsoft YaHei UI"/>
        <family val="2"/>
        <charset val="134"/>
      </rPr>
      <t>0.88*λ/d</t>
    </r>
    <r>
      <rPr>
        <vertAlign val="subscript"/>
        <sz val="14"/>
        <color theme="1"/>
        <rFont val="Microsoft YaHei UI"/>
        <family val="2"/>
        <charset val="134"/>
      </rPr>
      <t>tr</t>
    </r>
  </si>
  <si>
    <t>Beamwidth required to cover the earth suface</t>
  </si>
  <si>
    <t>Transmitting Antenna Directivity</t>
  </si>
  <si>
    <r>
      <t>D</t>
    </r>
    <r>
      <rPr>
        <vertAlign val="subscript"/>
        <sz val="14"/>
        <color theme="1"/>
        <rFont val="Microsoft YaHei UI"/>
        <family val="2"/>
        <charset val="134"/>
      </rPr>
      <t>tr</t>
    </r>
  </si>
  <si>
    <t>Directivity of Transmitting Antenna</t>
  </si>
  <si>
    <t>Transmitting Antenna Beamwidth &amp; Aperture</t>
  </si>
  <si>
    <r>
      <t>Eb/N0  (mag) (At BER = 10</t>
    </r>
    <r>
      <rPr>
        <vertAlign val="superscript"/>
        <sz val="11"/>
        <color theme="1"/>
        <rFont val="Microsoft YaHei UI"/>
        <family val="2"/>
        <charset val="134"/>
      </rPr>
      <t>-5</t>
    </r>
    <r>
      <rPr>
        <sz val="11"/>
        <color theme="1"/>
        <rFont val="Microsoft YaHei UI"/>
        <family val="2"/>
        <charset val="134"/>
      </rPr>
      <t>)</t>
    </r>
    <phoneticPr fontId="6" type="noConversion"/>
  </si>
  <si>
    <t xml:space="preserve">Boltzmann's Constant </t>
    <phoneticPr fontId="6" type="noConversion"/>
  </si>
  <si>
    <r>
      <rPr>
        <sz val="18"/>
        <color theme="1"/>
        <rFont val="Calibri"/>
        <family val="2"/>
      </rPr>
      <t xml:space="preserve"> ξ</t>
    </r>
    <r>
      <rPr>
        <vertAlign val="subscript"/>
        <sz val="18"/>
        <color theme="1"/>
        <rFont val="Microsoft YaHei UI"/>
        <family val="2"/>
        <charset val="134"/>
      </rPr>
      <t>r</t>
    </r>
    <phoneticPr fontId="6" type="noConversion"/>
  </si>
  <si>
    <t>Assuem a LNA amplifier</t>
    <phoneticPr fontId="6" type="noConversion"/>
  </si>
  <si>
    <t>System Noise Temperature</t>
    <phoneticPr fontId="6" type="noConversion"/>
  </si>
  <si>
    <t>Noise Variable</t>
    <phoneticPr fontId="6" type="noConversion"/>
  </si>
  <si>
    <t>Symbol</t>
    <phoneticPr fontId="6" type="noConversion"/>
  </si>
  <si>
    <t>Value</t>
    <phoneticPr fontId="6" type="noConversion"/>
  </si>
  <si>
    <t>Value in db</t>
    <phoneticPr fontId="6" type="noConversion"/>
  </si>
  <si>
    <t>Comment</t>
    <phoneticPr fontId="6" type="noConversion"/>
  </si>
  <si>
    <t>Equation</t>
    <phoneticPr fontId="6" type="noConversion"/>
  </si>
  <si>
    <t>Antenna Noise Temperature</t>
    <phoneticPr fontId="6" type="noConversion"/>
  </si>
  <si>
    <r>
      <t>T</t>
    </r>
    <r>
      <rPr>
        <vertAlign val="subscript"/>
        <sz val="14"/>
        <color theme="1"/>
        <rFont val="Microsoft YaHei UI"/>
        <family val="2"/>
      </rPr>
      <t>A</t>
    </r>
    <phoneticPr fontId="6" type="noConversion"/>
  </si>
  <si>
    <t>Physical Temperature</t>
    <phoneticPr fontId="6" type="noConversion"/>
  </si>
  <si>
    <r>
      <t>T</t>
    </r>
    <r>
      <rPr>
        <vertAlign val="subscript"/>
        <sz val="14"/>
        <color theme="1"/>
        <rFont val="Microsoft YaHei UI"/>
        <family val="2"/>
      </rPr>
      <t>A0</t>
    </r>
    <phoneticPr fontId="6" type="noConversion"/>
  </si>
  <si>
    <t>N/A</t>
    <phoneticPr fontId="6" type="noConversion"/>
  </si>
  <si>
    <t>From graph above</t>
    <phoneticPr fontId="6" type="noConversion"/>
  </si>
  <si>
    <t>Ground Temperature</t>
    <phoneticPr fontId="6" type="noConversion"/>
  </si>
  <si>
    <t>Transmission Line Temperature</t>
    <phoneticPr fontId="6" type="noConversion"/>
  </si>
  <si>
    <r>
      <t>T</t>
    </r>
    <r>
      <rPr>
        <vertAlign val="subscript"/>
        <sz val="12"/>
        <color theme="1"/>
        <rFont val="Microsoft YaHei UI"/>
        <family val="2"/>
      </rPr>
      <t>t</t>
    </r>
    <r>
      <rPr>
        <sz val="12"/>
        <color theme="1"/>
        <rFont val="Microsoft YaHei UI"/>
        <family val="2"/>
      </rPr>
      <t xml:space="preserve"> = (L</t>
    </r>
    <r>
      <rPr>
        <vertAlign val="subscript"/>
        <sz val="12"/>
        <color theme="1"/>
        <rFont val="Microsoft YaHei UI"/>
        <family val="2"/>
      </rPr>
      <t>t</t>
    </r>
    <r>
      <rPr>
        <sz val="12"/>
        <color theme="1"/>
        <rFont val="Microsoft YaHei UI"/>
        <family val="2"/>
      </rPr>
      <t>-1)T</t>
    </r>
    <r>
      <rPr>
        <vertAlign val="subscript"/>
        <sz val="12"/>
        <color theme="1"/>
        <rFont val="Microsoft YaHei UI"/>
        <family val="2"/>
      </rPr>
      <t>0</t>
    </r>
    <phoneticPr fontId="6" type="noConversion"/>
  </si>
  <si>
    <t>Transmission Line Attenuation Factor</t>
    <phoneticPr fontId="6" type="noConversion"/>
  </si>
  <si>
    <t>Noise Temperature in Transmission Line</t>
    <phoneticPr fontId="6" type="noConversion"/>
  </si>
  <si>
    <t>Loss factor on transmission line</t>
    <phoneticPr fontId="6" type="noConversion"/>
  </si>
  <si>
    <t>Gain of RF Amplifier</t>
    <phoneticPr fontId="6" type="noConversion"/>
  </si>
  <si>
    <r>
      <t>T</t>
    </r>
    <r>
      <rPr>
        <vertAlign val="subscript"/>
        <sz val="14"/>
        <color theme="1"/>
        <rFont val="Microsoft YaHei UI"/>
        <family val="2"/>
      </rPr>
      <t>t</t>
    </r>
    <phoneticPr fontId="6" type="noConversion"/>
  </si>
  <si>
    <r>
      <t>L</t>
    </r>
    <r>
      <rPr>
        <vertAlign val="subscript"/>
        <sz val="14"/>
        <color theme="1"/>
        <rFont val="Microsoft YaHei UI"/>
        <family val="2"/>
      </rPr>
      <t>t</t>
    </r>
    <phoneticPr fontId="6" type="noConversion"/>
  </si>
  <si>
    <r>
      <t>G</t>
    </r>
    <r>
      <rPr>
        <vertAlign val="subscript"/>
        <sz val="14"/>
        <color theme="1"/>
        <rFont val="Microsoft YaHei UI"/>
        <family val="2"/>
      </rPr>
      <t>RF</t>
    </r>
    <phoneticPr fontId="6" type="noConversion"/>
  </si>
  <si>
    <t>RF amplifier gain</t>
    <phoneticPr fontId="6" type="noConversion"/>
  </si>
  <si>
    <t>Mixer Noise Temperature</t>
    <phoneticPr fontId="6" type="noConversion"/>
  </si>
  <si>
    <r>
      <t>T</t>
    </r>
    <r>
      <rPr>
        <vertAlign val="subscript"/>
        <sz val="14"/>
        <color theme="1"/>
        <rFont val="Microsoft YaHei UI"/>
        <family val="2"/>
      </rPr>
      <t>M</t>
    </r>
    <phoneticPr fontId="6" type="noConversion"/>
  </si>
  <si>
    <t>Mixer Attenuation Factor</t>
    <phoneticPr fontId="6" type="noConversion"/>
  </si>
  <si>
    <r>
      <t>L</t>
    </r>
    <r>
      <rPr>
        <vertAlign val="subscript"/>
        <sz val="14"/>
        <color theme="1"/>
        <rFont val="Microsoft YaHei UI"/>
        <family val="2"/>
      </rPr>
      <t>M</t>
    </r>
    <phoneticPr fontId="6" type="noConversion"/>
  </si>
  <si>
    <r>
      <t>T</t>
    </r>
    <r>
      <rPr>
        <vertAlign val="subscript"/>
        <sz val="12"/>
        <color theme="1"/>
        <rFont val="Microsoft YaHei UI"/>
        <family val="2"/>
      </rPr>
      <t xml:space="preserve">M </t>
    </r>
    <r>
      <rPr>
        <sz val="12"/>
        <color theme="1"/>
        <rFont val="Microsoft YaHei UI"/>
        <family val="2"/>
      </rPr>
      <t>= (L</t>
    </r>
    <r>
      <rPr>
        <vertAlign val="subscript"/>
        <sz val="12"/>
        <color theme="1"/>
        <rFont val="Microsoft YaHei UI"/>
        <family val="2"/>
      </rPr>
      <t>M</t>
    </r>
    <r>
      <rPr>
        <sz val="12"/>
        <color theme="1"/>
        <rFont val="Microsoft YaHei UI"/>
        <family val="2"/>
      </rPr>
      <t>-1</t>
    </r>
    <r>
      <rPr>
        <vertAlign val="subscript"/>
        <sz val="12"/>
        <color theme="1"/>
        <rFont val="Microsoft YaHei UI"/>
        <family val="2"/>
      </rPr>
      <t>)</t>
    </r>
    <r>
      <rPr>
        <sz val="12"/>
        <color theme="1"/>
        <rFont val="Microsoft YaHei UI"/>
        <family val="2"/>
      </rPr>
      <t>*T</t>
    </r>
    <r>
      <rPr>
        <vertAlign val="subscript"/>
        <sz val="12"/>
        <color theme="1"/>
        <rFont val="Microsoft YaHei UI"/>
        <family val="2"/>
      </rPr>
      <t>0</t>
    </r>
    <phoneticPr fontId="6" type="noConversion"/>
  </si>
  <si>
    <t>Loss factor on mixer</t>
    <phoneticPr fontId="6" type="noConversion"/>
  </si>
  <si>
    <t>Noise Temperature in Mixer</t>
    <phoneticPr fontId="6" type="noConversion"/>
  </si>
  <si>
    <t xml:space="preserve">IF Amplifier Noise Temperature </t>
    <phoneticPr fontId="6" type="noConversion"/>
  </si>
  <si>
    <r>
      <t>T</t>
    </r>
    <r>
      <rPr>
        <vertAlign val="subscript"/>
        <sz val="14"/>
        <color theme="1"/>
        <rFont val="Microsoft YaHei UI"/>
        <family val="2"/>
      </rPr>
      <t>IF</t>
    </r>
    <phoneticPr fontId="6" type="noConversion"/>
  </si>
  <si>
    <t>General IF amplifier temperature</t>
    <phoneticPr fontId="6" type="noConversion"/>
  </si>
  <si>
    <t>Effective Internal Noise Temperature</t>
    <phoneticPr fontId="6" type="noConversion"/>
  </si>
  <si>
    <r>
      <t>T</t>
    </r>
    <r>
      <rPr>
        <vertAlign val="subscript"/>
        <sz val="14"/>
        <color theme="1"/>
        <rFont val="Microsoft YaHei UI"/>
        <family val="2"/>
      </rPr>
      <t>E</t>
    </r>
    <phoneticPr fontId="6" type="noConversion"/>
  </si>
  <si>
    <r>
      <t>T</t>
    </r>
    <r>
      <rPr>
        <vertAlign val="subscript"/>
        <sz val="12"/>
        <color theme="1"/>
        <rFont val="Microsoft YaHei UI"/>
        <family val="2"/>
      </rPr>
      <t>E</t>
    </r>
    <r>
      <rPr>
        <sz val="12"/>
        <color theme="1"/>
        <rFont val="Microsoft YaHei UI"/>
        <family val="2"/>
      </rPr>
      <t>=T</t>
    </r>
    <r>
      <rPr>
        <vertAlign val="subscript"/>
        <sz val="12"/>
        <color theme="1"/>
        <rFont val="Microsoft YaHei UI"/>
        <family val="2"/>
      </rPr>
      <t>t</t>
    </r>
    <r>
      <rPr>
        <sz val="12"/>
        <color theme="1"/>
        <rFont val="Microsoft YaHei UI"/>
        <family val="2"/>
      </rPr>
      <t>+(L</t>
    </r>
    <r>
      <rPr>
        <vertAlign val="subscript"/>
        <sz val="12"/>
        <color theme="1"/>
        <rFont val="Microsoft YaHei UI"/>
        <family val="2"/>
      </rPr>
      <t>t</t>
    </r>
    <r>
      <rPr>
        <sz val="12"/>
        <color theme="1"/>
        <rFont val="Microsoft YaHei UI"/>
        <family val="2"/>
      </rPr>
      <t>)T</t>
    </r>
    <r>
      <rPr>
        <vertAlign val="subscript"/>
        <sz val="12"/>
        <color theme="1"/>
        <rFont val="Microsoft YaHei UI"/>
        <family val="2"/>
      </rPr>
      <t>RF</t>
    </r>
    <r>
      <rPr>
        <sz val="12"/>
        <color theme="1"/>
        <rFont val="Microsoft YaHei UI"/>
        <family val="2"/>
      </rPr>
      <t>+(L</t>
    </r>
    <r>
      <rPr>
        <vertAlign val="subscript"/>
        <sz val="12"/>
        <color theme="1"/>
        <rFont val="Microsoft YaHei UI"/>
        <family val="2"/>
      </rPr>
      <t>T</t>
    </r>
    <r>
      <rPr>
        <sz val="12"/>
        <color theme="1"/>
        <rFont val="Microsoft YaHei UI"/>
        <family val="2"/>
      </rPr>
      <t>/G</t>
    </r>
    <r>
      <rPr>
        <vertAlign val="subscript"/>
        <sz val="12"/>
        <color theme="1"/>
        <rFont val="Microsoft YaHei UI"/>
        <family val="2"/>
      </rPr>
      <t>RF</t>
    </r>
    <r>
      <rPr>
        <sz val="12"/>
        <color theme="1"/>
        <rFont val="Microsoft YaHei UI"/>
        <family val="2"/>
      </rPr>
      <t>)T</t>
    </r>
    <r>
      <rPr>
        <vertAlign val="subscript"/>
        <sz val="12"/>
        <color theme="1"/>
        <rFont val="Microsoft YaHei UI"/>
        <family val="2"/>
      </rPr>
      <t>M</t>
    </r>
    <r>
      <rPr>
        <sz val="12"/>
        <color theme="1"/>
        <rFont val="Microsoft YaHei UI"/>
        <family val="2"/>
      </rPr>
      <t xml:space="preserve"> + ((L</t>
    </r>
    <r>
      <rPr>
        <vertAlign val="subscript"/>
        <sz val="12"/>
        <color theme="1"/>
        <rFont val="Microsoft YaHei UI"/>
        <family val="2"/>
      </rPr>
      <t>T</t>
    </r>
    <r>
      <rPr>
        <sz val="12"/>
        <color theme="1"/>
        <rFont val="Microsoft YaHei UI"/>
        <family val="2"/>
      </rPr>
      <t>L</t>
    </r>
    <r>
      <rPr>
        <vertAlign val="subscript"/>
        <sz val="12"/>
        <color theme="1"/>
        <rFont val="Microsoft YaHei UI"/>
        <family val="2"/>
      </rPr>
      <t>M</t>
    </r>
    <r>
      <rPr>
        <sz val="12"/>
        <color theme="1"/>
        <rFont val="Microsoft YaHei UI"/>
        <family val="2"/>
      </rPr>
      <t>)/G</t>
    </r>
    <r>
      <rPr>
        <vertAlign val="subscript"/>
        <sz val="12"/>
        <color theme="1"/>
        <rFont val="Microsoft YaHei UI"/>
        <family val="2"/>
      </rPr>
      <t>RF</t>
    </r>
    <r>
      <rPr>
        <sz val="12"/>
        <color theme="1"/>
        <rFont val="Microsoft YaHei UI"/>
        <family val="2"/>
      </rPr>
      <t>)*T</t>
    </r>
    <r>
      <rPr>
        <vertAlign val="subscript"/>
        <sz val="12"/>
        <color theme="1"/>
        <rFont val="Microsoft YaHei UI"/>
        <family val="2"/>
      </rPr>
      <t>IF</t>
    </r>
    <phoneticPr fontId="6" type="noConversion"/>
  </si>
  <si>
    <t>Noise Temperature on RF Amplifier</t>
    <phoneticPr fontId="6" type="noConversion"/>
  </si>
  <si>
    <r>
      <t>T</t>
    </r>
    <r>
      <rPr>
        <vertAlign val="subscript"/>
        <sz val="14"/>
        <color theme="1"/>
        <rFont val="Microsoft YaHei UI"/>
        <family val="2"/>
      </rPr>
      <t>RF</t>
    </r>
    <phoneticPr fontId="6" type="noConversion"/>
  </si>
  <si>
    <t>General RF amplifier temperature</t>
    <phoneticPr fontId="6" type="noConversion"/>
  </si>
  <si>
    <t>Unit</t>
    <phoneticPr fontId="6" type="noConversion"/>
  </si>
  <si>
    <r>
      <t>T</t>
    </r>
    <r>
      <rPr>
        <vertAlign val="subscript"/>
        <sz val="14"/>
        <color theme="1"/>
        <rFont val="Microsoft YaHei UI"/>
        <family val="2"/>
      </rPr>
      <t>sys</t>
    </r>
    <phoneticPr fontId="6" type="noConversion"/>
  </si>
  <si>
    <r>
      <t>T</t>
    </r>
    <r>
      <rPr>
        <vertAlign val="subscript"/>
        <sz val="12"/>
        <color theme="1"/>
        <rFont val="Microsoft YaHei UI"/>
        <family val="2"/>
      </rPr>
      <t>sys</t>
    </r>
    <r>
      <rPr>
        <sz val="12"/>
        <color theme="1"/>
        <rFont val="Microsoft YaHei UI"/>
        <family val="2"/>
      </rPr>
      <t xml:space="preserve"> = T</t>
    </r>
    <r>
      <rPr>
        <vertAlign val="subscript"/>
        <sz val="12"/>
        <color theme="1"/>
        <rFont val="Microsoft YaHei UI"/>
        <family val="2"/>
      </rPr>
      <t>A</t>
    </r>
    <r>
      <rPr>
        <sz val="12"/>
        <color theme="1"/>
        <rFont val="Microsoft YaHei UI"/>
        <family val="2"/>
      </rPr>
      <t>*ξr + T</t>
    </r>
    <r>
      <rPr>
        <vertAlign val="subscript"/>
        <sz val="12"/>
        <color theme="1"/>
        <rFont val="Microsoft YaHei UI"/>
        <family val="2"/>
      </rPr>
      <t>A0</t>
    </r>
    <r>
      <rPr>
        <sz val="12"/>
        <color theme="1"/>
        <rFont val="Microsoft YaHei UI"/>
        <family val="2"/>
      </rPr>
      <t>(1- ξr) + T</t>
    </r>
    <r>
      <rPr>
        <vertAlign val="subscript"/>
        <sz val="12"/>
        <color theme="1"/>
        <rFont val="Microsoft YaHei UI"/>
        <family val="2"/>
      </rPr>
      <t>E</t>
    </r>
    <phoneticPr fontId="6" type="noConversion"/>
  </si>
  <si>
    <t>K</t>
    <phoneticPr fontId="6" type="noConversion"/>
  </si>
  <si>
    <t>Total noise temperature</t>
    <phoneticPr fontId="6" type="noConversion"/>
  </si>
  <si>
    <t xml:space="preserve">Noise Temperature </t>
    <phoneticPr fontId="6" type="noConversion"/>
  </si>
  <si>
    <t>System Noise Temperature Calculation</t>
    <phoneticPr fontId="6" type="noConversion"/>
  </si>
  <si>
    <t>λ</t>
    <phoneticPr fontId="6" type="noConversion"/>
  </si>
  <si>
    <t>Assume 80% effiency</t>
    <phoneticPr fontId="6" type="noConversion"/>
  </si>
  <si>
    <r>
      <t>L</t>
    </r>
    <r>
      <rPr>
        <vertAlign val="subscript"/>
        <sz val="14"/>
        <color theme="1"/>
        <rFont val="Microsoft YaHei UI"/>
        <family val="2"/>
        <charset val="134"/>
      </rPr>
      <t>f</t>
    </r>
    <r>
      <rPr>
        <sz val="14"/>
        <color theme="1"/>
        <rFont val="Microsoft YaHei UI"/>
        <family val="2"/>
        <charset val="134"/>
      </rPr>
      <t xml:space="preserve"> = (λ/(4*pi*d))^2</t>
    </r>
    <phoneticPr fontId="6" type="noConversion"/>
  </si>
  <si>
    <r>
      <t>G</t>
    </r>
    <r>
      <rPr>
        <vertAlign val="subscript"/>
        <sz val="12"/>
        <color theme="1"/>
        <rFont val="Microsoft YaHei UI"/>
        <family val="2"/>
        <charset val="134"/>
      </rPr>
      <t xml:space="preserve">tr </t>
    </r>
    <r>
      <rPr>
        <sz val="12"/>
        <color theme="1"/>
        <rFont val="Microsoft YaHei UI"/>
        <family val="2"/>
        <charset val="134"/>
      </rPr>
      <t>= Ptr/(P</t>
    </r>
    <r>
      <rPr>
        <vertAlign val="subscript"/>
        <sz val="12"/>
        <color theme="1"/>
        <rFont val="Microsoft YaHei UI"/>
        <family val="2"/>
        <charset val="134"/>
      </rPr>
      <t>t</t>
    </r>
    <r>
      <rPr>
        <sz val="12"/>
        <color theme="1"/>
        <rFont val="Microsoft YaHei UI"/>
        <family val="2"/>
        <charset val="134"/>
      </rPr>
      <t>*G</t>
    </r>
    <r>
      <rPr>
        <vertAlign val="subscript"/>
        <sz val="12"/>
        <color theme="1"/>
        <rFont val="Microsoft YaHei UI"/>
        <family val="2"/>
        <charset val="134"/>
      </rPr>
      <t>r</t>
    </r>
    <r>
      <rPr>
        <sz val="12"/>
        <color theme="1"/>
        <rFont val="Microsoft YaHei UI"/>
        <family val="2"/>
        <charset val="134"/>
      </rPr>
      <t>*L</t>
    </r>
    <r>
      <rPr>
        <vertAlign val="subscript"/>
        <sz val="12"/>
        <color theme="1"/>
        <rFont val="Microsoft YaHei UI"/>
        <family val="2"/>
        <charset val="134"/>
      </rPr>
      <t>f</t>
    </r>
    <r>
      <rPr>
        <sz val="12"/>
        <color theme="1"/>
        <rFont val="Microsoft YaHei UI"/>
        <family val="2"/>
        <charset val="134"/>
      </rPr>
      <t>)</t>
    </r>
    <phoneticPr fontId="6" type="noConversion"/>
  </si>
  <si>
    <r>
      <t>ß</t>
    </r>
    <r>
      <rPr>
        <vertAlign val="subscript"/>
        <sz val="14"/>
        <color theme="1"/>
        <rFont val="Microsoft YaHei UI"/>
        <family val="2"/>
        <charset val="134"/>
      </rPr>
      <t>required</t>
    </r>
    <r>
      <rPr>
        <sz val="14"/>
        <color theme="1"/>
        <rFont val="Microsoft YaHei UI"/>
        <family val="2"/>
        <charset val="134"/>
      </rPr>
      <t xml:space="preserve"> =2*sin</t>
    </r>
    <r>
      <rPr>
        <vertAlign val="superscript"/>
        <sz val="14"/>
        <color theme="1"/>
        <rFont val="Microsoft YaHei UI"/>
        <family val="2"/>
        <charset val="134"/>
      </rPr>
      <t>-1</t>
    </r>
    <r>
      <rPr>
        <sz val="14"/>
        <color theme="1"/>
        <rFont val="Microsoft YaHei UI"/>
        <family val="2"/>
        <charset val="134"/>
      </rPr>
      <t>(d</t>
    </r>
    <r>
      <rPr>
        <vertAlign val="subscript"/>
        <sz val="14"/>
        <color theme="1"/>
        <rFont val="Microsoft YaHei UI"/>
        <family val="2"/>
        <charset val="134"/>
      </rPr>
      <t>earth</t>
    </r>
    <r>
      <rPr>
        <sz val="14"/>
        <color theme="1"/>
        <rFont val="Microsoft YaHei UI"/>
        <family val="2"/>
        <charset val="134"/>
      </rPr>
      <t>/2/(d+d</t>
    </r>
    <r>
      <rPr>
        <vertAlign val="subscript"/>
        <sz val="14"/>
        <color theme="1"/>
        <rFont val="Microsoft YaHei UI"/>
        <family val="2"/>
      </rPr>
      <t>earth</t>
    </r>
    <r>
      <rPr>
        <sz val="14"/>
        <color theme="1"/>
        <rFont val="Microsoft YaHei UI"/>
        <family val="2"/>
        <charset val="134"/>
      </rPr>
      <t>/2)</t>
    </r>
    <phoneticPr fontId="6" type="noConversion"/>
  </si>
  <si>
    <r>
      <t>D</t>
    </r>
    <r>
      <rPr>
        <vertAlign val="subscript"/>
        <sz val="14"/>
        <color theme="1"/>
        <rFont val="Microsoft YaHei UI"/>
        <family val="2"/>
        <charset val="134"/>
      </rPr>
      <t>tr</t>
    </r>
    <r>
      <rPr>
        <sz val="14"/>
        <color theme="1"/>
        <rFont val="Microsoft YaHei UI"/>
        <family val="2"/>
        <charset val="134"/>
      </rPr>
      <t xml:space="preserve"> = G</t>
    </r>
    <r>
      <rPr>
        <vertAlign val="subscript"/>
        <sz val="14"/>
        <color theme="1"/>
        <rFont val="Microsoft YaHei UI"/>
        <family val="2"/>
        <charset val="134"/>
      </rPr>
      <t>tr</t>
    </r>
    <r>
      <rPr>
        <sz val="14"/>
        <color theme="1"/>
        <rFont val="Microsoft YaHei UI"/>
        <family val="2"/>
        <charset val="134"/>
      </rPr>
      <t>/ ξ</t>
    </r>
    <r>
      <rPr>
        <vertAlign val="subscript"/>
        <sz val="14"/>
        <color theme="1"/>
        <rFont val="Microsoft YaHei UI"/>
        <family val="2"/>
        <charset val="134"/>
      </rPr>
      <t>r</t>
    </r>
    <phoneticPr fontId="6" type="noConversion"/>
  </si>
  <si>
    <t>GMSK</t>
    <phoneticPr fontId="6" type="noConversion"/>
  </si>
  <si>
    <t>CubeSat Telemetry Link Design</t>
    <phoneticPr fontId="6" type="noConversion"/>
  </si>
  <si>
    <t>S-bnad</t>
    <phoneticPr fontId="6" type="noConversion"/>
  </si>
  <si>
    <t>Modulation Scheme GMSK</t>
    <phoneticPr fontId="6" type="noConversion"/>
  </si>
  <si>
    <t>Pre/K*T/(Rb/N0)</t>
    <phoneticPr fontId="6" type="noConversion"/>
  </si>
  <si>
    <t>Distane from CubSat to Earth</t>
    <phoneticPr fontId="6" type="noConversion"/>
  </si>
  <si>
    <t>Distance between Earth and CubSat</t>
    <phoneticPr fontId="6" type="noConversion"/>
  </si>
  <si>
    <t xml:space="preserve">Receiving  Antenna Power &amp; Gain </t>
    <phoneticPr fontId="6" type="noConversion"/>
  </si>
  <si>
    <t>Transmitting Antenna Power ,Gain &amp; Diameter (Patch Antenna)</t>
    <phoneticPr fontId="6" type="noConversion"/>
  </si>
  <si>
    <t>Weather effect</t>
    <phoneticPr fontId="6" type="noConversion"/>
  </si>
  <si>
    <r>
      <t>M</t>
    </r>
    <r>
      <rPr>
        <vertAlign val="subscript"/>
        <sz val="14"/>
        <color theme="1"/>
        <rFont val="Calibri"/>
        <family val="2"/>
        <scheme val="minor"/>
      </rPr>
      <t>weather</t>
    </r>
    <phoneticPr fontId="6" type="noConversion"/>
  </si>
  <si>
    <t>Good design is based on 10 -20% weather effect</t>
    <phoneticPr fontId="6" type="noConversion"/>
  </si>
  <si>
    <t>N/A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</si>
</sst>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&quot;¥&quot;#,##0.00_);\(&quot;¥&quot;#,##0.00\)"/>
    <numFmt numFmtId="177" formatCode="&quot;$&quot;#,##0.00_);\(&quot;$&quot;#,##0.00\)"/>
    <numFmt numFmtId="178" formatCode="&quot;续订&quot;;&quot;&quot;;&quot;&quot;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orbel"/>
      <family val="2"/>
      <scheme val="major"/>
    </font>
    <font>
      <b/>
      <sz val="34"/>
      <color theme="6" tint="-0.24994659260841701"/>
      <name val="Corbel"/>
      <family val="2"/>
      <scheme val="major"/>
    </font>
    <font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Microsoft YaHei UI"/>
      <family val="2"/>
      <charset val="134"/>
    </font>
    <font>
      <b/>
      <sz val="48"/>
      <color theme="1" tint="4.9989318521683403E-2"/>
      <name val="Microsoft YaHei UI"/>
      <family val="2"/>
      <charset val="134"/>
    </font>
    <font>
      <b/>
      <sz val="34"/>
      <color theme="6" tint="-0.24994659260841701"/>
      <name val="Microsoft YaHei UI"/>
      <family val="2"/>
      <charset val="134"/>
    </font>
    <font>
      <sz val="11"/>
      <color theme="6" tint="-0.499984740745262"/>
      <name val="Microsoft YaHei UI"/>
      <family val="2"/>
      <charset val="134"/>
    </font>
    <font>
      <sz val="10"/>
      <color theme="1" tint="4.9989318521683403E-2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b/>
      <sz val="22"/>
      <color theme="6" tint="-0.24994659260841701"/>
      <name val="Microsoft YaHei UI"/>
      <family val="2"/>
      <charset val="134"/>
    </font>
    <font>
      <sz val="12"/>
      <color theme="0"/>
      <name val="Microsoft YaHei UI"/>
      <family val="2"/>
      <charset val="134"/>
    </font>
    <font>
      <sz val="12"/>
      <color theme="1"/>
      <name val="Microsoft YaHei UI"/>
      <family val="2"/>
      <charset val="134"/>
    </font>
    <font>
      <sz val="10"/>
      <color theme="1"/>
      <name val="Microsoft YaHei UI"/>
      <family val="2"/>
      <charset val="134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4"/>
      <color theme="1"/>
      <name val="Cambria Math"/>
      <family val="1"/>
    </font>
    <font>
      <vertAlign val="subscript"/>
      <sz val="14"/>
      <color theme="1"/>
      <name val="Cambria Math"/>
      <family val="1"/>
    </font>
    <font>
      <vertAlign val="subscript"/>
      <sz val="12"/>
      <color theme="1"/>
      <name val="Microsoft YaHei UI"/>
      <family val="2"/>
      <charset val="134"/>
    </font>
    <font>
      <vertAlign val="subscript"/>
      <sz val="11"/>
      <color theme="1"/>
      <name val="Microsoft YaHei UI"/>
      <family val="2"/>
      <charset val="134"/>
    </font>
    <font>
      <vertAlign val="superscript"/>
      <sz val="11"/>
      <color theme="1"/>
      <name val="Microsoft YaHei UI"/>
      <family val="2"/>
      <charset val="134"/>
    </font>
    <font>
      <sz val="14"/>
      <color theme="1"/>
      <name val="Microsoft YaHei UI"/>
      <family val="2"/>
      <charset val="134"/>
    </font>
    <font>
      <b/>
      <sz val="14"/>
      <color theme="0"/>
      <name val="Microsoft YaHei UI"/>
      <family val="2"/>
      <charset val="134"/>
    </font>
    <font>
      <vertAlign val="subscript"/>
      <sz val="14"/>
      <color theme="1"/>
      <name val="Microsoft YaHei UI"/>
      <family val="2"/>
      <charset val="134"/>
    </font>
    <font>
      <sz val="18"/>
      <color theme="1"/>
      <name val="Microsoft YaHei UI"/>
      <family val="2"/>
      <charset val="134"/>
    </font>
    <font>
      <sz val="18"/>
      <color theme="1"/>
      <name val="Calibri"/>
      <family val="2"/>
    </font>
    <font>
      <vertAlign val="subscript"/>
      <sz val="18"/>
      <color theme="1"/>
      <name val="Microsoft YaHei UI"/>
      <family val="2"/>
      <charset val="134"/>
    </font>
    <font>
      <sz val="11.9"/>
      <color theme="1"/>
      <name val="Microsoft YaHei UI"/>
      <family val="2"/>
      <charset val="134"/>
    </font>
    <font>
      <sz val="16"/>
      <color theme="1"/>
      <name val="Calibri"/>
      <family val="2"/>
    </font>
    <font>
      <vertAlign val="subscript"/>
      <sz val="16"/>
      <color theme="1"/>
      <name val="Calibri"/>
      <family val="2"/>
    </font>
    <font>
      <vertAlign val="superscript"/>
      <sz val="14"/>
      <color theme="1"/>
      <name val="Microsoft YaHei UI"/>
      <family val="2"/>
      <charset val="134"/>
    </font>
    <font>
      <b/>
      <sz val="14"/>
      <color theme="1"/>
      <name val="Microsoft YaHei UI"/>
      <family val="2"/>
      <charset val="134"/>
    </font>
    <font>
      <b/>
      <sz val="14"/>
      <name val="Microsoft YaHei UI"/>
      <family val="2"/>
      <charset val="134"/>
    </font>
    <font>
      <sz val="14"/>
      <color theme="1"/>
      <name val="Microsoft YaHei UI"/>
      <family val="2"/>
    </font>
    <font>
      <sz val="12"/>
      <color theme="1"/>
      <name val="Microsoft YaHei UI"/>
      <family val="2"/>
    </font>
    <font>
      <vertAlign val="subscript"/>
      <sz val="12"/>
      <color theme="1"/>
      <name val="Microsoft YaHei UI"/>
      <family val="2"/>
    </font>
    <font>
      <vertAlign val="subscript"/>
      <sz val="14"/>
      <color theme="1"/>
      <name val="Microsoft YaHei UI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4" tint="0.89996032593768116"/>
        <bgColor theme="6" tint="0.79961546678060247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89999084444715716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39997558519241921"/>
        <bgColor theme="6" tint="0.79961546678060247"/>
      </patternFill>
    </fill>
    <fill>
      <patternFill patternType="solid">
        <fgColor theme="9" tint="0.59999389629810485"/>
        <bgColor theme="6" tint="0.79961546678060247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theme="5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6" tint="0.79961546678060247"/>
      </patternFill>
    </fill>
    <fill>
      <patternFill patternType="solid">
        <fgColor theme="4" tint="0.89999084444715716"/>
        <bgColor theme="6" tint="0.79961546678060247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theme="6" tint="0.79961546678060247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ck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0" fontId="3" fillId="3" borderId="0" applyNumberFormat="0" applyProtection="0">
      <alignment horizontal="left" vertical="center" indent="1"/>
    </xf>
    <xf numFmtId="0" fontId="2" fillId="4" borderId="0" applyProtection="0">
      <alignment horizontal="left" vertical="center" wrapText="1" indent="1"/>
    </xf>
    <xf numFmtId="0" fontId="4" fillId="3" borderId="0" applyNumberFormat="0" applyProtection="0">
      <alignment horizontal="right" vertical="center"/>
    </xf>
    <xf numFmtId="177" fontId="5" fillId="0" borderId="0" applyProtection="0">
      <alignment horizontal="right" vertical="center" indent="1"/>
    </xf>
    <xf numFmtId="0" fontId="5" fillId="0" borderId="0" applyProtection="0">
      <alignment horizontal="right" vertical="center" indent="1"/>
    </xf>
    <xf numFmtId="0" fontId="1" fillId="0" borderId="0" applyProtection="0">
      <alignment horizontal="center" vertical="center"/>
    </xf>
    <xf numFmtId="0" fontId="1" fillId="0" borderId="0" applyProtection="0">
      <alignment horizontal="left" vertical="center" wrapText="1" indent="1"/>
    </xf>
    <xf numFmtId="178" fontId="1" fillId="2" borderId="0">
      <alignment horizontal="left" vertical="center" indent="1"/>
    </xf>
    <xf numFmtId="0" fontId="4" fillId="3" borderId="0" applyNumberFormat="0" applyProtection="0">
      <alignment horizontal="left" vertical="center" indent="1"/>
    </xf>
  </cellStyleXfs>
  <cellXfs count="93">
    <xf numFmtId="0" fontId="0" fillId="0" borderId="0" xfId="0">
      <alignment vertical="center"/>
    </xf>
    <xf numFmtId="0" fontId="7" fillId="0" borderId="0" xfId="0" applyNumberFormat="1" applyFont="1">
      <alignment vertical="center"/>
    </xf>
    <xf numFmtId="0" fontId="8" fillId="0" borderId="0" xfId="0" applyFont="1" applyFill="1" applyAlignment="1">
      <alignment vertical="top"/>
    </xf>
    <xf numFmtId="0" fontId="7" fillId="0" borderId="0" xfId="0" applyFont="1">
      <alignment vertical="center"/>
    </xf>
    <xf numFmtId="0" fontId="11" fillId="0" borderId="0" xfId="0" applyFont="1">
      <alignment vertic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10" fillId="3" borderId="0" xfId="3" applyFont="1">
      <alignment horizontal="right" vertical="center"/>
    </xf>
    <xf numFmtId="178" fontId="12" fillId="2" borderId="0" xfId="8" applyNumberFormat="1" applyFont="1" applyFill="1" applyBorder="1" applyAlignment="1">
      <alignment horizontal="left" vertical="center" indent="1"/>
    </xf>
    <xf numFmtId="0" fontId="10" fillId="3" borderId="0" xfId="3" applyFont="1" applyAlignment="1">
      <alignment horizontal="center" vertical="center"/>
    </xf>
    <xf numFmtId="0" fontId="10" fillId="3" borderId="0" xfId="9" applyFont="1" applyAlignment="1">
      <alignment horizontal="right" vertical="center" indent="1"/>
    </xf>
    <xf numFmtId="0" fontId="16" fillId="5" borderId="4" xfId="7" applyNumberFormat="1" applyFont="1" applyFill="1" applyBorder="1" applyAlignment="1">
      <alignment horizontal="center" vertical="center" wrapText="1"/>
    </xf>
    <xf numFmtId="0" fontId="16" fillId="5" borderId="4" xfId="5" applyNumberFormat="1" applyFont="1" applyFill="1" applyBorder="1" applyAlignment="1">
      <alignment horizontal="center" vertical="center"/>
    </xf>
    <xf numFmtId="176" fontId="16" fillId="5" borderId="4" xfId="4" applyNumberFormat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9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78" fontId="13" fillId="2" borderId="0" xfId="8" applyNumberFormat="1" applyFont="1" applyFill="1" applyBorder="1" applyAlignment="1">
      <alignment horizontal="left" vertical="center" indent="1"/>
    </xf>
    <xf numFmtId="178" fontId="12" fillId="2" borderId="2" xfId="8" applyNumberFormat="1" applyFont="1" applyFill="1" applyBorder="1" applyAlignment="1">
      <alignment horizontal="left" vertical="center" indent="1"/>
    </xf>
    <xf numFmtId="0" fontId="16" fillId="5" borderId="5" xfId="7" applyNumberFormat="1" applyFont="1" applyFill="1" applyBorder="1" applyAlignment="1">
      <alignment horizontal="center" vertical="center" wrapText="1"/>
    </xf>
    <xf numFmtId="0" fontId="16" fillId="5" borderId="5" xfId="4" applyNumberFormat="1" applyFont="1" applyFill="1" applyBorder="1" applyAlignment="1">
      <alignment horizontal="center" vertical="center"/>
    </xf>
    <xf numFmtId="0" fontId="16" fillId="5" borderId="5" xfId="5" applyNumberFormat="1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 wrapText="1"/>
    </xf>
    <xf numFmtId="176" fontId="17" fillId="5" borderId="7" xfId="4" applyNumberFormat="1" applyFont="1" applyFill="1" applyBorder="1" applyAlignment="1">
      <alignment horizontal="center" vertical="center" wrapText="1" shrinkToFit="1"/>
    </xf>
    <xf numFmtId="0" fontId="7" fillId="5" borderId="5" xfId="7" applyNumberFormat="1" applyFont="1" applyFill="1" applyBorder="1" applyAlignment="1">
      <alignment horizontal="center" vertical="center" wrapText="1"/>
    </xf>
    <xf numFmtId="176" fontId="7" fillId="5" borderId="7" xfId="4" applyNumberFormat="1" applyFont="1" applyFill="1" applyBorder="1" applyAlignment="1">
      <alignment horizontal="center" vertical="center" wrapText="1"/>
    </xf>
    <xf numFmtId="11" fontId="16" fillId="5" borderId="5" xfId="4" applyNumberFormat="1" applyFont="1" applyFill="1" applyBorder="1" applyAlignment="1">
      <alignment horizontal="center" vertical="center"/>
    </xf>
    <xf numFmtId="176" fontId="16" fillId="5" borderId="7" xfId="4" applyNumberFormat="1" applyFont="1" applyFill="1" applyBorder="1" applyAlignment="1">
      <alignment horizontal="center" vertical="center" wrapText="1"/>
    </xf>
    <xf numFmtId="0" fontId="25" fillId="5" borderId="5" xfId="7" applyNumberFormat="1" applyFont="1" applyFill="1" applyBorder="1" applyAlignment="1">
      <alignment horizontal="center" vertical="center" wrapText="1"/>
    </xf>
    <xf numFmtId="178" fontId="12" fillId="2" borderId="1" xfId="8" applyNumberFormat="1" applyFont="1" applyFill="1" applyBorder="1" applyAlignment="1">
      <alignment horizontal="left" vertical="center" indent="1"/>
    </xf>
    <xf numFmtId="2" fontId="16" fillId="5" borderId="5" xfId="4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16" fillId="9" borderId="3" xfId="0" applyFont="1" applyFill="1" applyBorder="1" applyAlignment="1">
      <alignment horizontal="center" vertical="center"/>
    </xf>
    <xf numFmtId="11" fontId="7" fillId="13" borderId="3" xfId="0" applyNumberFormat="1" applyFont="1" applyFill="1" applyBorder="1" applyAlignment="1">
      <alignment horizontal="center" vertical="center"/>
    </xf>
    <xf numFmtId="11" fontId="7" fillId="12" borderId="3" xfId="0" applyNumberFormat="1" applyFont="1" applyFill="1" applyBorder="1" applyAlignment="1">
      <alignment horizontal="center" vertical="center"/>
    </xf>
    <xf numFmtId="0" fontId="16" fillId="0" borderId="8" xfId="0" applyFont="1" applyBorder="1" applyAlignment="1">
      <alignment horizontal="center" vertical="center" wrapText="1"/>
    </xf>
    <xf numFmtId="11" fontId="16" fillId="0" borderId="8" xfId="0" applyNumberFormat="1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15" borderId="5" xfId="4" applyNumberFormat="1" applyFont="1" applyFill="1" applyBorder="1" applyAlignment="1">
      <alignment horizontal="center" vertical="center"/>
    </xf>
    <xf numFmtId="11" fontId="16" fillId="11" borderId="5" xfId="4" applyNumberFormat="1" applyFont="1" applyFill="1" applyBorder="1" applyAlignment="1">
      <alignment horizontal="center" vertical="center"/>
    </xf>
    <xf numFmtId="0" fontId="28" fillId="5" borderId="5" xfId="7" applyNumberFormat="1" applyFont="1" applyFill="1" applyBorder="1" applyAlignment="1">
      <alignment horizontal="center" vertical="center" wrapText="1"/>
    </xf>
    <xf numFmtId="0" fontId="31" fillId="5" borderId="5" xfId="7" applyNumberFormat="1" applyFont="1" applyFill="1" applyBorder="1" applyAlignment="1">
      <alignment horizontal="center" vertical="center" wrapText="1"/>
    </xf>
    <xf numFmtId="0" fontId="25" fillId="5" borderId="4" xfId="7" applyNumberFormat="1" applyFont="1" applyFill="1" applyBorder="1" applyAlignment="1">
      <alignment horizontal="center" vertical="center" wrapText="1"/>
    </xf>
    <xf numFmtId="11" fontId="16" fillId="5" borderId="4" xfId="4" applyNumberFormat="1" applyFont="1" applyFill="1" applyBorder="1" applyAlignment="1">
      <alignment horizontal="center" vertical="center"/>
    </xf>
    <xf numFmtId="0" fontId="16" fillId="11" borderId="4" xfId="4" applyNumberFormat="1" applyFont="1" applyFill="1" applyBorder="1" applyAlignment="1">
      <alignment horizontal="center" vertical="center"/>
    </xf>
    <xf numFmtId="0" fontId="16" fillId="16" borderId="5" xfId="4" applyNumberFormat="1" applyFont="1" applyFill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16" fillId="15" borderId="4" xfId="4" applyNumberFormat="1" applyFont="1" applyFill="1" applyBorder="1" applyAlignment="1">
      <alignment horizontal="center" vertical="center"/>
    </xf>
    <xf numFmtId="0" fontId="7" fillId="13" borderId="3" xfId="0" applyNumberFormat="1" applyFont="1" applyFill="1" applyBorder="1" applyAlignment="1">
      <alignment horizontal="center" vertical="center"/>
    </xf>
    <xf numFmtId="0" fontId="7" fillId="7" borderId="18" xfId="7" applyNumberFormat="1" applyFont="1" applyFill="1" applyBorder="1" applyAlignment="1">
      <alignment horizontal="center" vertical="center" wrapText="1"/>
    </xf>
    <xf numFmtId="0" fontId="20" fillId="5" borderId="18" xfId="0" applyFont="1" applyFill="1" applyBorder="1" applyAlignment="1">
      <alignment horizontal="center" vertical="center"/>
    </xf>
    <xf numFmtId="0" fontId="16" fillId="5" borderId="18" xfId="7" applyNumberFormat="1" applyFont="1" applyFill="1" applyBorder="1" applyAlignment="1">
      <alignment horizontal="center" vertical="center" wrapText="1"/>
    </xf>
    <xf numFmtId="0" fontId="16" fillId="5" borderId="18" xfId="5" applyNumberFormat="1" applyFont="1" applyFill="1" applyBorder="1" applyAlignment="1">
      <alignment horizontal="center" vertical="center"/>
    </xf>
    <xf numFmtId="176" fontId="17" fillId="5" borderId="8" xfId="4" applyNumberFormat="1" applyFont="1" applyFill="1" applyBorder="1" applyAlignment="1">
      <alignment horizontal="center" vertical="center" wrapText="1"/>
    </xf>
    <xf numFmtId="0" fontId="15" fillId="4" borderId="3" xfId="2" applyNumberFormat="1" applyFont="1" applyFill="1" applyBorder="1" applyAlignment="1">
      <alignment horizontal="center" vertical="center" wrapText="1"/>
    </xf>
    <xf numFmtId="0" fontId="32" fillId="5" borderId="4" xfId="7" applyNumberFormat="1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1" fontId="7" fillId="12" borderId="3" xfId="0" applyNumberFormat="1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11" fontId="7" fillId="13" borderId="3" xfId="0" applyNumberFormat="1" applyFont="1" applyFill="1" applyBorder="1" applyAlignment="1">
      <alignment horizontal="center" vertical="center" wrapText="1"/>
    </xf>
    <xf numFmtId="11" fontId="16" fillId="18" borderId="5" xfId="4" applyNumberFormat="1" applyFont="1" applyFill="1" applyBorder="1" applyAlignment="1">
      <alignment horizontal="center" vertical="center"/>
    </xf>
    <xf numFmtId="11" fontId="16" fillId="5" borderId="4" xfId="5" applyNumberFormat="1" applyFont="1" applyFill="1" applyBorder="1" applyAlignment="1">
      <alignment horizontal="center" vertical="center"/>
    </xf>
    <xf numFmtId="0" fontId="38" fillId="0" borderId="3" xfId="0" applyFont="1" applyBorder="1" applyAlignment="1">
      <alignment horizontal="center" vertical="center"/>
    </xf>
    <xf numFmtId="0" fontId="38" fillId="0" borderId="3" xfId="0" applyFont="1" applyBorder="1" applyAlignment="1">
      <alignment horizontal="center" vertical="center" wrapText="1"/>
    </xf>
    <xf numFmtId="0" fontId="37" fillId="0" borderId="3" xfId="0" applyFont="1" applyBorder="1" applyAlignment="1">
      <alignment horizontal="center" vertical="center" wrapText="1"/>
    </xf>
    <xf numFmtId="0" fontId="38" fillId="0" borderId="20" xfId="0" applyFont="1" applyBorder="1" applyAlignment="1">
      <alignment horizontal="center" vertical="center" wrapText="1"/>
    </xf>
    <xf numFmtId="0" fontId="38" fillId="0" borderId="21" xfId="0" applyFont="1" applyBorder="1" applyAlignment="1">
      <alignment horizontal="center" vertical="center" wrapText="1"/>
    </xf>
    <xf numFmtId="11" fontId="16" fillId="11" borderId="18" xfId="4" applyNumberFormat="1" applyFont="1" applyFill="1" applyBorder="1" applyAlignment="1">
      <alignment horizontal="center" vertical="center"/>
    </xf>
    <xf numFmtId="11" fontId="16" fillId="16" borderId="5" xfId="4" applyNumberFormat="1" applyFont="1" applyFill="1" applyBorder="1" applyAlignment="1">
      <alignment horizontal="center" vertical="center"/>
    </xf>
    <xf numFmtId="0" fontId="16" fillId="0" borderId="8" xfId="0" applyNumberFormat="1" applyFont="1" applyBorder="1" applyAlignment="1">
      <alignment horizontal="center" vertical="center" wrapText="1"/>
    </xf>
    <xf numFmtId="11" fontId="16" fillId="11" borderId="4" xfId="4" applyNumberFormat="1" applyFont="1" applyFill="1" applyBorder="1" applyAlignment="1">
      <alignment horizontal="center" vertical="center"/>
    </xf>
    <xf numFmtId="0" fontId="16" fillId="11" borderId="4" xfId="5" applyNumberFormat="1" applyFont="1" applyFill="1" applyBorder="1" applyAlignment="1">
      <alignment horizontal="center" vertical="center"/>
    </xf>
    <xf numFmtId="0" fontId="26" fillId="8" borderId="14" xfId="0" applyFont="1" applyFill="1" applyBorder="1" applyAlignment="1">
      <alignment horizontal="center" vertical="center"/>
    </xf>
    <xf numFmtId="0" fontId="26" fillId="8" borderId="15" xfId="0" applyFont="1" applyFill="1" applyBorder="1" applyAlignment="1">
      <alignment horizontal="center" vertical="center"/>
    </xf>
    <xf numFmtId="0" fontId="26" fillId="8" borderId="16" xfId="0" applyFont="1" applyFill="1" applyBorder="1" applyAlignment="1">
      <alignment horizontal="center" vertical="center"/>
    </xf>
    <xf numFmtId="0" fontId="14" fillId="3" borderId="0" xfId="1" applyFont="1">
      <alignment horizontal="left" vertical="center" indent="1"/>
    </xf>
    <xf numFmtId="0" fontId="9" fillId="3" borderId="0" xfId="1" applyFont="1">
      <alignment horizontal="left" vertical="center" indent="1"/>
    </xf>
    <xf numFmtId="0" fontId="10" fillId="3" borderId="0" xfId="3" applyFont="1">
      <alignment horizontal="right" vertical="center"/>
    </xf>
    <xf numFmtId="0" fontId="36" fillId="10" borderId="12" xfId="7" applyNumberFormat="1" applyFont="1" applyFill="1" applyBorder="1" applyAlignment="1">
      <alignment horizontal="center" vertical="center" wrapText="1"/>
    </xf>
    <xf numFmtId="0" fontId="36" fillId="10" borderId="13" xfId="7" applyNumberFormat="1" applyFont="1" applyFill="1" applyBorder="1" applyAlignment="1">
      <alignment horizontal="center" vertical="center" wrapText="1"/>
    </xf>
    <xf numFmtId="0" fontId="36" fillId="10" borderId="11" xfId="7" applyNumberFormat="1" applyFont="1" applyFill="1" applyBorder="1" applyAlignment="1">
      <alignment horizontal="center" vertical="center" wrapText="1"/>
    </xf>
    <xf numFmtId="0" fontId="16" fillId="6" borderId="3" xfId="0" applyFont="1" applyFill="1" applyBorder="1" applyAlignment="1">
      <alignment horizontal="center" vertical="center"/>
    </xf>
    <xf numFmtId="0" fontId="16" fillId="12" borderId="3" xfId="0" applyFont="1" applyFill="1" applyBorder="1" applyAlignment="1">
      <alignment horizontal="center" vertical="center"/>
    </xf>
    <xf numFmtId="0" fontId="16" fillId="14" borderId="3" xfId="0" applyFont="1" applyFill="1" applyBorder="1" applyAlignment="1">
      <alignment horizontal="center" vertical="center"/>
    </xf>
    <xf numFmtId="0" fontId="35" fillId="19" borderId="3" xfId="0" applyFont="1" applyFill="1" applyBorder="1" applyAlignment="1">
      <alignment horizontal="center" vertical="center" wrapText="1"/>
    </xf>
    <xf numFmtId="0" fontId="35" fillId="10" borderId="12" xfId="7" applyNumberFormat="1" applyFont="1" applyFill="1" applyBorder="1" applyAlignment="1">
      <alignment horizontal="center" vertical="center" wrapText="1"/>
    </xf>
    <xf numFmtId="0" fontId="35" fillId="10" borderId="13" xfId="7" applyNumberFormat="1" applyFont="1" applyFill="1" applyBorder="1" applyAlignment="1">
      <alignment horizontal="center" vertical="center" wrapText="1"/>
    </xf>
    <xf numFmtId="0" fontId="35" fillId="10" borderId="11" xfId="7" applyNumberFormat="1" applyFont="1" applyFill="1" applyBorder="1" applyAlignment="1">
      <alignment horizontal="center" vertical="center" wrapText="1"/>
    </xf>
    <xf numFmtId="0" fontId="36" fillId="17" borderId="19" xfId="2" applyNumberFormat="1" applyFont="1" applyFill="1" applyBorder="1" applyAlignment="1">
      <alignment horizontal="center" vertical="center" wrapText="1"/>
    </xf>
    <xf numFmtId="0" fontId="36" fillId="17" borderId="17" xfId="2" applyNumberFormat="1" applyFont="1" applyFill="1" applyBorder="1" applyAlignment="1">
      <alignment horizontal="center" vertical="center" wrapText="1"/>
    </xf>
    <xf numFmtId="0" fontId="36" fillId="17" borderId="6" xfId="2" applyNumberFormat="1" applyFont="1" applyFill="1" applyBorder="1" applyAlignment="1">
      <alignment horizontal="center" vertical="center" wrapText="1"/>
    </xf>
  </cellXfs>
  <cellStyles count="10">
    <cellStyle name="标记列" xfId="8" xr:uid="{00000000-0005-0000-0000-000000000000}"/>
    <cellStyle name="标题" xfId="1" builtinId="15" customBuiltin="1"/>
    <cellStyle name="标题 1" xfId="2" builtinId="16" customBuiltin="1"/>
    <cellStyle name="标题 2" xfId="3" builtinId="17" customBuiltin="1"/>
    <cellStyle name="标题 3" xfId="9" builtinId="18" customBuiltin="1"/>
    <cellStyle name="表格所用货币单位" xfId="4" xr:uid="{00000000-0005-0000-0000-000005000000}"/>
    <cellStyle name="表格详细信息置于右侧" xfId="5" xr:uid="{00000000-0005-0000-0000-000006000000}"/>
    <cellStyle name="表格详细信息置于左侧" xfId="7" xr:uid="{00000000-0005-0000-0000-000007000000}"/>
    <cellStyle name="常规" xfId="0" builtinId="0" customBuiltin="1"/>
    <cellStyle name="已停产" xfId="6" xr:uid="{00000000-0005-0000-0000-000009000000}"/>
  </cellStyles>
  <dxfs count="57"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icrosoft YaHei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icrosoft YaHei UI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icrosoft YaHei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icrosoft YaHei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icrosoft YaHei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Microsoft YaHei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icrosoft YaHei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icrosoft YaHei U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icrosoft YaHei UI"/>
        <family val="2"/>
        <scheme val="none"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border diagonalUp="0" diagonalDown="0"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/>
        </bottom>
        <vertical style="thin">
          <color theme="0"/>
        </vertical>
        <horizontal/>
      </border>
    </dxf>
    <dxf>
      <font>
        <b/>
        <i val="0"/>
        <color theme="0"/>
      </font>
      <fill>
        <patternFill>
          <bgColor theme="6" tint="-0.24994659260841701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1546678060247"/>
          <bgColor theme="4" tint="0.89996032593768116"/>
        </patternFill>
      </fill>
      <border>
        <vertical/>
        <horizontal style="thick">
          <color theme="0"/>
        </horizontal>
      </border>
    </dxf>
  </dxfs>
  <tableStyles count="1" defaultTableStyle="TableStyleMedium2" defaultPivotStyle="PivotStyleLight16">
    <tableStyle name="库存清单" pivot="0" count="3" xr9:uid="{00000000-0011-0000-FFFF-FFFF00000000}">
      <tableStyleElement type="wholeTable" dxfId="56"/>
      <tableStyleElement type="headerRow" dxfId="55"/>
      <tableStyleElement type="firstColumn" dxfId="5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179658</xdr:colOff>
      <xdr:row>1</xdr:row>
      <xdr:rowOff>1865</xdr:rowOff>
    </xdr:from>
    <xdr:to>
      <xdr:col>10</xdr:col>
      <xdr:colOff>38100</xdr:colOff>
      <xdr:row>1</xdr:row>
      <xdr:rowOff>104775</xdr:rowOff>
    </xdr:to>
    <xdr:grpSp>
      <xdr:nvGrpSpPr>
        <xdr:cNvPr id="2" name="标题边框" descr="标题边框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00885" y="633980"/>
          <a:ext cx="12933670" cy="102910"/>
          <a:chOff x="313008" y="630515"/>
          <a:chExt cx="11155680" cy="93385"/>
        </a:xfrm>
      </xdr:grpSpPr>
      <xdr:sp macro="" textlink="">
        <xdr:nvSpPr>
          <xdr:cNvPr id="16" name="标题边框形状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17" name="标题边框形状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  <xdr:oneCellAnchor>
    <xdr:from>
      <xdr:col>8</xdr:col>
      <xdr:colOff>409575</xdr:colOff>
      <xdr:row>9</xdr:row>
      <xdr:rowOff>23812</xdr:rowOff>
    </xdr:from>
    <xdr:ext cx="65" cy="172227"/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BA8A19F4-B49B-461B-B1B6-736CCE53F2F2}"/>
            </a:ext>
          </a:extLst>
        </xdr:cNvPr>
        <xdr:cNvSpPr txBox="1"/>
      </xdr:nvSpPr>
      <xdr:spPr>
        <a:xfrm>
          <a:off x="8458200" y="31575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  <xdr:twoCellAnchor editAs="oneCell">
    <xdr:from>
      <xdr:col>9</xdr:col>
      <xdr:colOff>359898</xdr:colOff>
      <xdr:row>21</xdr:row>
      <xdr:rowOff>323892</xdr:rowOff>
    </xdr:from>
    <xdr:to>
      <xdr:col>15</xdr:col>
      <xdr:colOff>1133103</xdr:colOff>
      <xdr:row>31</xdr:row>
      <xdr:rowOff>21343</xdr:rowOff>
    </xdr:to>
    <xdr:pic>
      <xdr:nvPicPr>
        <xdr:cNvPr id="11" name="图片 10" descr="âantenna  noise temperatureâçå¾çæç´¢ç»æ">
          <a:extLst>
            <a:ext uri="{FF2B5EF4-FFF2-40B4-BE49-F238E27FC236}">
              <a16:creationId xmlns:a16="http://schemas.microsoft.com/office/drawing/2014/main" id="{8F76FDE0-542E-46FF-BA0C-2ED4EB7E9BCC}"/>
            </a:ext>
            <a:ext uri="{147F2762-F138-4A5C-976F-8EAC2B608ADB}">
              <a16:predDERef xmlns:a16="http://schemas.microsoft.com/office/drawing/2014/main" pred="{BA8A19F4-B49B-461B-B1B6-736CCE53F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61398" y="10939937"/>
          <a:ext cx="8384547" cy="57588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867947</xdr:colOff>
      <xdr:row>21</xdr:row>
      <xdr:rowOff>481345</xdr:rowOff>
    </xdr:from>
    <xdr:to>
      <xdr:col>23</xdr:col>
      <xdr:colOff>277090</xdr:colOff>
      <xdr:row>30</xdr:row>
      <xdr:rowOff>226539</xdr:rowOff>
    </xdr:to>
    <xdr:pic>
      <xdr:nvPicPr>
        <xdr:cNvPr id="8" name="图片 7" descr="https://m.eet.com/media/1068073/image030.gif">
          <a:extLst>
            <a:ext uri="{FF2B5EF4-FFF2-40B4-BE49-F238E27FC236}">
              <a16:creationId xmlns:a16="http://schemas.microsoft.com/office/drawing/2014/main" id="{C4C3B412-4DB2-4A10-ABF5-86F806FA5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80789" y="11097390"/>
          <a:ext cx="7444779" cy="522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aya\Desktop\CubeSat\Link_Budg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k"/>
    </sheetNames>
    <sheetDataSet>
      <sheetData sheetId="0">
        <row r="17">
          <cell r="F17">
            <v>19.099851720428727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C2C642-1332-43FF-B2E2-CE1797D73397}" name="表2" displayName="表2" ref="K11:Q21" totalsRowShown="0" headerRowDxfId="53" dataDxfId="51" headerRowBorderDxfId="52" tableBorderDxfId="50">
  <autoFilter ref="K11:Q21" xr:uid="{2E58A3A3-ED4B-41F5-AE46-94B164D7D373}"/>
  <tableColumns count="7">
    <tableColumn id="1" xr3:uid="{6002F6CA-1258-4E2D-A756-38F2AB677640}" name="Digital Modulation Scheme" dataDxfId="49"/>
    <tableColumn id="2" xr3:uid="{EC2131B1-1790-41C6-A2C7-7BBBEBB4D8DF}" name="Symbol Time (second)" dataDxfId="48"/>
    <tableColumn id="3" xr3:uid="{8B6F3C1A-0B05-436A-9879-B56E0B3C165F}" name="Bit Rate (bits/s)" dataDxfId="47"/>
    <tableColumn id="4" xr3:uid="{F82338E7-775B-4204-9E44-E88F64E9B63B}" name="Bandwidth (Hz)" dataDxfId="46"/>
    <tableColumn id="5" xr3:uid="{843E4739-0382-4C8B-931D-1895975A9245}" name="Modulation efficiency (bits/second/Hz)" dataDxfId="45"/>
    <tableColumn id="6" xr3:uid="{0880C4D3-9DBD-4FE8-B9D5-86739DE6AF63}" name="Eb/N0  (dB) (At BER = 10-5)" dataDxfId="44"/>
    <tableColumn id="8" xr3:uid="{E8D25DAF-CA93-4F6E-B4F3-03B9104F163E}" name="Eb/N0  (mag) (At BER = 10-5)" dataDxfId="43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2BBBA8-0072-4551-A6C9-2C4DF9BAF34E}" name="表1" displayName="表1" ref="K41:Q52" totalsRowShown="0" headerRowDxfId="42" dataDxfId="41">
  <autoFilter ref="K41:Q52" xr:uid="{0E243D9B-A210-4E58-BD94-7A146E6BE193}"/>
  <tableColumns count="7">
    <tableColumn id="1" xr3:uid="{5D091621-C229-4C32-A20A-63CCAB13D97E}" name="Noise Variable" dataDxfId="40"/>
    <tableColumn id="2" xr3:uid="{3EAA3C9B-59F6-4D37-9863-8A6A5014529D}" name="Symbol" dataDxfId="39"/>
    <tableColumn id="3" xr3:uid="{640A0F95-BF8C-4F78-A03C-2F69D2614365}" name="Equation" dataDxfId="38"/>
    <tableColumn id="4" xr3:uid="{010DCCDC-682D-45C3-B5DE-D9B35A29BB66}" name="Value" dataDxfId="37"/>
    <tableColumn id="7" xr3:uid="{4CE93052-B92E-41DE-BDD7-C84E82557022}" name="Unit" dataDxfId="36"/>
    <tableColumn id="5" xr3:uid="{4BFE0139-EDF3-4AF6-BCBA-D37445A8DC32}" name="Value in db" dataDxfId="35">
      <calculatedColumnFormula>10*LOG10(表1[[#This Row],[Value]])</calculatedColumnFormula>
    </tableColumn>
    <tableColumn id="6" xr3:uid="{876DC3E9-7E4F-4718-A79B-A8CE50B560B4}" name="Comment" dataDxfId="34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59999389629810485"/>
    <pageSetUpPr fitToPage="1"/>
  </sheetPr>
  <dimension ref="A1:R66"/>
  <sheetViews>
    <sheetView showGridLines="0" tabSelected="1" topLeftCell="A16" zoomScale="55" zoomScaleNormal="55" workbookViewId="0">
      <selection activeCell="K6" sqref="K6"/>
    </sheetView>
  </sheetViews>
  <sheetFormatPr defaultColWidth="9.1328125" defaultRowHeight="30" customHeight="1" x14ac:dyDescent="0.5"/>
  <cols>
    <col min="1" max="1" width="1.73046875" style="3" customWidth="1"/>
    <col min="2" max="2" width="2.9296875" style="4" customWidth="1"/>
    <col min="3" max="3" width="22.33203125" style="3" customWidth="1"/>
    <col min="4" max="4" width="21.6640625" style="3" customWidth="1"/>
    <col min="5" max="5" width="35.3984375" style="5" customWidth="1"/>
    <col min="6" max="6" width="16.6640625" style="5" customWidth="1"/>
    <col min="7" max="8" width="19.9296875" style="5" customWidth="1"/>
    <col min="9" max="9" width="27.46484375" style="5" customWidth="1"/>
    <col min="10" max="10" width="16.6640625" style="5" customWidth="1"/>
    <col min="11" max="11" width="17.19921875" style="6" customWidth="1"/>
    <col min="12" max="12" width="16.265625" style="3" customWidth="1"/>
    <col min="13" max="13" width="19.796875" style="3" customWidth="1"/>
    <col min="14" max="14" width="14.265625" style="3" customWidth="1"/>
    <col min="15" max="15" width="22.33203125" style="3" customWidth="1"/>
    <col min="16" max="16" width="31.73046875" style="3" customWidth="1"/>
    <col min="17" max="17" width="26.19921875" style="3" customWidth="1"/>
    <col min="18" max="16384" width="9.1328125" style="3"/>
  </cols>
  <sheetData>
    <row r="1" spans="1:18" ht="49.5" customHeight="1" x14ac:dyDescent="0.45">
      <c r="A1" s="1"/>
      <c r="B1" s="2"/>
      <c r="C1" s="77" t="s">
        <v>191</v>
      </c>
      <c r="D1" s="78"/>
      <c r="E1" s="78"/>
      <c r="F1" s="79"/>
      <c r="G1" s="79"/>
      <c r="H1" s="7"/>
      <c r="I1" s="10"/>
      <c r="J1" s="9"/>
      <c r="K1" s="3"/>
    </row>
    <row r="2" spans="1:18" ht="12" customHeight="1" x14ac:dyDescent="0.5"/>
    <row r="3" spans="1:18" ht="42.75" customHeight="1" thickBot="1" x14ac:dyDescent="0.5">
      <c r="B3" s="18" t="s">
        <v>0</v>
      </c>
      <c r="C3" s="56" t="s">
        <v>1</v>
      </c>
      <c r="D3" s="56" t="s">
        <v>2</v>
      </c>
      <c r="E3" s="56" t="s">
        <v>3</v>
      </c>
      <c r="F3" s="56" t="s">
        <v>4</v>
      </c>
      <c r="G3" s="56" t="s">
        <v>5</v>
      </c>
      <c r="H3" s="56" t="s">
        <v>51</v>
      </c>
      <c r="I3" s="56" t="s">
        <v>6</v>
      </c>
      <c r="J3" s="3"/>
      <c r="K3" s="3"/>
      <c r="L3" s="83" t="s">
        <v>53</v>
      </c>
      <c r="M3" s="83"/>
      <c r="O3" s="74" t="s">
        <v>54</v>
      </c>
      <c r="P3" s="75"/>
      <c r="Q3" s="76"/>
    </row>
    <row r="4" spans="1:18" ht="41.25" customHeight="1" thickTop="1" thickBot="1" x14ac:dyDescent="0.5">
      <c r="B4" s="19">
        <f>IFERROR((Link!$G5&lt;=#REF!)*(#REF!="")*valHighlight,0)</f>
        <v>0</v>
      </c>
      <c r="C4" s="90" t="s">
        <v>116</v>
      </c>
      <c r="D4" s="91"/>
      <c r="E4" s="91"/>
      <c r="F4" s="91"/>
      <c r="G4" s="91"/>
      <c r="H4" s="91"/>
      <c r="I4" s="92"/>
      <c r="J4" s="3"/>
      <c r="K4" s="3"/>
      <c r="L4" s="84" t="s">
        <v>58</v>
      </c>
      <c r="M4" s="84"/>
      <c r="O4" s="34" t="s">
        <v>55</v>
      </c>
      <c r="P4" s="34" t="s">
        <v>4</v>
      </c>
      <c r="Q4" s="34" t="s">
        <v>5</v>
      </c>
    </row>
    <row r="5" spans="1:18" ht="49.5" customHeight="1" thickBot="1" x14ac:dyDescent="0.5">
      <c r="B5" s="8">
        <f>IFERROR((Link!$G6&lt;=#REF!)*(#REF!="")*valHighlight,0)</f>
        <v>0</v>
      </c>
      <c r="C5" s="51" t="s">
        <v>7</v>
      </c>
      <c r="D5" s="52" t="s">
        <v>10</v>
      </c>
      <c r="E5" s="53" t="s">
        <v>194</v>
      </c>
      <c r="F5" s="69">
        <f>F26/(P6*F23)/F16</f>
        <v>21068638.485941254</v>
      </c>
      <c r="G5" s="54" t="s">
        <v>8</v>
      </c>
      <c r="H5" s="54">
        <f>10*LOG10(F5)</f>
        <v>73.236364711967099</v>
      </c>
      <c r="I5" s="55" t="s">
        <v>9</v>
      </c>
      <c r="J5" s="3"/>
      <c r="K5" s="1"/>
      <c r="L5" s="85" t="s">
        <v>72</v>
      </c>
      <c r="M5" s="85"/>
      <c r="O5" s="32" t="s">
        <v>56</v>
      </c>
      <c r="P5" s="36">
        <v>300000000</v>
      </c>
      <c r="Q5" s="32" t="s">
        <v>57</v>
      </c>
    </row>
    <row r="6" spans="1:18" ht="43.5" customHeight="1" thickBot="1" x14ac:dyDescent="0.5">
      <c r="B6" s="8">
        <f>IFERROR((Link!$G7&lt;=#REF!)*(#REF!="")*valHighlight,0)</f>
        <v>0</v>
      </c>
      <c r="C6" s="20" t="s">
        <v>199</v>
      </c>
      <c r="D6" s="23" t="s">
        <v>200</v>
      </c>
      <c r="E6" s="20" t="s">
        <v>11</v>
      </c>
      <c r="F6" s="47">
        <v>0</v>
      </c>
      <c r="G6" s="22" t="s">
        <v>11</v>
      </c>
      <c r="H6" s="22" t="s">
        <v>11</v>
      </c>
      <c r="I6" s="24" t="s">
        <v>201</v>
      </c>
      <c r="J6" s="3"/>
      <c r="K6" s="3"/>
      <c r="O6" s="33" t="s">
        <v>134</v>
      </c>
      <c r="P6" s="35">
        <v>1.3800000000000001E-23</v>
      </c>
      <c r="Q6" s="33" t="s">
        <v>79</v>
      </c>
    </row>
    <row r="7" spans="1:18" ht="39" customHeight="1" thickBot="1" x14ac:dyDescent="0.5">
      <c r="B7" s="8"/>
      <c r="C7" s="25" t="s">
        <v>12</v>
      </c>
      <c r="D7" s="20" t="s">
        <v>13</v>
      </c>
      <c r="E7" s="20" t="s">
        <v>14</v>
      </c>
      <c r="F7" s="70">
        <f>F5*(1+F6)</f>
        <v>21068638.485941254</v>
      </c>
      <c r="G7" s="22" t="s">
        <v>8</v>
      </c>
      <c r="H7" s="22">
        <f t="shared" ref="H7:H9" si="0">10*LOG10(F7)</f>
        <v>73.236364711967099</v>
      </c>
      <c r="I7" s="26" t="s">
        <v>15</v>
      </c>
      <c r="J7" s="3"/>
      <c r="K7" s="3"/>
      <c r="O7" s="33" t="s">
        <v>68</v>
      </c>
      <c r="P7" s="50">
        <v>290</v>
      </c>
      <c r="Q7" s="33" t="s">
        <v>61</v>
      </c>
    </row>
    <row r="8" spans="1:18" ht="39" customHeight="1" thickBot="1" x14ac:dyDescent="0.5">
      <c r="B8" s="8">
        <f>IFERROR((Link!$G9&lt;=#REF!)*(#REF!="")*valHighlight,0)</f>
        <v>0</v>
      </c>
      <c r="C8" s="25" t="s">
        <v>113</v>
      </c>
      <c r="D8" s="20" t="s">
        <v>32</v>
      </c>
      <c r="E8" s="20" t="s">
        <v>114</v>
      </c>
      <c r="F8" s="70">
        <f>F15*IMLOG2(1+F17)</f>
        <v>67561863.540057287</v>
      </c>
      <c r="G8" s="22" t="s">
        <v>8</v>
      </c>
      <c r="H8" s="22">
        <f t="shared" si="0"/>
        <v>78.297016200878687</v>
      </c>
      <c r="I8" s="26" t="s">
        <v>115</v>
      </c>
      <c r="J8" s="3"/>
      <c r="K8" s="3"/>
      <c r="N8" s="48"/>
      <c r="O8" s="58" t="s">
        <v>196</v>
      </c>
      <c r="P8" s="59">
        <v>408000</v>
      </c>
      <c r="Q8" s="58" t="s">
        <v>41</v>
      </c>
      <c r="R8" s="48"/>
    </row>
    <row r="9" spans="1:18" ht="33" customHeight="1" thickBot="1" x14ac:dyDescent="0.5">
      <c r="B9" s="8">
        <f>IFERROR((Link!$G10&lt;=#REF!)*(#REF!="")*valHighlight,0)</f>
        <v>0</v>
      </c>
      <c r="C9" s="20" t="s">
        <v>117</v>
      </c>
      <c r="D9" s="20" t="s">
        <v>16</v>
      </c>
      <c r="E9" s="20" t="s">
        <v>11</v>
      </c>
      <c r="F9" s="41">
        <v>1.0000000000000001E-5</v>
      </c>
      <c r="G9" s="22" t="s">
        <v>11</v>
      </c>
      <c r="H9" s="22">
        <f t="shared" si="0"/>
        <v>-50</v>
      </c>
      <c r="I9" s="28" t="s">
        <v>17</v>
      </c>
      <c r="J9" s="3"/>
      <c r="K9" s="3"/>
      <c r="O9" s="60" t="s">
        <v>126</v>
      </c>
      <c r="P9" s="61">
        <v>12742000</v>
      </c>
      <c r="Q9" s="60" t="s">
        <v>41</v>
      </c>
    </row>
    <row r="10" spans="1:18" ht="33" customHeight="1" thickBot="1" x14ac:dyDescent="0.5">
      <c r="B10" s="8"/>
      <c r="C10" s="20" t="s">
        <v>37</v>
      </c>
      <c r="D10" s="20" t="s">
        <v>38</v>
      </c>
      <c r="E10" s="20" t="s">
        <v>11</v>
      </c>
      <c r="F10" s="27">
        <v>2200000000</v>
      </c>
      <c r="G10" s="22" t="s">
        <v>39</v>
      </c>
      <c r="H10" s="22" t="s">
        <v>11</v>
      </c>
      <c r="I10" s="28" t="s">
        <v>192</v>
      </c>
      <c r="J10" s="3"/>
      <c r="K10" s="3"/>
    </row>
    <row r="11" spans="1:18" ht="47.25" customHeight="1" thickBot="1" x14ac:dyDescent="0.5">
      <c r="B11" s="8">
        <f>IFERROR((Link!$G13&lt;=#REF!)*(#REF!="")*valHighlight,0)</f>
        <v>0</v>
      </c>
      <c r="C11" s="20" t="s">
        <v>88</v>
      </c>
      <c r="D11" s="20" t="s">
        <v>89</v>
      </c>
      <c r="E11" s="20" t="s">
        <v>11</v>
      </c>
      <c r="F11" s="62">
        <v>408000</v>
      </c>
      <c r="G11" s="22" t="s">
        <v>41</v>
      </c>
      <c r="H11" s="22" t="s">
        <v>11</v>
      </c>
      <c r="I11" s="28" t="s">
        <v>195</v>
      </c>
      <c r="J11" s="3"/>
      <c r="K11" s="14" t="s">
        <v>18</v>
      </c>
      <c r="L11" s="14" t="s">
        <v>19</v>
      </c>
      <c r="M11" s="14" t="s">
        <v>20</v>
      </c>
      <c r="N11" s="14" t="s">
        <v>21</v>
      </c>
      <c r="O11" s="14" t="s">
        <v>47</v>
      </c>
      <c r="P11" s="14" t="s">
        <v>35</v>
      </c>
      <c r="Q11" s="14" t="s">
        <v>133</v>
      </c>
    </row>
    <row r="12" spans="1:18" ht="36.75" customHeight="1" thickBot="1" x14ac:dyDescent="0.5">
      <c r="B12" s="8">
        <f>IFERROR((Link!$G14&lt;=#REF!)*(#REF!="")*valHighlight,0)</f>
        <v>0</v>
      </c>
      <c r="C12" s="20" t="s">
        <v>124</v>
      </c>
      <c r="D12" s="29" t="s">
        <v>125</v>
      </c>
      <c r="E12" s="20" t="s">
        <v>11</v>
      </c>
      <c r="F12" s="62">
        <v>12742000</v>
      </c>
      <c r="G12" s="22" t="s">
        <v>41</v>
      </c>
      <c r="H12" s="22" t="s">
        <v>11</v>
      </c>
      <c r="I12" s="28" t="s">
        <v>126</v>
      </c>
      <c r="J12" s="3"/>
      <c r="K12" s="15"/>
      <c r="L12" s="15" t="s">
        <v>30</v>
      </c>
      <c r="M12" s="16" t="s">
        <v>33</v>
      </c>
      <c r="N12" s="16" t="s">
        <v>31</v>
      </c>
      <c r="O12" s="15" t="s">
        <v>32</v>
      </c>
      <c r="P12" s="17" t="s">
        <v>34</v>
      </c>
      <c r="Q12" s="15" t="s">
        <v>36</v>
      </c>
    </row>
    <row r="13" spans="1:18" ht="39" customHeight="1" thickBot="1" x14ac:dyDescent="0.5">
      <c r="B13" s="8">
        <f>IFERROR((Link!$G15&lt;=#REF!)*(#REF!="")*valHighlight,0)</f>
        <v>0</v>
      </c>
      <c r="C13" s="20" t="s">
        <v>40</v>
      </c>
      <c r="D13" s="43" t="s">
        <v>184</v>
      </c>
      <c r="E13" s="20" t="s">
        <v>92</v>
      </c>
      <c r="F13" s="62">
        <f>P5/F10</f>
        <v>0.13636363636363635</v>
      </c>
      <c r="G13" s="22" t="s">
        <v>41</v>
      </c>
      <c r="H13" s="22" t="s">
        <v>11</v>
      </c>
      <c r="I13" s="28" t="s">
        <v>42</v>
      </c>
      <c r="J13" s="3"/>
      <c r="K13" s="37" t="s">
        <v>22</v>
      </c>
      <c r="L13" s="38">
        <f>表2[[#This Row],[Modulation efficiency (bits/second/Hz)]]/表2[[#This Row],[Bit Rate (bits/s)]]</f>
        <v>4.7463911854925179E-8</v>
      </c>
      <c r="M13" s="37">
        <f>F7</f>
        <v>21068638.485941254</v>
      </c>
      <c r="N13" s="37">
        <f>表2[[#This Row],[Bit Rate (bits/s)]]/表2[[#This Row],[Modulation efficiency (bits/second/Hz)]]</f>
        <v>21068638.485941254</v>
      </c>
      <c r="O13" s="37">
        <v>1</v>
      </c>
      <c r="P13" s="39">
        <v>9.5</v>
      </c>
      <c r="Q13" s="37">
        <f xml:space="preserve"> 10^(表2[[#This Row],[Eb/N0  (dB) (At BER = 10-5)]]/10)</f>
        <v>8.9125093813374576</v>
      </c>
    </row>
    <row r="14" spans="1:18" ht="30" customHeight="1" thickBot="1" x14ac:dyDescent="0.5">
      <c r="B14" s="8"/>
      <c r="C14" s="80" t="s">
        <v>193</v>
      </c>
      <c r="D14" s="81"/>
      <c r="E14" s="81"/>
      <c r="F14" s="81"/>
      <c r="G14" s="81"/>
      <c r="H14" s="81"/>
      <c r="I14" s="82"/>
      <c r="J14" s="3"/>
      <c r="K14" s="37" t="s">
        <v>23</v>
      </c>
      <c r="L14" s="38">
        <f>表2[[#This Row],[Modulation efficiency (bits/second/Hz)]]/表2[[#This Row],[Bit Rate (bits/s)]]</f>
        <v>9.4927823709850358E-8</v>
      </c>
      <c r="M14" s="37">
        <f>F7</f>
        <v>21068638.485941254</v>
      </c>
      <c r="N14" s="37">
        <f>表2[[#This Row],[Bit Rate (bits/s)]]/表2[[#This Row],[Modulation efficiency (bits/second/Hz)]]</f>
        <v>10534319.242970627</v>
      </c>
      <c r="O14" s="37">
        <v>2</v>
      </c>
      <c r="P14" s="39">
        <v>9.8000000000000007</v>
      </c>
      <c r="Q14" s="37">
        <f xml:space="preserve"> 10^(表2[[#This Row],[Eb/N0  (dB) (At BER = 10-5)]]/10)</f>
        <v>9.5499258602143637</v>
      </c>
    </row>
    <row r="15" spans="1:18" ht="36" customHeight="1" thickBot="1" x14ac:dyDescent="0.5">
      <c r="B15" s="8">
        <f>IFERROR((Link!$G17&lt;=#REF!)*(#REF!="")*valHighlight,0)</f>
        <v>0</v>
      </c>
      <c r="C15" s="20" t="s">
        <v>45</v>
      </c>
      <c r="D15" s="20" t="s">
        <v>46</v>
      </c>
      <c r="E15" s="20" t="s">
        <v>49</v>
      </c>
      <c r="F15" s="27">
        <f>F5/O21</f>
        <v>15606398.878475001</v>
      </c>
      <c r="G15" s="22" t="s">
        <v>39</v>
      </c>
      <c r="H15" s="22" t="s">
        <v>11</v>
      </c>
      <c r="I15" s="28" t="s">
        <v>50</v>
      </c>
      <c r="J15" s="3"/>
      <c r="K15" s="37" t="s">
        <v>24</v>
      </c>
      <c r="L15" s="38">
        <f>表2[[#This Row],[Modulation efficiency (bits/second/Hz)]]/表2[[#This Row],[Bit Rate (bits/s)]]</f>
        <v>9.4927823709850358E-8</v>
      </c>
      <c r="M15" s="37">
        <f>F7</f>
        <v>21068638.485941254</v>
      </c>
      <c r="N15" s="37">
        <f>表2[[#This Row],[Bit Rate (bits/s)]]/表2[[#This Row],[Modulation efficiency (bits/second/Hz)]]</f>
        <v>10534319.242970627</v>
      </c>
      <c r="O15" s="37">
        <v>2</v>
      </c>
      <c r="P15" s="39">
        <v>9.8000000000000007</v>
      </c>
      <c r="Q15" s="37">
        <f xml:space="preserve"> 10^(表2[[#This Row],[Eb/N0  (dB) (At BER = 10-5)]]/10)</f>
        <v>9.5499258602143637</v>
      </c>
    </row>
    <row r="16" spans="1:18" ht="36.75" customHeight="1" thickBot="1" x14ac:dyDescent="0.5">
      <c r="B16" s="8">
        <f>IFERROR((Link!$G19&lt;=#REF!)*(#REF!="")*valHighlight,0)</f>
        <v>0</v>
      </c>
      <c r="C16" s="20" t="s">
        <v>64</v>
      </c>
      <c r="D16" s="20" t="s">
        <v>65</v>
      </c>
      <c r="E16" s="20" t="s">
        <v>11</v>
      </c>
      <c r="F16" s="21">
        <f>Q21</f>
        <v>8.9125093813374576</v>
      </c>
      <c r="G16" s="22" t="s">
        <v>11</v>
      </c>
      <c r="H16" s="22">
        <f>P21</f>
        <v>9.5</v>
      </c>
      <c r="I16" s="28" t="s">
        <v>50</v>
      </c>
      <c r="J16" s="3"/>
      <c r="K16" s="37" t="s">
        <v>25</v>
      </c>
      <c r="L16" s="38">
        <f>表2[[#This Row],[Modulation efficiency (bits/second/Hz)]]/表2[[#This Row],[Bit Rate (bits/s)]]</f>
        <v>9.4927823709850358E-8</v>
      </c>
      <c r="M16" s="37">
        <f>F7</f>
        <v>21068638.485941254</v>
      </c>
      <c r="N16" s="37">
        <f>表2[[#This Row],[Bit Rate (bits/s)]]/表2[[#This Row],[Modulation efficiency (bits/second/Hz)]]</f>
        <v>10534319.242970627</v>
      </c>
      <c r="O16" s="37">
        <v>2</v>
      </c>
      <c r="P16" s="39">
        <v>13.7</v>
      </c>
      <c r="Q16" s="37">
        <f xml:space="preserve"> 10^(表2[[#This Row],[Eb/N0  (dB) (At BER = 10-5)]]/10)</f>
        <v>23.442288153199225</v>
      </c>
    </row>
    <row r="17" spans="2:17" ht="39.75" customHeight="1" thickBot="1" x14ac:dyDescent="0.5">
      <c r="B17" s="8">
        <f>IFERROR((Link!$G20&lt;=#REF!)*(#REF!="")*valHighlight,0)</f>
        <v>0</v>
      </c>
      <c r="C17" s="20" t="s">
        <v>44</v>
      </c>
      <c r="D17" s="20" t="s">
        <v>43</v>
      </c>
      <c r="E17" s="20" t="s">
        <v>48</v>
      </c>
      <c r="F17" s="31">
        <f>[1]Link!$F$17</f>
        <v>19.099851720428727</v>
      </c>
      <c r="G17" s="22" t="s">
        <v>11</v>
      </c>
      <c r="H17" s="22">
        <f>10*LOG10(F17)</f>
        <v>12.810299956639815</v>
      </c>
      <c r="I17" s="28" t="s">
        <v>52</v>
      </c>
      <c r="J17" s="3"/>
      <c r="K17" s="37" t="s">
        <v>26</v>
      </c>
      <c r="L17" s="38">
        <f>表2[[#This Row],[Modulation efficiency (bits/second/Hz)]]/表2[[#This Row],[Bit Rate (bits/s)]]</f>
        <v>1.8985564741970072E-7</v>
      </c>
      <c r="M17" s="37">
        <f>F7</f>
        <v>21068638.485941254</v>
      </c>
      <c r="N17" s="37">
        <f>表2[[#This Row],[Bit Rate (bits/s)]]/表2[[#This Row],[Modulation efficiency (bits/second/Hz)]]</f>
        <v>5267159.6214853134</v>
      </c>
      <c r="O17" s="37">
        <v>4</v>
      </c>
      <c r="P17" s="39">
        <v>14</v>
      </c>
      <c r="Q17" s="37">
        <f xml:space="preserve"> 10^(表2[[#This Row],[Eb/N0  (dB) (At BER = 10-5)]]/10)</f>
        <v>25.118864315095799</v>
      </c>
    </row>
    <row r="18" spans="2:17" ht="47.25" customHeight="1" thickBot="1" x14ac:dyDescent="0.5">
      <c r="B18" s="8">
        <f>IFERROR((Link!$G21&lt;=#REF!)*(#REF!="")*valHighlight,0)</f>
        <v>0</v>
      </c>
      <c r="C18" s="87" t="s">
        <v>182</v>
      </c>
      <c r="D18" s="88"/>
      <c r="E18" s="88"/>
      <c r="F18" s="88"/>
      <c r="G18" s="88"/>
      <c r="H18" s="88"/>
      <c r="I18" s="89"/>
      <c r="J18" s="3"/>
      <c r="K18" s="37" t="s">
        <v>27</v>
      </c>
      <c r="L18" s="38">
        <f>表2[[#This Row],[Modulation efficiency (bits/second/Hz)]]/表2[[#This Row],[Bit Rate (bits/s)]]</f>
        <v>1.8985564741970072E-7</v>
      </c>
      <c r="M18" s="37">
        <f>F7</f>
        <v>21068638.485941254</v>
      </c>
      <c r="N18" s="37">
        <f>表2[[#This Row],[Bit Rate (bits/s)]]/表2[[#This Row],[Modulation efficiency (bits/second/Hz)]]</f>
        <v>5267159.6214853134</v>
      </c>
      <c r="O18" s="37">
        <v>4</v>
      </c>
      <c r="P18" s="39">
        <v>18</v>
      </c>
      <c r="Q18" s="37">
        <f xml:space="preserve"> 10^(表2[[#This Row],[Eb/N0  (dB) (At BER = 10-5)]]/10)</f>
        <v>63.095734448019364</v>
      </c>
    </row>
    <row r="19" spans="2:17" ht="47.25" customHeight="1" thickBot="1" x14ac:dyDescent="0.5">
      <c r="B19" s="8"/>
      <c r="C19" s="20" t="s">
        <v>59</v>
      </c>
      <c r="D19" s="29" t="s">
        <v>60</v>
      </c>
      <c r="E19" s="20" t="s">
        <v>63</v>
      </c>
      <c r="F19" s="40">
        <f>N42</f>
        <v>120</v>
      </c>
      <c r="G19" s="22" t="s">
        <v>61</v>
      </c>
      <c r="H19" s="22">
        <f>10*LOG10(F19)</f>
        <v>20.791812460476248</v>
      </c>
      <c r="I19" s="28" t="s">
        <v>62</v>
      </c>
      <c r="J19" s="3"/>
      <c r="K19" s="37" t="s">
        <v>28</v>
      </c>
      <c r="L19" s="38">
        <f>表2[[#This Row],[Modulation efficiency (bits/second/Hz)]]/表2[[#This Row],[Bit Rate (bits/s)]]</f>
        <v>2.3731955927462592E-7</v>
      </c>
      <c r="M19" s="37">
        <f>F7</f>
        <v>21068638.485941254</v>
      </c>
      <c r="N19" s="37">
        <f>表2[[#This Row],[Bit Rate (bits/s)]]/表2[[#This Row],[Modulation efficiency (bits/second/Hz)]]</f>
        <v>4213727.6971882507</v>
      </c>
      <c r="O19" s="37">
        <v>5</v>
      </c>
      <c r="P19" s="39">
        <v>23.1</v>
      </c>
      <c r="Q19" s="37">
        <f xml:space="preserve"> 10^(表2[[#This Row],[Eb/N0  (dB) (At BER = 10-5)]]/10)</f>
        <v>204.17379446695315</v>
      </c>
    </row>
    <row r="20" spans="2:17" ht="46.5" customHeight="1" thickBot="1" x14ac:dyDescent="0.5">
      <c r="B20" s="8">
        <f>IFERROR((Link!$G23&lt;=#REF!)*(#REF!="")*valHighlight,0)</f>
        <v>0</v>
      </c>
      <c r="C20" s="20" t="s">
        <v>66</v>
      </c>
      <c r="D20" s="29" t="s">
        <v>67</v>
      </c>
      <c r="E20" s="20" t="s">
        <v>68</v>
      </c>
      <c r="F20" s="21">
        <v>290</v>
      </c>
      <c r="G20" s="22" t="s">
        <v>61</v>
      </c>
      <c r="H20" s="22">
        <f>10*LOG10(F20)</f>
        <v>24.62397997898956</v>
      </c>
      <c r="I20" s="28" t="s">
        <v>69</v>
      </c>
      <c r="J20" s="3"/>
      <c r="K20" s="37" t="s">
        <v>29</v>
      </c>
      <c r="L20" s="38">
        <f>表2[[#This Row],[Modulation efficiency (bits/second/Hz)]]/表2[[#This Row],[Bit Rate (bits/s)]]</f>
        <v>2.8478347112955107E-7</v>
      </c>
      <c r="M20" s="37">
        <f>F7</f>
        <v>21068638.485941254</v>
      </c>
      <c r="N20" s="37">
        <f>表2[[#This Row],[Bit Rate (bits/s)]]/表2[[#This Row],[Modulation efficiency (bits/second/Hz)]]</f>
        <v>3511439.7476568758</v>
      </c>
      <c r="O20" s="37">
        <v>6</v>
      </c>
      <c r="P20" s="39">
        <v>18.5</v>
      </c>
      <c r="Q20" s="37">
        <f xml:space="preserve"> 10^(表2[[#This Row],[Eb/N0  (dB) (At BER = 10-5)]]/10)</f>
        <v>70.794578438413865</v>
      </c>
    </row>
    <row r="21" spans="2:17" ht="47.25" customHeight="1" thickBot="1" x14ac:dyDescent="0.5">
      <c r="B21" s="8">
        <f>IFERROR((Link!$G24&lt;=#REF!)*(#REF!="")*valHighlight,0)</f>
        <v>0</v>
      </c>
      <c r="C21" s="20" t="s">
        <v>70</v>
      </c>
      <c r="D21" s="29" t="s">
        <v>71</v>
      </c>
      <c r="E21" s="20" t="s">
        <v>136</v>
      </c>
      <c r="F21" s="40">
        <f>N51</f>
        <v>2064.919444765856</v>
      </c>
      <c r="G21" s="22" t="s">
        <v>61</v>
      </c>
      <c r="H21" s="22">
        <f>10*LOG10(F21)</f>
        <v>33.149031139216845</v>
      </c>
      <c r="I21" s="28" t="s">
        <v>72</v>
      </c>
      <c r="J21" s="3"/>
      <c r="K21" s="37" t="s">
        <v>190</v>
      </c>
      <c r="L21" s="38">
        <f>表2[[#This Row],[Modulation efficiency (bits/second/Hz)]]/表2[[#This Row],[Bit Rate (bits/s)]]</f>
        <v>6.4076281004149003E-8</v>
      </c>
      <c r="M21" s="71">
        <f>F7</f>
        <v>21068638.485941254</v>
      </c>
      <c r="N21" s="37">
        <f>表2[[#This Row],[Bit Rate (bits/s)]]/表2[[#This Row],[Modulation efficiency (bits/second/Hz)]]</f>
        <v>15606398.878475001</v>
      </c>
      <c r="O21" s="37">
        <v>1.35</v>
      </c>
      <c r="P21" s="39">
        <v>9.5</v>
      </c>
      <c r="Q21" s="37">
        <f xml:space="preserve"> 10^(表2[[#This Row],[Eb/N0  (dB) (At BER = 10-5)]]/10)</f>
        <v>8.9125093813374576</v>
      </c>
    </row>
    <row r="22" spans="2:17" ht="45" customHeight="1" thickBot="1" x14ac:dyDescent="0.5">
      <c r="B22" s="8">
        <f>IFERROR((Link!$G26&lt;=#REF!)*(#REF!="")*valHighlight,0)</f>
        <v>0</v>
      </c>
      <c r="C22" s="20" t="s">
        <v>75</v>
      </c>
      <c r="D22" s="42" t="s">
        <v>135</v>
      </c>
      <c r="E22" s="20" t="s">
        <v>185</v>
      </c>
      <c r="F22" s="40">
        <v>0.8</v>
      </c>
      <c r="G22" s="22" t="s">
        <v>11</v>
      </c>
      <c r="H22" s="22" t="s">
        <v>11</v>
      </c>
      <c r="I22" s="28" t="s">
        <v>72</v>
      </c>
      <c r="J22" s="3"/>
      <c r="K22" s="3"/>
    </row>
    <row r="23" spans="2:17" ht="44.25" customHeight="1" thickBot="1" x14ac:dyDescent="0.5">
      <c r="B23" s="8">
        <f>IFERROR((Link!$G27&lt;=#REF!)*(#REF!="")*valHighlight,0)</f>
        <v>0</v>
      </c>
      <c r="C23" s="20" t="s">
        <v>73</v>
      </c>
      <c r="D23" s="20" t="s">
        <v>74</v>
      </c>
      <c r="E23" s="20" t="s">
        <v>76</v>
      </c>
      <c r="F23" s="21">
        <f>N52</f>
        <v>2218.919444765856</v>
      </c>
      <c r="G23" s="22" t="s">
        <v>61</v>
      </c>
      <c r="H23" s="22">
        <f>10*LOG10(F23)</f>
        <v>33.46141535973014</v>
      </c>
      <c r="I23" s="28" t="s">
        <v>77</v>
      </c>
      <c r="J23" s="3"/>
      <c r="K23" s="3"/>
    </row>
    <row r="24" spans="2:17" ht="43.5" customHeight="1" thickBot="1" x14ac:dyDescent="0.5">
      <c r="B24" s="8">
        <f>IFERROR((Link!$G28&lt;=#REF!)*(#REF!="")*valHighlight,0)</f>
        <v>0</v>
      </c>
      <c r="C24" s="20" t="s">
        <v>78</v>
      </c>
      <c r="D24" s="29" t="s">
        <v>82</v>
      </c>
      <c r="E24" s="29" t="s">
        <v>86</v>
      </c>
      <c r="F24" s="27">
        <f>P6*F23*F15</f>
        <v>4.7788491869223922E-13</v>
      </c>
      <c r="G24" s="22" t="s">
        <v>81</v>
      </c>
      <c r="H24" s="22">
        <f>10*LOG10(F24)</f>
        <v>-123.20676674924046</v>
      </c>
      <c r="I24" s="28" t="s">
        <v>80</v>
      </c>
      <c r="J24" s="3"/>
      <c r="K24" s="3"/>
    </row>
    <row r="25" spans="2:17" ht="49.5" customHeight="1" thickBot="1" x14ac:dyDescent="0.5">
      <c r="B25" s="8"/>
      <c r="C25" s="87" t="s">
        <v>197</v>
      </c>
      <c r="D25" s="88"/>
      <c r="E25" s="88"/>
      <c r="F25" s="88"/>
      <c r="G25" s="88"/>
      <c r="H25" s="88"/>
      <c r="I25" s="89"/>
      <c r="J25" s="3"/>
      <c r="K25" s="3"/>
    </row>
    <row r="26" spans="2:17" ht="53.25" customHeight="1" thickBot="1" x14ac:dyDescent="0.5">
      <c r="B26" s="8">
        <f>IFERROR((Link!$G29&lt;=#REF!)*(#REF!="")*valHighlight,0)</f>
        <v>0</v>
      </c>
      <c r="C26" s="20" t="s">
        <v>83</v>
      </c>
      <c r="D26" s="29" t="s">
        <v>84</v>
      </c>
      <c r="E26" s="29" t="s">
        <v>85</v>
      </c>
      <c r="F26" s="27">
        <f>(F31*F32*F29*(F13)^2)/(4*PI()*F11)^2</f>
        <v>5.7498576584097649E-12</v>
      </c>
      <c r="G26" s="22" t="s">
        <v>81</v>
      </c>
      <c r="H26" s="22">
        <f>10*LOG10(F26)</f>
        <v>-112.40342906429041</v>
      </c>
      <c r="I26" s="28" t="s">
        <v>87</v>
      </c>
      <c r="J26" s="3"/>
      <c r="K26" s="3"/>
    </row>
    <row r="27" spans="2:17" ht="40.5" customHeight="1" thickBot="1" x14ac:dyDescent="0.5">
      <c r="B27" s="8">
        <f>IFERROR((Link!$G31&lt;=#REF!)*(#REF!="")*valHighlight,0)</f>
        <v>0</v>
      </c>
      <c r="C27" s="20" t="s">
        <v>90</v>
      </c>
      <c r="D27" s="29" t="s">
        <v>91</v>
      </c>
      <c r="E27" s="29" t="s">
        <v>186</v>
      </c>
      <c r="F27" s="27">
        <f>(F13/4/PI()/F11)^2</f>
        <v>7.0738703137579322E-16</v>
      </c>
      <c r="G27" s="22" t="s">
        <v>81</v>
      </c>
      <c r="H27" s="22">
        <f>10*LOG10(F27)</f>
        <v>-151.5034290642904</v>
      </c>
      <c r="I27" s="28" t="s">
        <v>93</v>
      </c>
      <c r="J27" s="3"/>
      <c r="K27" s="3"/>
    </row>
    <row r="28" spans="2:17" ht="45" customHeight="1" thickBot="1" x14ac:dyDescent="0.5">
      <c r="B28" s="8">
        <f>IFERROR((Link!$G32&lt;=#REF!)*(#REF!="")*valHighlight,0)</f>
        <v>0</v>
      </c>
      <c r="C28" s="11" t="s">
        <v>94</v>
      </c>
      <c r="D28" s="44" t="s">
        <v>95</v>
      </c>
      <c r="E28" s="11" t="s">
        <v>96</v>
      </c>
      <c r="F28" s="49">
        <v>0.8</v>
      </c>
      <c r="G28" s="12" t="s">
        <v>11</v>
      </c>
      <c r="H28" s="12" t="s">
        <v>11</v>
      </c>
      <c r="I28" s="13" t="s">
        <v>97</v>
      </c>
      <c r="J28" s="3"/>
      <c r="K28" s="3"/>
    </row>
    <row r="29" spans="2:17" ht="55.5" customHeight="1" thickBot="1" x14ac:dyDescent="0.5">
      <c r="B29" s="8"/>
      <c r="C29" s="11" t="s">
        <v>98</v>
      </c>
      <c r="D29" s="11" t="s">
        <v>100</v>
      </c>
      <c r="E29" s="11" t="s">
        <v>101</v>
      </c>
      <c r="F29" s="72">
        <f>10^(H29/10)</f>
        <v>1202.2644346174138</v>
      </c>
      <c r="G29" s="12" t="s">
        <v>11</v>
      </c>
      <c r="H29" s="73">
        <v>30.8</v>
      </c>
      <c r="I29" s="13" t="s">
        <v>102</v>
      </c>
      <c r="J29" s="3"/>
      <c r="K29" s="3"/>
    </row>
    <row r="30" spans="2:17" ht="55.5" customHeight="1" thickBot="1" x14ac:dyDescent="0.5">
      <c r="B30" s="8">
        <f>IFERROR((Link!#REF!&lt;=#REF!)*(#REF!="")*valHighlight,0)</f>
        <v>0</v>
      </c>
      <c r="C30" s="87" t="s">
        <v>198</v>
      </c>
      <c r="D30" s="88"/>
      <c r="E30" s="88"/>
      <c r="F30" s="88"/>
      <c r="G30" s="88"/>
      <c r="H30" s="88"/>
      <c r="I30" s="89"/>
      <c r="J30" s="3"/>
      <c r="K30" s="3"/>
    </row>
    <row r="31" spans="2:17" ht="45.75" customHeight="1" thickBot="1" x14ac:dyDescent="0.55000000000000004">
      <c r="B31" s="30">
        <f>IFERROR((Link!#REF!&lt;=#REF!)*(#REF!="")*valHighlight,0)</f>
        <v>0</v>
      </c>
      <c r="C31" s="11" t="s">
        <v>103</v>
      </c>
      <c r="D31" s="11" t="s">
        <v>104</v>
      </c>
      <c r="E31" s="11" t="s">
        <v>99</v>
      </c>
      <c r="F31" s="46">
        <v>1</v>
      </c>
      <c r="G31" s="12" t="s">
        <v>81</v>
      </c>
      <c r="H31" s="12">
        <f>10*LOG10(F31)</f>
        <v>0</v>
      </c>
      <c r="I31" s="13" t="s">
        <v>105</v>
      </c>
      <c r="J31" s="3"/>
    </row>
    <row r="32" spans="2:17" ht="64.5" customHeight="1" thickBot="1" x14ac:dyDescent="0.55000000000000004">
      <c r="C32" s="11" t="s">
        <v>106</v>
      </c>
      <c r="D32" s="44" t="s">
        <v>107</v>
      </c>
      <c r="E32" s="11" t="s">
        <v>187</v>
      </c>
      <c r="F32" s="45">
        <f>10^(H32/10)</f>
        <v>6.7608297539198192</v>
      </c>
      <c r="G32" s="12" t="s">
        <v>81</v>
      </c>
      <c r="H32" s="12">
        <v>8.3000000000000007</v>
      </c>
      <c r="I32" s="13" t="s">
        <v>108</v>
      </c>
    </row>
    <row r="33" spans="3:17" ht="50.25" customHeight="1" thickBot="1" x14ac:dyDescent="0.55000000000000004">
      <c r="C33" s="11" t="s">
        <v>109</v>
      </c>
      <c r="D33" s="44" t="s">
        <v>110</v>
      </c>
      <c r="E33" s="11" t="s">
        <v>111</v>
      </c>
      <c r="F33" s="45">
        <f>F26*F27*F29</f>
        <v>4.8900599919418574E-24</v>
      </c>
      <c r="G33" s="12" t="s">
        <v>81</v>
      </c>
      <c r="H33" s="12">
        <f>10*LOG10(F33)</f>
        <v>-233.1068581285808</v>
      </c>
      <c r="I33" s="13" t="s">
        <v>112</v>
      </c>
    </row>
    <row r="34" spans="3:17" ht="54.75" customHeight="1" thickBot="1" x14ac:dyDescent="0.55000000000000004">
      <c r="C34" s="87" t="s">
        <v>132</v>
      </c>
      <c r="D34" s="88"/>
      <c r="E34" s="88"/>
      <c r="F34" s="88"/>
      <c r="G34" s="88"/>
      <c r="H34" s="88"/>
      <c r="I34" s="89"/>
    </row>
    <row r="35" spans="3:17" ht="45.75" customHeight="1" thickBot="1" x14ac:dyDescent="0.55000000000000004">
      <c r="C35" s="11" t="s">
        <v>118</v>
      </c>
      <c r="D35" s="57" t="s">
        <v>122</v>
      </c>
      <c r="E35" s="44" t="s">
        <v>188</v>
      </c>
      <c r="F35" s="45">
        <f>ASIN(0.5*F12/(F11+0.5*F12))*2*PI()/180</f>
        <v>4.2658846254205234E-2</v>
      </c>
      <c r="G35" s="12" t="s">
        <v>120</v>
      </c>
      <c r="H35" s="12" t="s">
        <v>11</v>
      </c>
      <c r="I35" s="13" t="s">
        <v>128</v>
      </c>
      <c r="M35"/>
    </row>
    <row r="36" spans="3:17" ht="50.25" customHeight="1" thickBot="1" x14ac:dyDescent="0.55000000000000004">
      <c r="C36" s="11" t="s">
        <v>119</v>
      </c>
      <c r="D36" s="44" t="s">
        <v>123</v>
      </c>
      <c r="E36" s="44" t="s">
        <v>127</v>
      </c>
      <c r="F36" s="45" t="s">
        <v>202</v>
      </c>
      <c r="G36" s="12" t="s">
        <v>120</v>
      </c>
      <c r="H36" s="12" t="s">
        <v>11</v>
      </c>
      <c r="I36" s="13" t="s">
        <v>121</v>
      </c>
    </row>
    <row r="37" spans="3:17" ht="50.25" customHeight="1" thickBot="1" x14ac:dyDescent="0.55000000000000004">
      <c r="C37" s="11" t="s">
        <v>129</v>
      </c>
      <c r="D37" s="44" t="s">
        <v>130</v>
      </c>
      <c r="E37" s="44" t="s">
        <v>189</v>
      </c>
      <c r="F37" s="45">
        <f>F33/F22</f>
        <v>6.1125749899273214E-24</v>
      </c>
      <c r="G37" s="12" t="s">
        <v>11</v>
      </c>
      <c r="H37" s="63">
        <f>10*LOG10(F37)</f>
        <v>-232.13775799850023</v>
      </c>
      <c r="I37" s="13" t="s">
        <v>131</v>
      </c>
    </row>
    <row r="38" spans="3:17" ht="52.5" customHeight="1" x14ac:dyDescent="0.5"/>
    <row r="39" spans="3:17" ht="58.5" customHeight="1" x14ac:dyDescent="0.5"/>
    <row r="40" spans="3:17" ht="51" customHeight="1" x14ac:dyDescent="0.5">
      <c r="K40" s="86" t="s">
        <v>183</v>
      </c>
      <c r="L40" s="86"/>
      <c r="M40" s="86"/>
      <c r="N40" s="86"/>
      <c r="O40" s="86"/>
      <c r="P40" s="86"/>
      <c r="Q40" s="86"/>
    </row>
    <row r="41" spans="3:17" ht="57" customHeight="1" x14ac:dyDescent="0.5">
      <c r="C41" s="5"/>
      <c r="D41" s="5"/>
      <c r="K41" s="64" t="s">
        <v>138</v>
      </c>
      <c r="L41" s="64" t="s">
        <v>139</v>
      </c>
      <c r="M41" s="64" t="s">
        <v>143</v>
      </c>
      <c r="N41" s="64" t="s">
        <v>140</v>
      </c>
      <c r="O41" s="64" t="s">
        <v>177</v>
      </c>
      <c r="P41" s="64" t="s">
        <v>141</v>
      </c>
      <c r="Q41" s="64" t="s">
        <v>142</v>
      </c>
    </row>
    <row r="42" spans="3:17" ht="48.75" customHeight="1" x14ac:dyDescent="0.5">
      <c r="C42" s="5"/>
      <c r="D42" s="5"/>
      <c r="K42" s="65" t="s">
        <v>144</v>
      </c>
      <c r="L42" s="66" t="s">
        <v>145</v>
      </c>
      <c r="M42" s="65" t="s">
        <v>148</v>
      </c>
      <c r="N42" s="65">
        <v>120</v>
      </c>
      <c r="O42" s="65" t="s">
        <v>180</v>
      </c>
      <c r="P42" s="65">
        <f>10*LOG10(表1[[#This Row],[Value]])</f>
        <v>20.791812460476248</v>
      </c>
      <c r="Q42" s="65" t="s">
        <v>149</v>
      </c>
    </row>
    <row r="43" spans="3:17" ht="46.5" customHeight="1" x14ac:dyDescent="0.5">
      <c r="C43" s="5"/>
      <c r="D43" s="5"/>
      <c r="K43" s="65" t="s">
        <v>146</v>
      </c>
      <c r="L43" s="66" t="s">
        <v>147</v>
      </c>
      <c r="M43" s="65" t="s">
        <v>148</v>
      </c>
      <c r="N43" s="65">
        <v>290</v>
      </c>
      <c r="O43" s="65" t="s">
        <v>180</v>
      </c>
      <c r="P43" s="65">
        <f>10*LOG10(表1[[#This Row],[Value]])</f>
        <v>24.62397997898956</v>
      </c>
      <c r="Q43" s="65" t="s">
        <v>150</v>
      </c>
    </row>
    <row r="44" spans="3:17" ht="51.75" customHeight="1" x14ac:dyDescent="0.5">
      <c r="C44" s="5"/>
      <c r="D44" s="5"/>
      <c r="K44" s="65" t="s">
        <v>151</v>
      </c>
      <c r="L44" s="66" t="s">
        <v>157</v>
      </c>
      <c r="M44" s="65" t="s">
        <v>152</v>
      </c>
      <c r="N44" s="65">
        <f>(N45-1)*N43</f>
        <v>119.63588794059876</v>
      </c>
      <c r="O44" s="65" t="s">
        <v>180</v>
      </c>
      <c r="P44" s="65">
        <f>10*LOG10(表1[[#This Row],[Value]])</f>
        <v>20.778614772830693</v>
      </c>
      <c r="Q44" s="65" t="s">
        <v>154</v>
      </c>
    </row>
    <row r="45" spans="3:17" ht="70.900000000000006" customHeight="1" x14ac:dyDescent="0.5">
      <c r="C45" s="5"/>
      <c r="D45" s="5"/>
      <c r="K45" s="65" t="s">
        <v>153</v>
      </c>
      <c r="L45" s="66" t="s">
        <v>158</v>
      </c>
      <c r="M45" s="65" t="s">
        <v>148</v>
      </c>
      <c r="N45" s="65">
        <f>10^(表1[[#This Row],[Value in db]]/10)</f>
        <v>1.4125375446227544</v>
      </c>
      <c r="O45" s="65" t="s">
        <v>148</v>
      </c>
      <c r="P45" s="65">
        <v>1.5</v>
      </c>
      <c r="Q45" s="65" t="s">
        <v>155</v>
      </c>
    </row>
    <row r="46" spans="3:17" ht="56.25" customHeight="1" x14ac:dyDescent="0.5">
      <c r="C46" s="5"/>
      <c r="D46" s="5"/>
      <c r="K46" s="65" t="s">
        <v>156</v>
      </c>
      <c r="L46" s="66" t="s">
        <v>159</v>
      </c>
      <c r="M46" s="65" t="s">
        <v>148</v>
      </c>
      <c r="N46" s="65">
        <f>10^(表1[[#This Row],[Value in db]]/10)</f>
        <v>3.9810717055349727</v>
      </c>
      <c r="O46" s="65" t="s">
        <v>148</v>
      </c>
      <c r="P46" s="65">
        <v>6</v>
      </c>
      <c r="Q46" s="65" t="s">
        <v>160</v>
      </c>
    </row>
    <row r="47" spans="3:17" ht="52.25" customHeight="1" x14ac:dyDescent="0.5">
      <c r="C47" s="5"/>
      <c r="D47" s="5"/>
      <c r="K47" s="65" t="s">
        <v>163</v>
      </c>
      <c r="L47" s="66" t="s">
        <v>164</v>
      </c>
      <c r="M47" s="65" t="s">
        <v>148</v>
      </c>
      <c r="N47" s="65">
        <f>10^(表1[[#This Row],[Value in db]]/10)</f>
        <v>3.9810717055349727</v>
      </c>
      <c r="O47" s="65" t="s">
        <v>148</v>
      </c>
      <c r="P47" s="65">
        <v>6</v>
      </c>
      <c r="Q47" s="65" t="s">
        <v>166</v>
      </c>
    </row>
    <row r="48" spans="3:17" ht="45.4" customHeight="1" x14ac:dyDescent="0.5">
      <c r="C48" s="5"/>
      <c r="D48" s="5"/>
      <c r="K48" s="65" t="s">
        <v>161</v>
      </c>
      <c r="L48" s="66" t="s">
        <v>162</v>
      </c>
      <c r="M48" s="65" t="s">
        <v>165</v>
      </c>
      <c r="N48" s="65">
        <f>(N47-1)*N43</f>
        <v>864.51079460514211</v>
      </c>
      <c r="O48" s="65" t="s">
        <v>180</v>
      </c>
      <c r="P48" s="65">
        <f>10*LOG10(表1[[#This Row],[Value]])</f>
        <v>29.367704204071412</v>
      </c>
      <c r="Q48" s="65" t="s">
        <v>167</v>
      </c>
    </row>
    <row r="49" spans="3:17" ht="58.5" customHeight="1" x14ac:dyDescent="0.5">
      <c r="C49" s="5"/>
      <c r="D49" s="5"/>
      <c r="K49" s="65" t="s">
        <v>168</v>
      </c>
      <c r="L49" s="66" t="s">
        <v>169</v>
      </c>
      <c r="M49" s="65" t="s">
        <v>148</v>
      </c>
      <c r="N49" s="65">
        <v>870</v>
      </c>
      <c r="O49" s="65" t="s">
        <v>180</v>
      </c>
      <c r="P49" s="65">
        <f>10*LOG10(表1[[#This Row],[Value]])</f>
        <v>29.395192526186186</v>
      </c>
      <c r="Q49" s="65" t="s">
        <v>170</v>
      </c>
    </row>
    <row r="50" spans="3:17" ht="64.5" customHeight="1" x14ac:dyDescent="0.5">
      <c r="C50" s="5"/>
      <c r="D50" s="5"/>
      <c r="I50" s="6"/>
      <c r="K50" s="65" t="s">
        <v>174</v>
      </c>
      <c r="L50" s="66" t="s">
        <v>175</v>
      </c>
      <c r="M50" s="65" t="s">
        <v>148</v>
      </c>
      <c r="N50" s="65">
        <v>290</v>
      </c>
      <c r="O50" s="65" t="s">
        <v>180</v>
      </c>
      <c r="P50" s="65">
        <f>10*LOG10(表1[[#This Row],[Value]])</f>
        <v>24.62397997898956</v>
      </c>
      <c r="Q50" s="65" t="s">
        <v>176</v>
      </c>
    </row>
    <row r="51" spans="3:17" ht="64.900000000000006" customHeight="1" x14ac:dyDescent="0.5">
      <c r="C51" s="5"/>
      <c r="D51" s="5"/>
      <c r="I51" s="3"/>
      <c r="K51" s="65" t="s">
        <v>171</v>
      </c>
      <c r="L51" s="66" t="s">
        <v>172</v>
      </c>
      <c r="M51" s="65" t="s">
        <v>173</v>
      </c>
      <c r="N51" s="65">
        <f>N44+N45/N46*N48+(N45*N47/N46)*N49+N45*N50</f>
        <v>2064.919444765856</v>
      </c>
      <c r="O51" s="65" t="s">
        <v>180</v>
      </c>
      <c r="P51" s="65">
        <f>10*LOG10(表1[[#This Row],[Value]])</f>
        <v>33.149031139216845</v>
      </c>
      <c r="Q51" s="65" t="s">
        <v>171</v>
      </c>
    </row>
    <row r="52" spans="3:17" ht="41.25" customHeight="1" x14ac:dyDescent="0.5">
      <c r="C52" s="5"/>
      <c r="D52" s="5"/>
      <c r="I52" s="3"/>
      <c r="K52" s="67" t="s">
        <v>137</v>
      </c>
      <c r="L52" s="66" t="s">
        <v>178</v>
      </c>
      <c r="M52" s="65" t="s">
        <v>179</v>
      </c>
      <c r="N52" s="65">
        <f>N42*F22+N43*(1-F22)+N51</f>
        <v>2218.919444765856</v>
      </c>
      <c r="O52" s="65" t="s">
        <v>180</v>
      </c>
      <c r="P52" s="65">
        <f>10*LOG10(表1[[#This Row],[Value]])</f>
        <v>33.46141535973014</v>
      </c>
      <c r="Q52" s="68" t="s">
        <v>181</v>
      </c>
    </row>
    <row r="53" spans="3:17" ht="46.9" customHeight="1" x14ac:dyDescent="0.5">
      <c r="H53" s="6"/>
      <c r="I53" s="3"/>
    </row>
    <row r="54" spans="3:17" ht="49.9" customHeight="1" x14ac:dyDescent="0.5">
      <c r="H54" s="6"/>
      <c r="I54" s="3"/>
    </row>
    <row r="55" spans="3:17" ht="48.4" customHeight="1" x14ac:dyDescent="0.5">
      <c r="H55" s="6"/>
      <c r="I55" s="3"/>
      <c r="J55" s="3"/>
      <c r="K55" s="3"/>
    </row>
    <row r="56" spans="3:17" ht="30" customHeight="1" x14ac:dyDescent="0.5">
      <c r="H56" s="6"/>
      <c r="I56" s="3"/>
      <c r="J56" s="3"/>
      <c r="K56" s="3"/>
    </row>
    <row r="57" spans="3:17" ht="30" customHeight="1" x14ac:dyDescent="0.5">
      <c r="H57" s="6"/>
      <c r="I57" s="3"/>
      <c r="J57" s="3"/>
      <c r="K57" s="3"/>
    </row>
    <row r="58" spans="3:17" ht="30" customHeight="1" x14ac:dyDescent="0.5">
      <c r="H58" s="6"/>
      <c r="I58" s="3"/>
      <c r="J58" s="3"/>
      <c r="K58" s="3"/>
    </row>
    <row r="59" spans="3:17" ht="30" customHeight="1" x14ac:dyDescent="0.5">
      <c r="H59" s="6"/>
      <c r="I59" s="3"/>
      <c r="J59" s="3"/>
      <c r="K59" s="3"/>
    </row>
    <row r="60" spans="3:17" ht="30" customHeight="1" x14ac:dyDescent="0.5">
      <c r="H60" s="6"/>
      <c r="I60" s="6"/>
      <c r="J60" s="3"/>
      <c r="K60" s="3"/>
    </row>
    <row r="61" spans="3:17" ht="30" customHeight="1" x14ac:dyDescent="0.5">
      <c r="H61" s="6"/>
      <c r="I61" s="6"/>
      <c r="J61" s="3"/>
      <c r="K61" s="3"/>
    </row>
    <row r="62" spans="3:17" ht="30" customHeight="1" x14ac:dyDescent="0.5">
      <c r="J62" s="3"/>
      <c r="K62" s="3"/>
    </row>
    <row r="63" spans="3:17" ht="30" customHeight="1" x14ac:dyDescent="0.5">
      <c r="J63" s="3"/>
      <c r="K63" s="3"/>
    </row>
    <row r="64" spans="3:17" ht="30" customHeight="1" x14ac:dyDescent="0.5">
      <c r="J64" s="3"/>
      <c r="K64" s="3"/>
    </row>
    <row r="65" spans="10:11" ht="30" customHeight="1" x14ac:dyDescent="0.5">
      <c r="J65" s="3"/>
      <c r="K65" s="3"/>
    </row>
    <row r="66" spans="10:11" ht="30" customHeight="1" x14ac:dyDescent="0.5">
      <c r="J66" s="3"/>
      <c r="K66" s="3"/>
    </row>
  </sheetData>
  <mergeCells count="13">
    <mergeCell ref="K40:Q40"/>
    <mergeCell ref="C18:I18"/>
    <mergeCell ref="C25:I25"/>
    <mergeCell ref="C30:I30"/>
    <mergeCell ref="C4:I4"/>
    <mergeCell ref="C34:I34"/>
    <mergeCell ref="O3:Q3"/>
    <mergeCell ref="C1:E1"/>
    <mergeCell ref="F1:G1"/>
    <mergeCell ref="C14:I14"/>
    <mergeCell ref="L3:M3"/>
    <mergeCell ref="L4:M4"/>
    <mergeCell ref="L5:M5"/>
  </mergeCells>
  <phoneticPr fontId="6" type="noConversion"/>
  <conditionalFormatting sqref="C5 E5:I5 C6:I9 C10:E12 G10:I12">
    <cfRule type="expression" dxfId="33" priority="66">
      <formula>$B4=1</formula>
    </cfRule>
    <cfRule type="expression" dxfId="32" priority="67">
      <formula>#REF!="是"</formula>
    </cfRule>
  </conditionalFormatting>
  <conditionalFormatting sqref="C17:E17 C18">
    <cfRule type="expression" dxfId="31" priority="70">
      <formula>$B12=1</formula>
    </cfRule>
    <cfRule type="expression" dxfId="30" priority="71">
      <formula>#REF!="是"</formula>
    </cfRule>
  </conditionalFormatting>
  <conditionalFormatting sqref="F15:I16">
    <cfRule type="expression" dxfId="29" priority="72">
      <formula>$B12=1</formula>
    </cfRule>
    <cfRule type="expression" dxfId="28" priority="73">
      <formula>#REF!="是"</formula>
    </cfRule>
  </conditionalFormatting>
  <conditionalFormatting sqref="F17:I17 C26:I28">
    <cfRule type="expression" dxfId="27" priority="76">
      <formula>$B13=1</formula>
    </cfRule>
    <cfRule type="expression" dxfId="26" priority="77">
      <formula>#REF!="是"</formula>
    </cfRule>
  </conditionalFormatting>
  <conditionalFormatting sqref="C35:I37 C34">
    <cfRule type="expression" dxfId="25" priority="85">
      <formula>$B31=1</formula>
    </cfRule>
    <cfRule type="expression" dxfId="24" priority="86">
      <formula>#REF!="是"</formula>
    </cfRule>
  </conditionalFormatting>
  <conditionalFormatting sqref="I19:I22 C21:G22 C23:I24 C25 C19:E20 G19:G20">
    <cfRule type="expression" dxfId="23" priority="87">
      <formula>$B16=1</formula>
    </cfRule>
    <cfRule type="expression" dxfId="22" priority="88">
      <formula>#REF!="是"</formula>
    </cfRule>
  </conditionalFormatting>
  <conditionalFormatting sqref="H19:H22">
    <cfRule type="expression" dxfId="21" priority="95">
      <formula>$B15=1</formula>
    </cfRule>
    <cfRule type="expression" dxfId="20" priority="96">
      <formula>#REF!="是"</formula>
    </cfRule>
  </conditionalFormatting>
  <conditionalFormatting sqref="C30 C29:I29">
    <cfRule type="expression" dxfId="19" priority="99">
      <formula>$B26=1</formula>
    </cfRule>
    <cfRule type="expression" dxfId="18" priority="100">
      <formula>#REF!="是"</formula>
    </cfRule>
  </conditionalFormatting>
  <conditionalFormatting sqref="C31:I33">
    <cfRule type="expression" dxfId="17" priority="103">
      <formula>$B27=1</formula>
    </cfRule>
    <cfRule type="expression" dxfId="16" priority="104">
      <formula>#REF!="是"</formula>
    </cfRule>
  </conditionalFormatting>
  <conditionalFormatting sqref="C13:E13 G13:I13">
    <cfRule type="expression" dxfId="15" priority="107">
      <formula>$B11=1</formula>
    </cfRule>
    <cfRule type="expression" dxfId="14" priority="108">
      <formula>#REF!="是"</formula>
    </cfRule>
  </conditionalFormatting>
  <conditionalFormatting sqref="C37:I37">
    <cfRule type="expression" dxfId="13" priority="123">
      <formula>$B35=1</formula>
    </cfRule>
    <cfRule type="expression" dxfId="12" priority="124">
      <formula>#REF!="是"</formula>
    </cfRule>
  </conditionalFormatting>
  <conditionalFormatting sqref="F10">
    <cfRule type="expression" dxfId="11" priority="11">
      <formula>$B9=1</formula>
    </cfRule>
    <cfRule type="expression" dxfId="10" priority="12">
      <formula>#REF!="是"</formula>
    </cfRule>
  </conditionalFormatting>
  <conditionalFormatting sqref="F11">
    <cfRule type="expression" dxfId="9" priority="9">
      <formula>$B10=1</formula>
    </cfRule>
    <cfRule type="expression" dxfId="8" priority="10">
      <formula>#REF!="是"</formula>
    </cfRule>
  </conditionalFormatting>
  <conditionalFormatting sqref="F12">
    <cfRule type="expression" dxfId="7" priority="7">
      <formula>$B11=1</formula>
    </cfRule>
    <cfRule type="expression" dxfId="6" priority="8">
      <formula>#REF!="是"</formula>
    </cfRule>
  </conditionalFormatting>
  <conditionalFormatting sqref="F13">
    <cfRule type="expression" dxfId="5" priority="5">
      <formula>$B12=1</formula>
    </cfRule>
    <cfRule type="expression" dxfId="4" priority="6">
      <formula>#REF!="是"</formula>
    </cfRule>
  </conditionalFormatting>
  <conditionalFormatting sqref="F19">
    <cfRule type="expression" dxfId="3" priority="3">
      <formula>$B16=1</formula>
    </cfRule>
    <cfRule type="expression" dxfId="2" priority="4">
      <formula>#REF!="是"</formula>
    </cfRule>
  </conditionalFormatting>
  <conditionalFormatting sqref="F20">
    <cfRule type="expression" dxfId="1" priority="1">
      <formula>$B17=1</formula>
    </cfRule>
    <cfRule type="expression" dxfId="0" priority="2">
      <formula>#REF!="是"</formula>
    </cfRule>
  </conditionalFormatting>
  <dataValidations disablePrompts="1" count="10">
    <dataValidation type="list" allowBlank="1" showInputMessage="1" showErrorMessage="1" error="从下拉列表中选择选项。选择“重试”以输入“是”或“否”，或者选择“取消”并按 Alt+向下键以浏览列表" prompt="若要允许突出显示待续订项目，请按 Alt+向下键并导航到“是”，然后按 Enter。这将在“库存清单”表的 B 列中放置一个标志，并突出显示相应的行。选择“否”以清除标志和所有突出显示" sqref="I1" xr:uid="{00000000-0002-0000-0000-000000000000}">
      <formula1>"是, 否"</formula1>
    </dataValidation>
    <dataValidation allowBlank="1" showInputMessage="1" prompt="此工作表跟踪库存清单表中所列项目的库存，并可突出显示和标记待续订的项目。已停产项目在“已停产”列中采用删除线格式，并包含“是”" sqref="A1" xr:uid="{00000000-0002-0000-0000-000001000000}"/>
    <dataValidation errorStyle="information" allowBlank="1" showInputMessage="1" error="只有输入“是”才能突出显示待续订项目" prompt="突出显示待续订项目。从 H1 右侧的下拉列表中选择“是”将在库存清单表中突出显示各行，并在 B 列中放置旗标以指示待续订的项目" sqref="F1:H1" xr:uid="{00000000-0002-0000-0000-000002000000}"/>
    <dataValidation allowBlank="1" showInputMessage="1" showErrorMessage="1" prompt="此列中的旗标指示库存清单中待续订的项目。仅当 H1 中选择了“是”且项目符合续订条件时，才显示标志图标" sqref="B3" xr:uid="{00000000-0002-0000-0000-000003000000}"/>
    <dataValidation allowBlank="1" showInputMessage="1" showErrorMessage="1" prompt="在此列中输入项目库存 ID" sqref="C3:C4" xr:uid="{00000000-0002-0000-0000-000004000000}"/>
    <dataValidation allowBlank="1" showInputMessage="1" showErrorMessage="1" prompt="在此列中输入项目名称" sqref="D3" xr:uid="{00000000-0002-0000-0000-000005000000}"/>
    <dataValidation allowBlank="1" showInputMessage="1" showErrorMessage="1" prompt="在此列中输入项目描述" sqref="E3" xr:uid="{00000000-0002-0000-0000-000006000000}"/>
    <dataValidation allowBlank="1" showInputMessage="1" showErrorMessage="1" prompt="在此列中输入项目单价" sqref="F3" xr:uid="{00000000-0002-0000-0000-000007000000}"/>
    <dataValidation allowBlank="1" showInputMessage="1" showErrorMessage="1" prompt="在此列中输入项目在库数量" sqref="G3:H3" xr:uid="{00000000-0002-0000-0000-000008000000}"/>
    <dataValidation allowBlank="1" showInputMessage="1" showErrorMessage="1" prompt="在此列中自动计算每个项目的库存价值" sqref="I3" xr:uid="{00000000-0002-0000-0000-000009000000}"/>
  </dataValidations>
  <printOptions horizontalCentered="1"/>
  <pageMargins left="0.23622047244094491" right="0.23622047244094491" top="0.74803149606299213" bottom="0.74803149606299213" header="3.937007874015748E-2" footer="0.31496062992125984"/>
  <pageSetup paperSize="9" scale="54" fitToHeight="0" orientation="portrait" r:id="rId1"/>
  <headerFooter differentFirst="1">
    <oddFooter>Page &amp;P of &amp;N</oddFooter>
  </headerFooter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2" id="{A805BCDA-60BA-4229-B65E-26A7421A74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B4:B31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Link</vt:lpstr>
      <vt:lpstr>ColumnTitle1</vt:lpstr>
      <vt:lpstr>Link!Print_Titles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Jiayang Song</dc:creator>
  <cp:lastModifiedBy>Jiayang Song</cp:lastModifiedBy>
  <dcterms:created xsi:type="dcterms:W3CDTF">2016-08-01T23:26:40Z</dcterms:created>
  <dcterms:modified xsi:type="dcterms:W3CDTF">2018-12-07T20:32:07Z</dcterms:modified>
</cp:coreProperties>
</file>