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span\Dropbox\hardware\Altium\Dionysus LCD PMOD\Documents\"/>
    </mc:Choice>
  </mc:AlternateContent>
  <bookViews>
    <workbookView xWindow="0" yWindow="0" windowWidth="23160" windowHeight="9510"/>
  </bookViews>
  <sheets>
    <sheet name="Boos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3" l="1"/>
  <c r="F36" i="3"/>
  <c r="F37" i="3"/>
  <c r="F38" i="3"/>
  <c r="F39" i="3"/>
  <c r="F40" i="3"/>
  <c r="F35" i="3"/>
  <c r="G27" i="3"/>
  <c r="G24" i="3"/>
  <c r="G28" i="3"/>
  <c r="E39" i="3" s="1"/>
  <c r="G26" i="3"/>
  <c r="G39" i="3" l="1"/>
  <c r="H39" i="3"/>
  <c r="E38" i="3"/>
  <c r="E37" i="3"/>
  <c r="E40" i="3"/>
  <c r="E36" i="3"/>
  <c r="G38" i="3" l="1"/>
  <c r="H38" i="3"/>
  <c r="H36" i="3"/>
  <c r="G36" i="3"/>
  <c r="H40" i="3"/>
  <c r="G40" i="3"/>
  <c r="H37" i="3"/>
  <c r="G37" i="3"/>
  <c r="G25" i="3"/>
  <c r="G29" i="3" s="1"/>
  <c r="I21" i="3" l="1"/>
  <c r="C35" i="3"/>
  <c r="E35" i="3" s="1"/>
  <c r="H35" i="3" l="1"/>
  <c r="G35" i="3"/>
</calcChain>
</file>

<file path=xl/sharedStrings.xml><?xml version="1.0" encoding="utf-8"?>
<sst xmlns="http://schemas.openxmlformats.org/spreadsheetml/2006/main" count="49" uniqueCount="49">
  <si>
    <t>Vin (V)</t>
  </si>
  <si>
    <t>Vout (V)</t>
  </si>
  <si>
    <t>Input</t>
  </si>
  <si>
    <t>Output</t>
  </si>
  <si>
    <t>Output Capacitor (F)</t>
  </si>
  <si>
    <t>Frequency (Hz)</t>
  </si>
  <si>
    <t>Efficiency (Percent)</t>
  </si>
  <si>
    <t>Duty Cycle Calculation</t>
  </si>
  <si>
    <t>D = (Vout - Efficienty * Vin)/Vout'</t>
  </si>
  <si>
    <t>Ripple Requirement (Percent)</t>
  </si>
  <si>
    <t>Ripple Requirement Current (A)</t>
  </si>
  <si>
    <t>Period (Seconds)</t>
  </si>
  <si>
    <t>Efficiency Ratio</t>
  </si>
  <si>
    <t>P = (1 / Freq)</t>
  </si>
  <si>
    <t>n = (Effciency Percent * .01)</t>
  </si>
  <si>
    <t>Inductor Calculation</t>
  </si>
  <si>
    <t>L = (Vin / 2 (RRA)) * D * Ts</t>
  </si>
  <si>
    <t>RRA</t>
  </si>
  <si>
    <t>Ts</t>
  </si>
  <si>
    <t>n</t>
  </si>
  <si>
    <t>D</t>
  </si>
  <si>
    <t>L</t>
  </si>
  <si>
    <t>Minimum Inductor (L)</t>
  </si>
  <si>
    <t>Default Calculation Output</t>
  </si>
  <si>
    <t>Ripple (I)</t>
  </si>
  <si>
    <t>RRA = (Ripple Precent * .01) * Current / 2</t>
  </si>
  <si>
    <t>Maximum Inductor Current (A)</t>
  </si>
  <si>
    <t>Current Ripple %</t>
  </si>
  <si>
    <t>Voltage Ripple (V)</t>
  </si>
  <si>
    <t>delta I</t>
  </si>
  <si>
    <t>Value 1</t>
  </si>
  <si>
    <t>Value 2</t>
  </si>
  <si>
    <t>Value 3</t>
  </si>
  <si>
    <t>Value 4</t>
  </si>
  <si>
    <t>Value 5</t>
  </si>
  <si>
    <t>Calculating Inductor Requirement For Boost Converter</t>
  </si>
  <si>
    <t>Output Capacitor Experimental</t>
  </si>
  <si>
    <t>Inductor Experimental Values</t>
  </si>
  <si>
    <t>Value</t>
  </si>
  <si>
    <t>Inductor (Name)</t>
  </si>
  <si>
    <t>Equation</t>
  </si>
  <si>
    <t>Image Reference</t>
  </si>
  <si>
    <t>Name</t>
  </si>
  <si>
    <t>Abbrevited</t>
  </si>
  <si>
    <t>Output Current (A)</t>
  </si>
  <si>
    <t>Inductor Current</t>
  </si>
  <si>
    <t>I</t>
  </si>
  <si>
    <t>I = (Vout * Iout) / Vin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</si>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</sst>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2" fillId="0" borderId="10" xfId="0" quotePrefix="1" applyFont="1" applyBorder="1"/>
    <xf numFmtId="0" fontId="0" fillId="0" borderId="11" xfId="0" applyBorder="1"/>
    <xf numFmtId="0" fontId="0" fillId="0" borderId="11" xfId="0" applyFont="1" applyBorder="1"/>
    <xf numFmtId="0" fontId="2" fillId="0" borderId="10" xfId="0" applyFont="1" applyBorder="1"/>
    <xf numFmtId="0" fontId="0" fillId="0" borderId="9" xfId="0" applyFill="1" applyBorder="1"/>
    <xf numFmtId="0" fontId="0" fillId="0" borderId="10" xfId="0" applyFill="1" applyBorder="1"/>
    <xf numFmtId="0" fontId="2" fillId="0" borderId="10" xfId="0" applyFont="1" applyFill="1" applyBorder="1"/>
    <xf numFmtId="11" fontId="0" fillId="0" borderId="0" xfId="0" applyNumberFormat="1" applyBorder="1"/>
    <xf numFmtId="11" fontId="0" fillId="0" borderId="7" xfId="0" applyNumberFormat="1" applyBorder="1"/>
    <xf numFmtId="0" fontId="1" fillId="0" borderId="0" xfId="0" applyFont="1"/>
    <xf numFmtId="0" fontId="1" fillId="0" borderId="0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38100</xdr:rowOff>
    </xdr:from>
    <xdr:to>
      <xdr:col>4</xdr:col>
      <xdr:colOff>418451</xdr:colOff>
      <xdr:row>15</xdr:row>
      <xdr:rowOff>104505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800100"/>
          <a:ext cx="5190476" cy="2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tabSelected="1" topLeftCell="A4" workbookViewId="0">
      <selection activeCell="G25" sqref="G25"/>
    </sheetView>
  </sheetViews>
  <sheetFormatPr defaultRowHeight="15" x14ac:dyDescent="0.25"/>
  <cols>
    <col min="2" max="2" width="29.85546875" bestFit="1" customWidth="1"/>
    <col min="3" max="3" width="12" bestFit="1" customWidth="1"/>
    <col min="4" max="4" width="29.85546875" bestFit="1" customWidth="1"/>
    <col min="5" max="5" width="17.85546875" bestFit="1" customWidth="1"/>
    <col min="6" max="6" width="37.42578125" bestFit="1" customWidth="1"/>
    <col min="7" max="7" width="18.5703125" bestFit="1" customWidth="1"/>
    <col min="8" max="8" width="28.7109375" bestFit="1" customWidth="1"/>
    <col min="9" max="9" width="20.5703125" bestFit="1" customWidth="1"/>
    <col min="10" max="10" width="19.140625" bestFit="1" customWidth="1"/>
    <col min="11" max="11" width="10.5703125" bestFit="1" customWidth="1"/>
  </cols>
  <sheetData>
    <row r="1" spans="2:2" x14ac:dyDescent="0.25">
      <c r="B1" s="25" t="s">
        <v>35</v>
      </c>
    </row>
    <row r="17" spans="2:12" ht="15.75" thickBot="1" x14ac:dyDescent="0.3"/>
    <row r="18" spans="2:12" x14ac:dyDescent="0.25">
      <c r="B18" s="5" t="s">
        <v>2</v>
      </c>
      <c r="C18" s="6"/>
      <c r="D18" s="6"/>
      <c r="E18" s="6"/>
      <c r="F18" s="6"/>
      <c r="G18" s="7"/>
      <c r="I18" s="5" t="s">
        <v>3</v>
      </c>
      <c r="J18" s="6"/>
      <c r="K18" s="6"/>
      <c r="L18" s="7"/>
    </row>
    <row r="19" spans="2:12" x14ac:dyDescent="0.25">
      <c r="B19" s="8"/>
      <c r="C19" s="9"/>
      <c r="D19" s="9"/>
      <c r="E19" s="9"/>
      <c r="F19" s="9"/>
      <c r="G19" s="10"/>
      <c r="I19" s="8"/>
      <c r="J19" s="9"/>
      <c r="K19" s="9"/>
      <c r="L19" s="10"/>
    </row>
    <row r="20" spans="2:12" x14ac:dyDescent="0.25">
      <c r="B20" s="8" t="s">
        <v>0</v>
      </c>
      <c r="C20" s="9" t="s">
        <v>1</v>
      </c>
      <c r="D20" s="9" t="s">
        <v>9</v>
      </c>
      <c r="E20" s="9" t="s">
        <v>44</v>
      </c>
      <c r="F20" s="9" t="s">
        <v>5</v>
      </c>
      <c r="G20" s="10" t="s">
        <v>6</v>
      </c>
      <c r="I20" s="8" t="s">
        <v>22</v>
      </c>
      <c r="J20" s="9" t="s">
        <v>4</v>
      </c>
      <c r="K20" s="9" t="s">
        <v>48</v>
      </c>
      <c r="L20" s="10"/>
    </row>
    <row r="21" spans="2:12" ht="15.75" thickBot="1" x14ac:dyDescent="0.3">
      <c r="B21" s="11">
        <v>3.3</v>
      </c>
      <c r="C21" s="12">
        <v>20</v>
      </c>
      <c r="D21" s="12">
        <v>20</v>
      </c>
      <c r="E21" s="12">
        <v>0.04</v>
      </c>
      <c r="F21" s="12">
        <v>1600000000</v>
      </c>
      <c r="G21" s="13">
        <v>70</v>
      </c>
      <c r="I21" s="8">
        <f>G29</f>
        <v>3.7625800781249998E-8</v>
      </c>
      <c r="J21" s="9"/>
      <c r="K21" s="9">
        <f>C21*(E21 + D21 * 0.01 * E21)</f>
        <v>0.96</v>
      </c>
      <c r="L21" s="10"/>
    </row>
    <row r="22" spans="2:12" ht="15.75" thickBot="1" x14ac:dyDescent="0.3">
      <c r="I22" s="11"/>
      <c r="J22" s="12"/>
      <c r="K22" s="12"/>
      <c r="L22" s="13"/>
    </row>
    <row r="23" spans="2:12" ht="15.75" thickBot="1" x14ac:dyDescent="0.3">
      <c r="B23" s="27" t="s">
        <v>42</v>
      </c>
      <c r="C23" s="28" t="s">
        <v>43</v>
      </c>
      <c r="D23" s="28" t="s">
        <v>41</v>
      </c>
      <c r="E23" s="28"/>
      <c r="F23" s="28" t="s">
        <v>40</v>
      </c>
      <c r="G23" s="29"/>
    </row>
    <row r="24" spans="2:12" ht="15.75" thickBot="1" x14ac:dyDescent="0.3">
      <c r="B24" s="14" t="s">
        <v>45</v>
      </c>
      <c r="C24" s="15" t="s">
        <v>46</v>
      </c>
      <c r="D24" s="15"/>
      <c r="E24" s="15"/>
      <c r="F24" s="19" t="s">
        <v>47</v>
      </c>
      <c r="G24" s="17">
        <f>C21*E21/B21</f>
        <v>0.24242424242424246</v>
      </c>
    </row>
    <row r="25" spans="2:12" ht="15.75" thickBot="1" x14ac:dyDescent="0.3">
      <c r="B25" s="14" t="s">
        <v>10</v>
      </c>
      <c r="C25" s="15" t="s">
        <v>17</v>
      </c>
      <c r="D25" s="15" t="s">
        <v>29</v>
      </c>
      <c r="E25" s="15"/>
      <c r="F25" s="16" t="s">
        <v>25</v>
      </c>
      <c r="G25" s="18">
        <f>D21 * 0.01 * G24 / 2</f>
        <v>2.4242424242424246E-2</v>
      </c>
    </row>
    <row r="26" spans="2:12" ht="15.75" thickBot="1" x14ac:dyDescent="0.3">
      <c r="B26" s="14" t="s">
        <v>11</v>
      </c>
      <c r="C26" s="15" t="s">
        <v>18</v>
      </c>
      <c r="D26" s="15"/>
      <c r="E26" s="15"/>
      <c r="F26" s="16" t="s">
        <v>13</v>
      </c>
      <c r="G26" s="18">
        <f>1/F21</f>
        <v>6.2500000000000001E-10</v>
      </c>
    </row>
    <row r="27" spans="2:12" ht="15.75" thickBot="1" x14ac:dyDescent="0.3">
      <c r="B27" s="14" t="s">
        <v>12</v>
      </c>
      <c r="C27" s="15" t="s">
        <v>19</v>
      </c>
      <c r="D27" s="15"/>
      <c r="E27" s="15"/>
      <c r="F27" s="19" t="s">
        <v>14</v>
      </c>
      <c r="G27" s="17">
        <f>G21*0.01</f>
        <v>0.70000000000000007</v>
      </c>
    </row>
    <row r="28" spans="2:12" ht="15.75" thickBot="1" x14ac:dyDescent="0.3">
      <c r="B28" s="14" t="s">
        <v>7</v>
      </c>
      <c r="C28" s="15" t="s">
        <v>20</v>
      </c>
      <c r="D28" s="15"/>
      <c r="E28" s="15"/>
      <c r="F28" s="16" t="s">
        <v>8</v>
      </c>
      <c r="G28" s="17">
        <f>(C21 - (G27 * B21))/C21</f>
        <v>0.88450000000000006</v>
      </c>
    </row>
    <row r="29" spans="2:12" ht="15.75" thickBot="1" x14ac:dyDescent="0.3">
      <c r="B29" s="20" t="s">
        <v>15</v>
      </c>
      <c r="C29" s="21" t="s">
        <v>21</v>
      </c>
      <c r="D29" s="15"/>
      <c r="E29" s="15"/>
      <c r="F29" s="22" t="s">
        <v>16</v>
      </c>
      <c r="G29" s="17">
        <f>(B21 / (2 * G25)) * G28 * G26</f>
        <v>3.7625800781249998E-8</v>
      </c>
    </row>
    <row r="32" spans="2:12" ht="15.75" thickBot="1" x14ac:dyDescent="0.3"/>
    <row r="33" spans="2:8" x14ac:dyDescent="0.25">
      <c r="B33" s="5" t="s">
        <v>37</v>
      </c>
      <c r="C33" s="6"/>
      <c r="D33" s="6"/>
      <c r="E33" s="6"/>
      <c r="F33" s="6"/>
      <c r="G33" s="6"/>
      <c r="H33" s="7"/>
    </row>
    <row r="34" spans="2:8" x14ac:dyDescent="0.25">
      <c r="B34" s="8" t="s">
        <v>39</v>
      </c>
      <c r="C34" s="9" t="s">
        <v>38</v>
      </c>
      <c r="D34" s="9"/>
      <c r="E34" s="9" t="s">
        <v>24</v>
      </c>
      <c r="F34" s="9" t="s">
        <v>27</v>
      </c>
      <c r="G34" s="9" t="s">
        <v>28</v>
      </c>
      <c r="H34" s="10" t="s">
        <v>26</v>
      </c>
    </row>
    <row r="35" spans="2:8" x14ac:dyDescent="0.25">
      <c r="B35" s="8" t="s">
        <v>23</v>
      </c>
      <c r="C35" s="1">
        <f>G29</f>
        <v>3.7625800781249998E-8</v>
      </c>
      <c r="D35" s="1"/>
      <c r="E35" s="1">
        <f>($B$21/(2 * C35)) * $G$28 * $G$26</f>
        <v>2.4242424242424249E-2</v>
      </c>
      <c r="F35" s="1">
        <f>E35/$G$24*100 * 2</f>
        <v>20.000000000000004</v>
      </c>
      <c r="G35" s="1">
        <f>E35*C35</f>
        <v>9.1214062500000022E-10</v>
      </c>
      <c r="H35" s="2">
        <f>E35+$E$21</f>
        <v>6.4242424242424254E-2</v>
      </c>
    </row>
    <row r="36" spans="2:8" x14ac:dyDescent="0.25">
      <c r="B36" s="8" t="s">
        <v>30</v>
      </c>
      <c r="C36" s="23">
        <v>9.9999999999999995E-7</v>
      </c>
      <c r="D36" s="1"/>
      <c r="E36" s="1">
        <f>($B$21/(2 * C36)) * $G$28 * $G$26</f>
        <v>9.1214062499999997E-4</v>
      </c>
      <c r="F36" s="1">
        <f t="shared" ref="F36:F40" si="0">E36/$G$24*100 * 2</f>
        <v>0.75251601562499981</v>
      </c>
      <c r="G36" s="1">
        <f t="shared" ref="G36:G40" si="1">E36*C36</f>
        <v>9.1214062499999991E-10</v>
      </c>
      <c r="H36" s="2">
        <f>E36+$E$21</f>
        <v>4.0912140625000003E-2</v>
      </c>
    </row>
    <row r="37" spans="2:8" x14ac:dyDescent="0.25">
      <c r="B37" s="8" t="s">
        <v>31</v>
      </c>
      <c r="C37" s="23">
        <v>2.2000000000000001E-6</v>
      </c>
      <c r="D37" s="1"/>
      <c r="E37" s="1">
        <f>($B$21/(2 * C37)) * $G$28 * $G$26</f>
        <v>4.1460937499999999E-4</v>
      </c>
      <c r="F37" s="1">
        <f t="shared" si="0"/>
        <v>0.34205273437499994</v>
      </c>
      <c r="G37" s="1">
        <f t="shared" si="1"/>
        <v>9.1214062500000001E-10</v>
      </c>
      <c r="H37" s="2">
        <f>E37+$E$21</f>
        <v>4.0414609375E-2</v>
      </c>
    </row>
    <row r="38" spans="2:8" x14ac:dyDescent="0.25">
      <c r="B38" s="8" t="s">
        <v>32</v>
      </c>
      <c r="C38" s="23">
        <v>3.3000000000000002E-6</v>
      </c>
      <c r="D38" s="1"/>
      <c r="E38" s="1">
        <f>($B$21/(2 * C38)) * $G$28 * $G$26</f>
        <v>2.7640625000000001E-4</v>
      </c>
      <c r="F38" s="1">
        <f t="shared" si="0"/>
        <v>0.22803515624999995</v>
      </c>
      <c r="G38" s="1">
        <f t="shared" si="1"/>
        <v>9.1214062500000011E-10</v>
      </c>
      <c r="H38" s="2">
        <f>E38+$E$21</f>
        <v>4.0276406250000001E-2</v>
      </c>
    </row>
    <row r="39" spans="2:8" x14ac:dyDescent="0.25">
      <c r="B39" s="8" t="s">
        <v>33</v>
      </c>
      <c r="C39" s="23">
        <v>4.6999999999999999E-6</v>
      </c>
      <c r="D39" s="1"/>
      <c r="E39" s="1">
        <f>($B$21/(2 * C39)) * $G$28 * $G$26</f>
        <v>1.9407247340425533E-4</v>
      </c>
      <c r="F39" s="1">
        <f t="shared" si="0"/>
        <v>0.1601097905585106</v>
      </c>
      <c r="G39" s="1">
        <f t="shared" si="1"/>
        <v>9.1214062500000001E-10</v>
      </c>
      <c r="H39" s="2">
        <f>E39+$E$21</f>
        <v>4.0194072473404258E-2</v>
      </c>
    </row>
    <row r="40" spans="2:8" ht="15.75" thickBot="1" x14ac:dyDescent="0.3">
      <c r="B40" s="11" t="s">
        <v>34</v>
      </c>
      <c r="C40" s="24">
        <v>6.6000000000000003E-6</v>
      </c>
      <c r="D40" s="3"/>
      <c r="E40" s="3">
        <f>($B$21/(2 * C40)) * $G$28 * $G$26</f>
        <v>1.3820312500000001E-4</v>
      </c>
      <c r="F40" s="3">
        <f t="shared" si="0"/>
        <v>0.11401757812499998</v>
      </c>
      <c r="G40" s="3">
        <f t="shared" si="1"/>
        <v>9.1214062500000011E-10</v>
      </c>
      <c r="H40" s="4">
        <f>E40+$E$21</f>
        <v>4.0138203125000001E-2</v>
      </c>
    </row>
    <row r="43" spans="2:8" x14ac:dyDescent="0.25">
      <c r="B43" s="26" t="s">
        <v>36</v>
      </c>
    </row>
    <row r="44" spans="2:8" x14ac:dyDescent="0.25">
      <c r="B44" s="26"/>
    </row>
    <row r="45" spans="2:8" x14ac:dyDescent="0.25">
      <c r="B45" s="26"/>
    </row>
    <row r="46" spans="2:8" x14ac:dyDescent="0.25">
      <c r="B46" s="26"/>
    </row>
    <row r="47" spans="2:8" x14ac:dyDescent="0.25">
      <c r="B47" s="2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cospan</dc:creator>
  <cp:lastModifiedBy>cospan</cp:lastModifiedBy>
  <dcterms:created xsi:type="dcterms:W3CDTF">2014-11-13T17:46:28Z</dcterms:created>
  <dcterms:modified xsi:type="dcterms:W3CDTF">2014-11-13T20:13:44Z</dcterms:modified>
</cp:coreProperties>
</file>