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avem\OneDrive\Documents\GitHub\enigma\Documents\LCD Driver\"/>
    </mc:Choice>
  </mc:AlternateContent>
  <bookViews>
    <workbookView xWindow="0" yWindow="0" windowWidth="23160" windowHeight="9510"/>
  </bookViews>
  <sheets>
    <sheet name="Boost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3" l="1"/>
  <c r="C44" i="3"/>
  <c r="C43" i="3"/>
  <c r="N49" i="3"/>
  <c r="H49" i="3"/>
  <c r="K49" i="3" s="1"/>
  <c r="K35" i="3"/>
  <c r="N35" i="3"/>
  <c r="C39" i="3"/>
  <c r="C37" i="3"/>
  <c r="C38" i="3" s="1"/>
  <c r="C36" i="3"/>
  <c r="N44" i="3"/>
  <c r="H44" i="3"/>
  <c r="K44" i="3" s="1"/>
  <c r="C27" i="3"/>
  <c r="H17" i="3"/>
  <c r="K17" i="3" s="1"/>
  <c r="C17" i="3"/>
  <c r="C23" i="3" s="1"/>
  <c r="N17" i="3"/>
  <c r="C19" i="3" l="1"/>
  <c r="C24" i="3" s="1"/>
  <c r="C25" i="3" l="1"/>
</calcChain>
</file>

<file path=xl/sharedStrings.xml><?xml version="1.0" encoding="utf-8"?>
<sst xmlns="http://schemas.openxmlformats.org/spreadsheetml/2006/main" count="64" uniqueCount="45">
  <si>
    <t>Current (A)</t>
  </si>
  <si>
    <t>Vin (V)</t>
  </si>
  <si>
    <t>Inductor (H)</t>
  </si>
  <si>
    <t>Output Capacitor (F)</t>
  </si>
  <si>
    <t>Frequency (Hz)</t>
  </si>
  <si>
    <t>Vout</t>
  </si>
  <si>
    <t>Vfb</t>
  </si>
  <si>
    <t>R2</t>
  </si>
  <si>
    <t>R1</t>
  </si>
  <si>
    <t>Vout (Using R1)</t>
  </si>
  <si>
    <t>Duty Cycle</t>
  </si>
  <si>
    <t>VSW (V)</t>
  </si>
  <si>
    <t>VF (V)</t>
  </si>
  <si>
    <t>V01 (V)</t>
  </si>
  <si>
    <t>V02 (V)</t>
  </si>
  <si>
    <t>V03 (V)</t>
  </si>
  <si>
    <t>Delta I (A)</t>
  </si>
  <si>
    <t>Inductor Current (A)</t>
  </si>
  <si>
    <t>Peak SW I (A)</t>
  </si>
  <si>
    <t>If &gt; 0.96 then TPS65100 else TPS65105</t>
  </si>
  <si>
    <t>Voltage Ripple (V)</t>
  </si>
  <si>
    <t>Output Capacitor ESR (Ohms)</t>
  </si>
  <si>
    <t>FF Cap (F)</t>
  </si>
  <si>
    <t>Fz (Hz)</t>
  </si>
  <si>
    <t>Output (Main Boost)</t>
  </si>
  <si>
    <t>Output Negative Charge Pump</t>
  </si>
  <si>
    <t>Calculate Bottom R</t>
  </si>
  <si>
    <t>Output (Charge Pump)</t>
  </si>
  <si>
    <t>RDS Q3</t>
  </si>
  <si>
    <t>RDS Q4</t>
  </si>
  <si>
    <t>RDS Q5</t>
  </si>
  <si>
    <t>Output Current</t>
  </si>
  <si>
    <t>Min Trippler Value (V)</t>
  </si>
  <si>
    <t>Min Doubler Value (V)</t>
  </si>
  <si>
    <t>Max Doubler Value (V)</t>
  </si>
  <si>
    <t>Max Trippler Value (V)</t>
  </si>
  <si>
    <t>If &gt; than V03 than use this else use Trippler</t>
  </si>
  <si>
    <t>Output VCOM</t>
  </si>
  <si>
    <t>VCOM (V)</t>
  </si>
  <si>
    <t>RFB Top</t>
  </si>
  <si>
    <t>RFB Bot</t>
  </si>
  <si>
    <t>R Bot</t>
  </si>
  <si>
    <t>R Top</t>
  </si>
  <si>
    <t>C_0402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</si>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</sst>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11" fontId="0" fillId="0" borderId="0" xfId="0" applyNumberFormat="1"/>
    <xf numFmtId="0" fontId="1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Border="1"/>
    <xf numFmtId="0" fontId="0" fillId="0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tabSelected="1" zoomScale="85" zoomScaleNormal="85" workbookViewId="0">
      <selection activeCell="R3" sqref="R3"/>
    </sheetView>
  </sheetViews>
  <sheetFormatPr defaultRowHeight="15" x14ac:dyDescent="0.25"/>
  <cols>
    <col min="2" max="2" width="27.140625" style="3" bestFit="1" customWidth="1"/>
    <col min="3" max="3" width="8.42578125" bestFit="1" customWidth="1"/>
    <col min="4" max="4" width="34.42578125" bestFit="1" customWidth="1"/>
    <col min="5" max="5" width="10.85546875" bestFit="1" customWidth="1"/>
    <col min="6" max="6" width="14.42578125" bestFit="1" customWidth="1"/>
    <col min="7" max="7" width="18" customWidth="1"/>
    <col min="9" max="9" width="11.5703125" bestFit="1" customWidth="1"/>
    <col min="10" max="10" width="19.140625" bestFit="1" customWidth="1"/>
  </cols>
  <sheetData>
    <row r="1" spans="2:20" s="8" customFormat="1" x14ac:dyDescent="0.25">
      <c r="B1" s="9" t="s">
        <v>44</v>
      </c>
      <c r="C1" s="9"/>
      <c r="D1" s="9"/>
      <c r="E1" s="9"/>
      <c r="F1" s="9"/>
      <c r="G1" s="9"/>
      <c r="I1" s="9"/>
      <c r="J1" s="9"/>
      <c r="K1" s="9"/>
      <c r="L1" s="9"/>
      <c r="N1" s="7"/>
    </row>
    <row r="2" spans="2:20" x14ac:dyDescent="0.25">
      <c r="B2" s="1" t="s">
        <v>1</v>
      </c>
      <c r="C2" s="1">
        <v>5</v>
      </c>
      <c r="D2" s="1"/>
      <c r="E2" s="1"/>
      <c r="F2" s="1"/>
      <c r="G2" s="1"/>
      <c r="I2" s="1"/>
      <c r="J2" s="1"/>
      <c r="K2" s="1"/>
      <c r="L2" s="1"/>
    </row>
    <row r="3" spans="2:20" x14ac:dyDescent="0.25">
      <c r="K3" s="1"/>
    </row>
    <row r="4" spans="2:20" x14ac:dyDescent="0.25">
      <c r="B4" s="1" t="s">
        <v>4</v>
      </c>
      <c r="C4" s="4">
        <v>1600000</v>
      </c>
      <c r="K4" s="1"/>
    </row>
    <row r="5" spans="2:20" x14ac:dyDescent="0.25">
      <c r="B5" s="3" t="s">
        <v>22</v>
      </c>
      <c r="C5">
        <v>6.8000000000000001E-12</v>
      </c>
      <c r="P5" s="2"/>
      <c r="Q5" s="2"/>
      <c r="S5" s="2"/>
      <c r="T5" s="2"/>
    </row>
    <row r="6" spans="2:20" x14ac:dyDescent="0.25">
      <c r="D6" s="4"/>
      <c r="G6" s="4"/>
      <c r="P6" s="2"/>
      <c r="Q6" s="2"/>
      <c r="S6" s="2"/>
      <c r="T6" s="2"/>
    </row>
    <row r="7" spans="2:20" x14ac:dyDescent="0.25">
      <c r="B7" s="3" t="s">
        <v>38</v>
      </c>
      <c r="C7">
        <v>3.9</v>
      </c>
    </row>
    <row r="8" spans="2:20" x14ac:dyDescent="0.25">
      <c r="B8" s="1" t="s">
        <v>13</v>
      </c>
      <c r="C8" s="4">
        <v>9.6</v>
      </c>
      <c r="P8" s="2"/>
      <c r="Q8" s="2"/>
      <c r="S8" s="2"/>
      <c r="T8" s="2"/>
    </row>
    <row r="9" spans="2:20" x14ac:dyDescent="0.25">
      <c r="B9" s="3" t="s">
        <v>14</v>
      </c>
      <c r="C9">
        <v>-6</v>
      </c>
    </row>
    <row r="10" spans="2:20" x14ac:dyDescent="0.25">
      <c r="B10" s="3" t="s">
        <v>15</v>
      </c>
      <c r="C10">
        <v>18</v>
      </c>
    </row>
    <row r="12" spans="2:20" s="8" customFormat="1" x14ac:dyDescent="0.25">
      <c r="B12" s="7" t="s">
        <v>24</v>
      </c>
    </row>
    <row r="14" spans="2:20" x14ac:dyDescent="0.25">
      <c r="B14" s="1" t="s">
        <v>0</v>
      </c>
      <c r="C14" s="4">
        <v>0.35</v>
      </c>
      <c r="M14" t="s">
        <v>26</v>
      </c>
      <c r="P14" s="2"/>
      <c r="Q14" s="2"/>
      <c r="S14" s="2"/>
      <c r="T14" s="2"/>
    </row>
    <row r="15" spans="2:20" x14ac:dyDescent="0.25">
      <c r="B15" s="3" t="s">
        <v>11</v>
      </c>
      <c r="C15">
        <v>0.5</v>
      </c>
      <c r="F15" s="11"/>
      <c r="G15" s="10"/>
      <c r="H15" s="10" t="s">
        <v>5</v>
      </c>
      <c r="I15" s="10" t="s">
        <v>6</v>
      </c>
      <c r="J15" s="10" t="s">
        <v>7</v>
      </c>
      <c r="K15" s="10" t="s">
        <v>8</v>
      </c>
      <c r="L15" s="10"/>
      <c r="M15" s="10" t="s">
        <v>8</v>
      </c>
      <c r="N15" s="10" t="s">
        <v>9</v>
      </c>
    </row>
    <row r="16" spans="2:20" x14ac:dyDescent="0.25">
      <c r="B16" s="3" t="s">
        <v>12</v>
      </c>
      <c r="C16">
        <v>0.5</v>
      </c>
    </row>
    <row r="17" spans="2:20" x14ac:dyDescent="0.25">
      <c r="B17" s="1" t="s">
        <v>10</v>
      </c>
      <c r="C17" s="1">
        <f>(C8+C16-C2)/(C8+C16-C15)</f>
        <v>0.53125</v>
      </c>
      <c r="D17" s="1"/>
      <c r="F17" s="1"/>
      <c r="H17">
        <f>C8</f>
        <v>9.6</v>
      </c>
      <c r="I17">
        <v>1.1459999999999999</v>
      </c>
      <c r="J17" s="2">
        <v>5600</v>
      </c>
      <c r="K17" s="2">
        <f xml:space="preserve"> ((H17/I17)-1) * J17</f>
        <v>41310.994764397903</v>
      </c>
      <c r="M17" s="2">
        <v>41200</v>
      </c>
      <c r="N17" s="2">
        <f>I17*(1 + M17/J17)</f>
        <v>9.5772857142857148</v>
      </c>
    </row>
    <row r="19" spans="2:20" x14ac:dyDescent="0.25">
      <c r="B19" s="3" t="s">
        <v>17</v>
      </c>
      <c r="C19">
        <f>C14/(1 - C17)</f>
        <v>0.74666666666666659</v>
      </c>
    </row>
    <row r="20" spans="2:20" x14ac:dyDescent="0.25">
      <c r="B20" s="1" t="s">
        <v>3</v>
      </c>
      <c r="C20" s="4">
        <v>2.1999999999999999E-5</v>
      </c>
      <c r="P20" s="2"/>
      <c r="Q20" s="2"/>
      <c r="S20" s="2"/>
      <c r="T20" s="2"/>
    </row>
    <row r="21" spans="2:20" x14ac:dyDescent="0.25">
      <c r="B21" s="1"/>
      <c r="C21" s="4"/>
      <c r="P21" s="2"/>
      <c r="Q21" s="2"/>
      <c r="S21" s="2"/>
      <c r="T21" s="2"/>
    </row>
    <row r="22" spans="2:20" x14ac:dyDescent="0.25">
      <c r="B22" s="1" t="s">
        <v>21</v>
      </c>
      <c r="C22">
        <v>4.0000000000000001E-3</v>
      </c>
      <c r="P22" s="2"/>
      <c r="Q22" s="2"/>
      <c r="S22" s="2"/>
      <c r="T22" s="2"/>
    </row>
    <row r="23" spans="2:20" x14ac:dyDescent="0.25">
      <c r="B23" s="3" t="s">
        <v>16</v>
      </c>
      <c r="C23">
        <f>((C2 - C16) * C17) / (C4 * C26)</f>
        <v>0.31790226063829791</v>
      </c>
    </row>
    <row r="24" spans="2:20" x14ac:dyDescent="0.25">
      <c r="B24" s="3" t="s">
        <v>18</v>
      </c>
      <c r="C24">
        <f>C19+C23/2</f>
        <v>0.90561779698581557</v>
      </c>
      <c r="D24" t="s">
        <v>19</v>
      </c>
    </row>
    <row r="25" spans="2:20" x14ac:dyDescent="0.25">
      <c r="B25" s="3" t="s">
        <v>20</v>
      </c>
      <c r="C25">
        <f>(C14/C20)*((1/C4)-(C24*C26/(C8+C16-C2)))+C24*C22</f>
        <v>2.8810152625283018E-4</v>
      </c>
    </row>
    <row r="26" spans="2:20" x14ac:dyDescent="0.25">
      <c r="B26" s="1" t="s">
        <v>2</v>
      </c>
      <c r="C26" s="5">
        <v>4.6999999999999999E-6</v>
      </c>
      <c r="P26" s="2"/>
      <c r="Q26" s="2"/>
      <c r="S26" s="2"/>
      <c r="T26" s="2"/>
    </row>
    <row r="27" spans="2:20" x14ac:dyDescent="0.25">
      <c r="B27" s="3" t="s">
        <v>23</v>
      </c>
      <c r="C27" s="6">
        <f>1 / (20 * 3.14 * C5 * M17)</f>
        <v>56837.403194534869</v>
      </c>
    </row>
    <row r="29" spans="2:20" s="8" customFormat="1" x14ac:dyDescent="0.25">
      <c r="B29" s="7" t="s">
        <v>27</v>
      </c>
    </row>
    <row r="31" spans="2:20" x14ac:dyDescent="0.25">
      <c r="B31" s="3" t="s">
        <v>31</v>
      </c>
      <c r="C31">
        <v>0.02</v>
      </c>
      <c r="M31" t="s">
        <v>26</v>
      </c>
    </row>
    <row r="32" spans="2:20" x14ac:dyDescent="0.25">
      <c r="B32" s="3" t="s">
        <v>28</v>
      </c>
      <c r="C32">
        <v>15.5</v>
      </c>
      <c r="H32" s="10" t="s">
        <v>5</v>
      </c>
      <c r="I32" s="10" t="s">
        <v>6</v>
      </c>
      <c r="J32" s="10" t="s">
        <v>7</v>
      </c>
      <c r="K32" s="10" t="s">
        <v>8</v>
      </c>
      <c r="L32" s="10"/>
      <c r="M32" s="10" t="s">
        <v>8</v>
      </c>
      <c r="N32" s="10" t="s">
        <v>9</v>
      </c>
    </row>
    <row r="33" spans="2:14" x14ac:dyDescent="0.25">
      <c r="B33" s="3" t="s">
        <v>29</v>
      </c>
      <c r="C33">
        <v>1.8</v>
      </c>
    </row>
    <row r="34" spans="2:14" x14ac:dyDescent="0.25">
      <c r="B34" s="3" t="s">
        <v>30</v>
      </c>
      <c r="C34">
        <v>8.5</v>
      </c>
    </row>
    <row r="35" spans="2:14" x14ac:dyDescent="0.25">
      <c r="H35">
        <v>18</v>
      </c>
      <c r="I35">
        <v>1.214</v>
      </c>
      <c r="J35" s="2">
        <v>49900</v>
      </c>
      <c r="K35" s="2">
        <f xml:space="preserve"> ((H35/I35)-1) * J35</f>
        <v>689968.20428336086</v>
      </c>
      <c r="M35" s="2">
        <v>680000</v>
      </c>
      <c r="N35" s="2">
        <f>I35*(1 + M35/J35)</f>
        <v>17.757486973947895</v>
      </c>
    </row>
    <row r="36" spans="2:14" x14ac:dyDescent="0.25">
      <c r="B36" s="3" t="s">
        <v>33</v>
      </c>
      <c r="C36">
        <f>C8</f>
        <v>9.6</v>
      </c>
    </row>
    <row r="37" spans="2:14" x14ac:dyDescent="0.25">
      <c r="B37" s="3" t="s">
        <v>34</v>
      </c>
      <c r="C37">
        <f>2 * C8 - (2 *C16 + 2 * C31 * (2 * C32 +C33 +C34))</f>
        <v>16.547999999999998</v>
      </c>
      <c r="D37" t="s">
        <v>36</v>
      </c>
    </row>
    <row r="38" spans="2:14" x14ac:dyDescent="0.25">
      <c r="B38" s="3" t="s">
        <v>32</v>
      </c>
      <c r="C38">
        <f>C37</f>
        <v>16.547999999999998</v>
      </c>
    </row>
    <row r="39" spans="2:14" x14ac:dyDescent="0.25">
      <c r="B39" s="3" t="s">
        <v>35</v>
      </c>
      <c r="C39">
        <f>3 * C8 - (4 * C16 + 2 * C31 * (3 * C32 + C33 + C34))</f>
        <v>24.527999999999999</v>
      </c>
    </row>
    <row r="41" spans="2:14" s="8" customFormat="1" x14ac:dyDescent="0.25">
      <c r="B41" s="7" t="s">
        <v>25</v>
      </c>
    </row>
    <row r="43" spans="2:14" x14ac:dyDescent="0.25">
      <c r="B43" s="3" t="s">
        <v>39</v>
      </c>
      <c r="C43" s="2">
        <f>J44</f>
        <v>41200</v>
      </c>
      <c r="F43" s="1"/>
      <c r="H43" t="s">
        <v>5</v>
      </c>
      <c r="I43" t="s">
        <v>6</v>
      </c>
      <c r="J43" t="s">
        <v>7</v>
      </c>
      <c r="K43" t="s">
        <v>8</v>
      </c>
      <c r="M43" t="s">
        <v>8</v>
      </c>
      <c r="N43" t="s">
        <v>9</v>
      </c>
    </row>
    <row r="44" spans="2:14" x14ac:dyDescent="0.25">
      <c r="B44" s="3" t="s">
        <v>40</v>
      </c>
      <c r="C44" s="2">
        <f>M44</f>
        <v>200000</v>
      </c>
      <c r="F44" s="1"/>
      <c r="H44">
        <f>C9</f>
        <v>-6</v>
      </c>
      <c r="I44">
        <v>-1.2130000000000001</v>
      </c>
      <c r="J44" s="2">
        <v>41200</v>
      </c>
      <c r="K44" s="2">
        <f xml:space="preserve"> (H44/I44)*J44</f>
        <v>203792.25061830171</v>
      </c>
      <c r="M44" s="2">
        <v>200000</v>
      </c>
      <c r="N44" s="2">
        <f>I44*(M44/J44)</f>
        <v>-5.8883495145631066</v>
      </c>
    </row>
    <row r="46" spans="2:14" s="8" customFormat="1" x14ac:dyDescent="0.25">
      <c r="B46" s="7" t="s">
        <v>37</v>
      </c>
    </row>
    <row r="48" spans="2:14" x14ac:dyDescent="0.25">
      <c r="B48" s="3" t="s">
        <v>42</v>
      </c>
      <c r="C48" s="2">
        <f>M49</f>
        <v>732000</v>
      </c>
      <c r="H48" t="s">
        <v>5</v>
      </c>
      <c r="J48" t="s">
        <v>7</v>
      </c>
      <c r="K48" t="s">
        <v>8</v>
      </c>
      <c r="M48" t="s">
        <v>8</v>
      </c>
      <c r="N48" t="s">
        <v>9</v>
      </c>
    </row>
    <row r="49" spans="2:14" x14ac:dyDescent="0.25">
      <c r="B49" s="3" t="s">
        <v>41</v>
      </c>
      <c r="C49" s="2" t="s">
        <v>43</v>
      </c>
      <c r="H49">
        <f>C7</f>
        <v>3.9</v>
      </c>
      <c r="J49" s="2">
        <v>499000</v>
      </c>
      <c r="K49" s="2">
        <f>(C8/H49*J49) - J49</f>
        <v>729307.69230769249</v>
      </c>
      <c r="M49" s="2">
        <v>732000</v>
      </c>
      <c r="N49" s="2">
        <f>C8*J49/(J49 + M49)</f>
        <v>3.8914703493095044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cospan</dc:creator>
  <cp:lastModifiedBy>David McCoy</cp:lastModifiedBy>
  <dcterms:created xsi:type="dcterms:W3CDTF">2014-11-13T17:46:28Z</dcterms:created>
  <dcterms:modified xsi:type="dcterms:W3CDTF">2017-08-15T02:04:01Z</dcterms:modified>
</cp:coreProperties>
</file>