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n10978011_qut_edu_au/Documents/Documents/Manuscripts/Study 3- Delphi/GitHub files/"/>
    </mc:Choice>
  </mc:AlternateContent>
  <xr:revisionPtr revIDLastSave="549" documentId="8_{8276D50A-26E2-490C-9D68-6B042E8C8535}" xr6:coauthVersionLast="47" xr6:coauthVersionMax="47" xr10:uidLastSave="{2D7FA7E0-DE25-41AE-B911-1237EB2EF132}"/>
  <bookViews>
    <workbookView xWindow="-120" yWindow="-120" windowWidth="29040" windowHeight="15840" activeTab="4" xr2:uid="{3ECB8846-40C6-43A7-A1C9-028CED48C876}"/>
  </bookViews>
  <sheets>
    <sheet name="Template 1" sheetId="8" r:id="rId1"/>
    <sheet name="Template 2A" sheetId="12" r:id="rId2"/>
    <sheet name="Wages" sheetId="14" r:id="rId3"/>
    <sheet name="Pivot table" sheetId="15" r:id="rId4"/>
    <sheet name="Summary table" sheetId="13" r:id="rId5"/>
  </sheets>
  <calcPr calcId="191028"/>
  <pivotCaches>
    <pivotCache cacheId="2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2" l="1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28" i="12"/>
  <c r="J29" i="12"/>
  <c r="I28" i="12"/>
  <c r="I29" i="12"/>
  <c r="M28" i="12"/>
  <c r="M29" i="12"/>
  <c r="N28" i="12" l="1"/>
  <c r="N29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F14" i="14"/>
  <c r="F13" i="14"/>
  <c r="F12" i="14"/>
  <c r="G12" i="14" s="1"/>
  <c r="F11" i="14"/>
  <c r="G11" i="14" s="1"/>
  <c r="F10" i="14"/>
  <c r="G10" i="14" s="1"/>
  <c r="F9" i="14"/>
  <c r="G9" i="14" s="1"/>
  <c r="F8" i="14"/>
  <c r="G8" i="14" s="1"/>
  <c r="F7" i="14"/>
  <c r="G7" i="14" s="1"/>
  <c r="F6" i="14"/>
  <c r="G6" i="14" s="1"/>
  <c r="F5" i="14"/>
  <c r="G5" i="14" s="1"/>
  <c r="F4" i="14"/>
  <c r="G4" i="14" s="1"/>
  <c r="F3" i="14"/>
  <c r="G3" i="14" s="1"/>
  <c r="J3" i="12" s="1"/>
  <c r="M4" i="12" l="1"/>
  <c r="N4" i="12" s="1"/>
  <c r="M41" i="12"/>
  <c r="N41" i="12" s="1"/>
  <c r="M40" i="12"/>
  <c r="N40" i="12" s="1"/>
  <c r="M39" i="12"/>
  <c r="N39" i="12" s="1"/>
  <c r="M38" i="12"/>
  <c r="N38" i="12" s="1"/>
  <c r="M37" i="12"/>
  <c r="N37" i="12" s="1"/>
  <c r="M36" i="12"/>
  <c r="N36" i="12" s="1"/>
  <c r="M35" i="12"/>
  <c r="N35" i="12" s="1"/>
  <c r="M34" i="12"/>
  <c r="N34" i="12" s="1"/>
  <c r="M33" i="12"/>
  <c r="N33" i="12" s="1"/>
  <c r="M32" i="12"/>
  <c r="N32" i="12" s="1"/>
  <c r="M31" i="12"/>
  <c r="N31" i="12" s="1"/>
  <c r="M30" i="12"/>
  <c r="N30" i="12" s="1"/>
  <c r="M27" i="12"/>
  <c r="N27" i="12" s="1"/>
  <c r="M26" i="12"/>
  <c r="N26" i="12" s="1"/>
  <c r="M25" i="12"/>
  <c r="N25" i="12" s="1"/>
  <c r="M24" i="12"/>
  <c r="N24" i="12" s="1"/>
  <c r="M23" i="12"/>
  <c r="N23" i="12" s="1"/>
  <c r="M22" i="12"/>
  <c r="N22" i="12" s="1"/>
  <c r="M21" i="12"/>
  <c r="N21" i="12" s="1"/>
  <c r="M20" i="12"/>
  <c r="N20" i="12" s="1"/>
  <c r="M19" i="12"/>
  <c r="N19" i="12" s="1"/>
  <c r="M18" i="12"/>
  <c r="N18" i="12" s="1"/>
  <c r="M17" i="12"/>
  <c r="N17" i="12" s="1"/>
  <c r="M16" i="12"/>
  <c r="N16" i="12" s="1"/>
  <c r="M15" i="12"/>
  <c r="N15" i="12" s="1"/>
  <c r="M14" i="12"/>
  <c r="N14" i="12" s="1"/>
  <c r="M13" i="12"/>
  <c r="N13" i="12" s="1"/>
  <c r="M12" i="12"/>
  <c r="N12" i="12" s="1"/>
  <c r="M11" i="12"/>
  <c r="N11" i="12" s="1"/>
  <c r="M10" i="12"/>
  <c r="N10" i="12" s="1"/>
  <c r="M9" i="12"/>
  <c r="N9" i="12" s="1"/>
  <c r="M8" i="12"/>
  <c r="N8" i="12" s="1"/>
  <c r="M7" i="12"/>
  <c r="N7" i="12" s="1"/>
  <c r="M6" i="12"/>
  <c r="N6" i="12" s="1"/>
  <c r="M5" i="12"/>
  <c r="N5" i="12" s="1"/>
  <c r="M3" i="12"/>
  <c r="N3" i="12" s="1"/>
</calcChain>
</file>

<file path=xl/sharedStrings.xml><?xml version="1.0" encoding="utf-8"?>
<sst xmlns="http://schemas.openxmlformats.org/spreadsheetml/2006/main" count="414" uniqueCount="77">
  <si>
    <t xml:space="preserve">Strategy </t>
  </si>
  <si>
    <t>Activities</t>
  </si>
  <si>
    <t>Resources</t>
  </si>
  <si>
    <t>Audit and feedback</t>
  </si>
  <si>
    <t>Project officer</t>
  </si>
  <si>
    <t>Team leader A</t>
  </si>
  <si>
    <t>Team leader B</t>
  </si>
  <si>
    <t>Involve existing governing structures</t>
  </si>
  <si>
    <t>Executive A</t>
  </si>
  <si>
    <t>Executive B</t>
  </si>
  <si>
    <t>Train-the-trainer</t>
  </si>
  <si>
    <t>Training material</t>
  </si>
  <si>
    <t>Training room</t>
  </si>
  <si>
    <t>Identify and prepare champions</t>
  </si>
  <si>
    <t>Activity</t>
  </si>
  <si>
    <t>Purpose</t>
  </si>
  <si>
    <t>Strategy</t>
  </si>
  <si>
    <t>Role</t>
  </si>
  <si>
    <t>Hourly wage rate</t>
  </si>
  <si>
    <t>Number of personnel involved</t>
  </si>
  <si>
    <t>Invoice</t>
  </si>
  <si>
    <t>Market value</t>
  </si>
  <si>
    <t>Time spent per person (mins)</t>
  </si>
  <si>
    <t>Total person minutes</t>
  </si>
  <si>
    <t>Meet with stakeholders to identify outcomes</t>
  </si>
  <si>
    <t>Retrieve and analyse data on outcomes</t>
  </si>
  <si>
    <t>Present data to stakeholders</t>
  </si>
  <si>
    <t>Meet with executives</t>
  </si>
  <si>
    <t>Meet with clinical team/s</t>
  </si>
  <si>
    <t>Engage with stakeholders to identify potential champions</t>
  </si>
  <si>
    <t>Clinical team A - champion</t>
  </si>
  <si>
    <t>Clinical team B - champion</t>
  </si>
  <si>
    <t>Ongoing support for champions</t>
  </si>
  <si>
    <t>Engage (meetings or emails) with possible champions</t>
  </si>
  <si>
    <t>Train the champions to be trainers</t>
  </si>
  <si>
    <t xml:space="preserve">Create opportunities for the trainers to train others </t>
  </si>
  <si>
    <t>Monitor training progress</t>
  </si>
  <si>
    <t>Adapt training with stakeholders</t>
  </si>
  <si>
    <t>present intervention aims and outcomes</t>
  </si>
  <si>
    <t>meeting to identify what needs to be audited and how to feed it back</t>
  </si>
  <si>
    <t xml:space="preserve">met with clinical team A champion </t>
  </si>
  <si>
    <t xml:space="preserve">met with clinical team B champion </t>
  </si>
  <si>
    <t>email asking for champion suggestions</t>
  </si>
  <si>
    <t>champion suggested via email</t>
  </si>
  <si>
    <t>discuss training with stakeholders and adapt to clinical context if needed</t>
  </si>
  <si>
    <t>Incorporate adaptations to training</t>
  </si>
  <si>
    <t>same as activity</t>
  </si>
  <si>
    <t>book meeting room for monthly training sessions for champions to train</t>
  </si>
  <si>
    <t>check in with champions</t>
  </si>
  <si>
    <t>request current training numbers</t>
  </si>
  <si>
    <t>ensure stakeholders are happy with progress, and address any issues</t>
  </si>
  <si>
    <t>Site</t>
  </si>
  <si>
    <t>Phase</t>
  </si>
  <si>
    <t>Date</t>
  </si>
  <si>
    <t>pre</t>
  </si>
  <si>
    <t>during</t>
  </si>
  <si>
    <t>Role- Category</t>
  </si>
  <si>
    <t>Role- category</t>
  </si>
  <si>
    <t>Position</t>
  </si>
  <si>
    <t>Annual salary</t>
  </si>
  <si>
    <t>Hrly</t>
  </si>
  <si>
    <t>Hrly +25% oncost</t>
  </si>
  <si>
    <t>Classification</t>
  </si>
  <si>
    <t>Source</t>
  </si>
  <si>
    <t>Link</t>
  </si>
  <si>
    <t>project team</t>
  </si>
  <si>
    <t>site team</t>
  </si>
  <si>
    <t>Data source</t>
  </si>
  <si>
    <t>Cost ($)</t>
  </si>
  <si>
    <t>Labour/ Non-Labour</t>
  </si>
  <si>
    <t>labour</t>
  </si>
  <si>
    <t>Row Labels</t>
  </si>
  <si>
    <t>Grand Total</t>
  </si>
  <si>
    <t>Column Labels</t>
  </si>
  <si>
    <t>Sum of Cost ($)</t>
  </si>
  <si>
    <t>non-labour</t>
  </si>
  <si>
    <t>project documents- field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</si>
</sst>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.00"/>
    <numFmt numFmtId="167" formatCode="&quot;$&quot;#,##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rgb="FFFFFFFF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indexed="64"/>
      </right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  <xf numFmtId="0" fontId="5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44" fontId="0" fillId="0" borderId="0" xfId="0" applyNumberFormat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top" wrapText="1"/>
    </xf>
    <xf numFmtId="0" fontId="7" fillId="5" borderId="9" xfId="0" applyFont="1" applyFill="1" applyBorder="1" applyAlignment="1">
      <alignment horizontal="left" vertical="center" wrapText="1"/>
    </xf>
    <xf numFmtId="0" fontId="5" fillId="5" borderId="10" xfId="0" applyFont="1" applyFill="1" applyBorder="1" applyAlignment="1">
      <alignment horizontal="left" vertical="top" wrapText="1"/>
    </xf>
    <xf numFmtId="0" fontId="5" fillId="5" borderId="7" xfId="0" applyFont="1" applyFill="1" applyBorder="1" applyAlignment="1">
      <alignment horizontal="left" vertical="center" wrapText="1"/>
    </xf>
    <xf numFmtId="0" fontId="5" fillId="5" borderId="8" xfId="0" applyFont="1" applyFill="1" applyBorder="1" applyAlignment="1">
      <alignment horizontal="left" vertical="top" wrapText="1"/>
    </xf>
    <xf numFmtId="0" fontId="7" fillId="5" borderId="8" xfId="0" applyFont="1" applyFill="1" applyBorder="1" applyAlignment="1">
      <alignment horizontal="left" vertical="top" wrapText="1"/>
    </xf>
    <xf numFmtId="44" fontId="0" fillId="0" borderId="0" xfId="1" applyFont="1"/>
    <xf numFmtId="2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4" fontId="7" fillId="0" borderId="0" xfId="1" applyFont="1" applyBorder="1" applyAlignment="1">
      <alignment horizontal="center" vertical="center" wrapText="1"/>
    </xf>
    <xf numFmtId="44" fontId="7" fillId="0" borderId="0" xfId="1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center" vertical="center" wrapText="1"/>
    </xf>
    <xf numFmtId="0" fontId="0" fillId="6" borderId="0" xfId="0" applyFill="1"/>
    <xf numFmtId="2" fontId="0" fillId="6" borderId="0" xfId="0" applyNumberFormat="1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wrapText="1"/>
    </xf>
    <xf numFmtId="0" fontId="0" fillId="6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44" fontId="0" fillId="6" borderId="0" xfId="1" applyFont="1" applyFill="1"/>
    <xf numFmtId="0" fontId="6" fillId="3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7" borderId="0" xfId="0" applyFont="1" applyFill="1" applyAlignment="1">
      <alignment horizontal="left" vertical="center" wrapText="1"/>
    </xf>
    <xf numFmtId="14" fontId="8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0" fontId="14" fillId="0" borderId="0" xfId="0" applyFont="1" applyAlignment="1">
      <alignment vertical="center" wrapText="1"/>
    </xf>
    <xf numFmtId="0" fontId="15" fillId="0" borderId="0" xfId="2"/>
    <xf numFmtId="0" fontId="16" fillId="0" borderId="0" xfId="0" applyFont="1"/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wrapText="1"/>
    </xf>
    <xf numFmtId="44" fontId="2" fillId="0" borderId="0" xfId="1" applyFont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6" borderId="0" xfId="0" applyFont="1" applyFill="1" applyAlignment="1">
      <alignment horizontal="left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center" vertical="center" wrapText="1"/>
    </xf>
    <xf numFmtId="44" fontId="7" fillId="0" borderId="0" xfId="1" applyNumberFormat="1" applyFont="1" applyFill="1" applyAlignment="1">
      <alignment horizontal="center" vertical="center" wrapText="1"/>
    </xf>
    <xf numFmtId="14" fontId="8" fillId="0" borderId="0" xfId="0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left"/>
    </xf>
    <xf numFmtId="0" fontId="7" fillId="0" borderId="0" xfId="0" applyNumberFormat="1" applyFont="1" applyFill="1" applyAlignment="1">
      <alignment horizontal="left" vertical="center" wrapText="1"/>
    </xf>
    <xf numFmtId="2" fontId="7" fillId="0" borderId="0" xfId="0" applyNumberFormat="1" applyFont="1" applyFill="1" applyAlignment="1">
      <alignment horizontal="center" vertical="center" wrapText="1"/>
    </xf>
    <xf numFmtId="164" fontId="0" fillId="0" borderId="0" xfId="0" pivotButton="1" applyNumberFormat="1"/>
    <xf numFmtId="164" fontId="0" fillId="0" borderId="0" xfId="0" applyNumberFormat="1" applyAlignment="1">
      <alignment horizontal="left"/>
    </xf>
    <xf numFmtId="164" fontId="0" fillId="0" borderId="0" xfId="0" pivotButton="1" applyNumberForma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left" wrapText="1"/>
    </xf>
    <xf numFmtId="164" fontId="0" fillId="0" borderId="0" xfId="0" pivotButton="1" applyNumberFormat="1" applyAlignment="1">
      <alignment vertical="top" wrapText="1"/>
    </xf>
    <xf numFmtId="164" fontId="0" fillId="0" borderId="0" xfId="0" applyNumberFormat="1" applyAlignment="1">
      <alignment vertical="top" wrapText="1"/>
    </xf>
    <xf numFmtId="167" fontId="0" fillId="0" borderId="0" xfId="0" applyNumberFormat="1"/>
    <xf numFmtId="164" fontId="0" fillId="0" borderId="0" xfId="0" applyNumberFormat="1" applyAlignment="1">
      <alignment horizontal="left" vertical="top" wrapText="1" indent="1"/>
    </xf>
    <xf numFmtId="167" fontId="0" fillId="0" borderId="0" xfId="0" applyNumberFormat="1" applyAlignment="1">
      <alignment horizontal="left" wrapText="1"/>
    </xf>
  </cellXfs>
  <cellStyles count="3">
    <cellStyle name="Currency" xfId="1" builtinId="4"/>
    <cellStyle name="Hyperlink" xfId="2" builtinId="8"/>
    <cellStyle name="Normal" xfId="0" builtinId="0"/>
  </cellStyles>
  <dxfs count="607">
    <dxf>
      <numFmt numFmtId="166" formatCode="&quot;$&quot;#,##0.0"/>
    </dxf>
    <dxf>
      <numFmt numFmtId="167" formatCode="&quot;$&quot;#,##0"/>
    </dxf>
    <dxf>
      <numFmt numFmtId="166" formatCode="&quot;$&quot;#,##0.0"/>
    </dxf>
    <dxf>
      <numFmt numFmtId="167" formatCode="&quot;$&quot;#,##0"/>
    </dxf>
    <dxf>
      <numFmt numFmtId="166" formatCode="&quot;$&quot;#,##0.0"/>
    </dxf>
    <dxf>
      <numFmt numFmtId="167" formatCode="&quot;$&quot;#,##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&quot;$&quot;#,##0.0"/>
    </dxf>
    <dxf>
      <numFmt numFmtId="166" formatCode="&quot;$&quot;#,##0.0"/>
    </dxf>
    <dxf>
      <numFmt numFmtId="166" formatCode="&quot;$&quot;#,##0.0"/>
    </dxf>
    <dxf>
      <numFmt numFmtId="166" formatCode="&quot;$&quot;#,##0.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&quot;$&quot;#,##0.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numFmt numFmtId="167" formatCode="&quot;$&quot;#,##0"/>
    </dxf>
    <dxf>
      <numFmt numFmtId="167" formatCode="&quot;$&quot;#,##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7" formatCode="&quot;$&quot;#,##0"/>
    </dxf>
    <dxf>
      <numFmt numFmtId="166" formatCode="&quot;$&quot;#,##0.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&quot;$&quot;#,##0.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&quot;$&quot;#,##0.00"/>
    </dxf>
    <dxf>
      <numFmt numFmtId="166" formatCode="&quot;$&quot;#,##0.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&quot;$&quot;#,##0.0"/>
    </dxf>
    <dxf>
      <numFmt numFmtId="167" formatCode="&quot;$&quot;#,##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7" formatCode="&quot;$&quot;#,##0"/>
    </dxf>
    <dxf>
      <numFmt numFmtId="166" formatCode="&quot;$&quot;#,##0.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&quot;$&quot;#,##0.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&quot;$&quot;#,##0.0"/>
    </dxf>
    <dxf>
      <numFmt numFmtId="167" formatCode="&quot;$&quot;#,##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numFmt numFmtId="166" formatCode="&quot;$&quot;#,##0.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numFmt numFmtId="164" formatCode="&quot;$&quot;#,##0.00"/>
    </dxf>
    <dxf>
      <numFmt numFmtId="165" formatCode="&quot;$&quot;#,##0.0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numFmt numFmtId="165" formatCode="&quot;$&quot;#,##0.0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</font>
      <alignment horizontal="left" textRotation="0" wrapText="0" indent="0" justifyLastLine="0" shrinkToFit="0" readingOrder="0"/>
    </dxf>
    <dxf>
      <font>
        <i val="0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color rgb="FF0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[Cost-IS_WorkedExample_V2.xlsx]Summary table!PivotTable6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Cost </a:t>
            </a:r>
            <a:r>
              <a:rPr lang="en-AU" baseline="0"/>
              <a:t>of implementation resource across strategies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'Summary table'!$C$2:$F$2</c:f>
              <c:strCache>
                <c:ptCount val="1"/>
                <c:pt idx="0">
                  <c:v>Train-the-trainer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'Summary table'!$C$2:$F$2</c:f>
              <c:multiLvlStrCache>
                <c:ptCount val="9"/>
                <c:lvl>
                  <c:pt idx="0">
                    <c:v>Training room</c:v>
                  </c:pt>
                  <c:pt idx="1">
                    <c:v>Project officer</c:v>
                  </c:pt>
                  <c:pt idx="2">
                    <c:v>Training material</c:v>
                  </c:pt>
                  <c:pt idx="3">
                    <c:v>Team leader B</c:v>
                  </c:pt>
                  <c:pt idx="4">
                    <c:v>Team leader A</c:v>
                  </c:pt>
                  <c:pt idx="5">
                    <c:v>Clinical team A - champion</c:v>
                  </c:pt>
                  <c:pt idx="6">
                    <c:v>Clinical team B - champion</c:v>
                  </c:pt>
                  <c:pt idx="7">
                    <c:v>Executive B</c:v>
                  </c:pt>
                  <c:pt idx="8">
                    <c:v>Executive A</c:v>
                  </c:pt>
                </c:lvl>
                <c:lvl>
                  <c:pt idx="0">
                    <c:v>project team</c:v>
                  </c:pt>
                  <c:pt idx="3">
                    <c:v>site team</c:v>
                  </c:pt>
                </c:lvl>
              </c:multiLvlStrCache>
            </c:multiLvlStrRef>
          </c:cat>
          <c:val>
            <c:numRef>
              <c:f>'Summary table'!$C$2:$F$2</c:f>
              <c:numCache>
                <c:formatCode>"$"#,##0</c:formatCode>
                <c:ptCount val="9"/>
                <c:pt idx="0">
                  <c:v>900</c:v>
                </c:pt>
                <c:pt idx="1">
                  <c:v>305.33583333333331</c:v>
                </c:pt>
                <c:pt idx="2">
                  <c:v>250</c:v>
                </c:pt>
                <c:pt idx="3">
                  <c:v>115.62</c:v>
                </c:pt>
                <c:pt idx="4">
                  <c:v>97.291399999999996</c:v>
                </c:pt>
                <c:pt idx="5">
                  <c:v>157.60499999999999</c:v>
                </c:pt>
                <c:pt idx="6">
                  <c:v>113.746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B6-4223-89D7-2C6599A49299}"/>
            </c:ext>
          </c:extLst>
        </c:ser>
        <c:ser>
          <c:idx val="1"/>
          <c:order val="1"/>
          <c:tx>
            <c:strRef>
              <c:f>'Summary table'!$C$2:$F$2</c:f>
              <c:strCache>
                <c:ptCount val="1"/>
                <c:pt idx="0">
                  <c:v>Audit and feedback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'Summary table'!$C$2:$F$2</c:f>
              <c:multiLvlStrCache>
                <c:ptCount val="9"/>
                <c:lvl>
                  <c:pt idx="0">
                    <c:v>Training room</c:v>
                  </c:pt>
                  <c:pt idx="1">
                    <c:v>Project officer</c:v>
                  </c:pt>
                  <c:pt idx="2">
                    <c:v>Training material</c:v>
                  </c:pt>
                  <c:pt idx="3">
                    <c:v>Team leader B</c:v>
                  </c:pt>
                  <c:pt idx="4">
                    <c:v>Team leader A</c:v>
                  </c:pt>
                  <c:pt idx="5">
                    <c:v>Clinical team A - champion</c:v>
                  </c:pt>
                  <c:pt idx="6">
                    <c:v>Clinical team B - champion</c:v>
                  </c:pt>
                  <c:pt idx="7">
                    <c:v>Executive B</c:v>
                  </c:pt>
                  <c:pt idx="8">
                    <c:v>Executive A</c:v>
                  </c:pt>
                </c:lvl>
                <c:lvl>
                  <c:pt idx="0">
                    <c:v>project team</c:v>
                  </c:pt>
                  <c:pt idx="3">
                    <c:v>site team</c:v>
                  </c:pt>
                </c:lvl>
              </c:multiLvlStrCache>
            </c:multiLvlStrRef>
          </c:cat>
          <c:val>
            <c:numRef>
              <c:f>'Summary table'!$C$2:$F$2</c:f>
              <c:numCache>
                <c:formatCode>"$"#,##0</c:formatCode>
                <c:ptCount val="9"/>
                <c:pt idx="1">
                  <c:v>213.02499999999998</c:v>
                </c:pt>
                <c:pt idx="3">
                  <c:v>173.43</c:v>
                </c:pt>
                <c:pt idx="4">
                  <c:v>145.93709999999999</c:v>
                </c:pt>
                <c:pt idx="5">
                  <c:v>39.401249999999997</c:v>
                </c:pt>
                <c:pt idx="6">
                  <c:v>28.436499999999999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CB6-4223-89D7-2C6599A49299}"/>
            </c:ext>
          </c:extLst>
        </c:ser>
        <c:ser>
          <c:idx val="2"/>
          <c:order val="2"/>
          <c:tx>
            <c:strRef>
              <c:f>'Summary table'!$C$2:$F$2</c:f>
              <c:strCache>
                <c:ptCount val="1"/>
                <c:pt idx="0">
                  <c:v>Involve existing governing structures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'Summary table'!$C$2:$F$2</c:f>
              <c:multiLvlStrCache>
                <c:ptCount val="9"/>
                <c:lvl>
                  <c:pt idx="0">
                    <c:v>Training room</c:v>
                  </c:pt>
                  <c:pt idx="1">
                    <c:v>Project officer</c:v>
                  </c:pt>
                  <c:pt idx="2">
                    <c:v>Training material</c:v>
                  </c:pt>
                  <c:pt idx="3">
                    <c:v>Team leader B</c:v>
                  </c:pt>
                  <c:pt idx="4">
                    <c:v>Team leader A</c:v>
                  </c:pt>
                  <c:pt idx="5">
                    <c:v>Clinical team A - champion</c:v>
                  </c:pt>
                  <c:pt idx="6">
                    <c:v>Clinical team B - champion</c:v>
                  </c:pt>
                  <c:pt idx="7">
                    <c:v>Executive B</c:v>
                  </c:pt>
                  <c:pt idx="8">
                    <c:v>Executive A</c:v>
                  </c:pt>
                </c:lvl>
                <c:lvl>
                  <c:pt idx="0">
                    <c:v>project team</c:v>
                  </c:pt>
                  <c:pt idx="3">
                    <c:v>site team</c:v>
                  </c:pt>
                </c:lvl>
              </c:multiLvlStrCache>
            </c:multiLvlStrRef>
          </c:cat>
          <c:val>
            <c:numRef>
              <c:f>'Summary table'!$C$2:$F$2</c:f>
              <c:numCache>
                <c:formatCode>"$"#,##0</c:formatCode>
                <c:ptCount val="9"/>
                <c:pt idx="1">
                  <c:v>86.083260869565208</c:v>
                </c:pt>
                <c:pt idx="3">
                  <c:v>57.81</c:v>
                </c:pt>
                <c:pt idx="4">
                  <c:v>48.645699999999998</c:v>
                </c:pt>
                <c:pt idx="7">
                  <c:v>75.238799999999998</c:v>
                </c:pt>
                <c:pt idx="8">
                  <c:v>67.038250000000005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CB6-4223-89D7-2C6599A49299}"/>
            </c:ext>
          </c:extLst>
        </c:ser>
        <c:ser>
          <c:idx val="3"/>
          <c:order val="3"/>
          <c:tx>
            <c:strRef>
              <c:f>'Summary table'!$C$2:$F$2</c:f>
              <c:strCache>
                <c:ptCount val="1"/>
                <c:pt idx="0">
                  <c:v>Identify and prepare champions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'Summary table'!$C$2:$F$2</c:f>
              <c:multiLvlStrCache>
                <c:ptCount val="9"/>
                <c:lvl>
                  <c:pt idx="0">
                    <c:v>Training room</c:v>
                  </c:pt>
                  <c:pt idx="1">
                    <c:v>Project officer</c:v>
                  </c:pt>
                  <c:pt idx="2">
                    <c:v>Training material</c:v>
                  </c:pt>
                  <c:pt idx="3">
                    <c:v>Team leader B</c:v>
                  </c:pt>
                  <c:pt idx="4">
                    <c:v>Team leader A</c:v>
                  </c:pt>
                  <c:pt idx="5">
                    <c:v>Clinical team A - champion</c:v>
                  </c:pt>
                  <c:pt idx="6">
                    <c:v>Clinical team B - champion</c:v>
                  </c:pt>
                  <c:pt idx="7">
                    <c:v>Executive B</c:v>
                  </c:pt>
                  <c:pt idx="8">
                    <c:v>Executive A</c:v>
                  </c:pt>
                </c:lvl>
                <c:lvl>
                  <c:pt idx="0">
                    <c:v>project team</c:v>
                  </c:pt>
                  <c:pt idx="3">
                    <c:v>site team</c:v>
                  </c:pt>
                </c:lvl>
              </c:multiLvlStrCache>
            </c:multiLvlStrRef>
          </c:cat>
          <c:val>
            <c:numRef>
              <c:f>'Summary table'!$C$2:$F$2</c:f>
              <c:numCache>
                <c:formatCode>"$"#,##0</c:formatCode>
                <c:ptCount val="9"/>
                <c:pt idx="1">
                  <c:v>184.62166666666664</c:v>
                </c:pt>
                <c:pt idx="3">
                  <c:v>19.27</c:v>
                </c:pt>
                <c:pt idx="4">
                  <c:v>16.21523333333333</c:v>
                </c:pt>
                <c:pt idx="5">
                  <c:v>39.401249999999997</c:v>
                </c:pt>
                <c:pt idx="6">
                  <c:v>28.436499999999999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CB6-4223-89D7-2C6599A49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2885199"/>
        <c:axId val="1312883759"/>
      </c:barChart>
      <c:catAx>
        <c:axId val="13128851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Resource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83759"/>
        <c:crosses val="autoZero"/>
        <c:auto val="1"/>
        <c:lblAlgn val="ctr"/>
        <c:lblOffset val="100"/>
        <c:noMultiLvlLbl val="0"/>
      </c:catAx>
      <c:valAx>
        <c:axId val="131288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Implementation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85199"/>
        <c:crosses val="autoZero"/>
        <c:crossBetween val="between"/>
        <c:majorUnit val="200"/>
        <c:min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[Cost-IS_WorkedExample_V2.xlsx]Summary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Costs</a:t>
            </a:r>
            <a:r>
              <a:rPr lang="en-AU" baseline="0"/>
              <a:t> of implementation strategies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'Summary table'!$I$2:$L$2</c:f>
              <c:strCache>
                <c:ptCount val="1"/>
                <c:pt idx="0">
                  <c:v>labour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table'!$I$2:$L$2</c:f>
              <c:strCache>
                <c:ptCount val="4"/>
                <c:pt idx="0">
                  <c:v>Train-the-trainer</c:v>
                </c:pt>
                <c:pt idx="1">
                  <c:v>Audit and feedback</c:v>
                </c:pt>
                <c:pt idx="2">
                  <c:v>Involve existing governing structures</c:v>
                </c:pt>
                <c:pt idx="3">
                  <c:v>Identify and prepare champions</c:v>
                </c:pt>
              </c:strCache>
            </c:strRef>
          </c:cat>
          <c:val>
            <c:numRef>
              <c:f>'Summary table'!$I$2:$L$2</c:f>
              <c:numCache>
                <c:formatCode>"$"#,##0</c:formatCode>
                <c:ptCount val="4"/>
                <c:pt idx="0">
                  <c:v>789.5982333333335</c:v>
                </c:pt>
                <c:pt idx="1">
                  <c:v>600.22985000000017</c:v>
                </c:pt>
                <c:pt idx="2">
                  <c:v>334.81601086956522</c:v>
                </c:pt>
                <c:pt idx="3">
                  <c:v>287.94464999999997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4A-4D12-A794-D591612B2088}"/>
            </c:ext>
          </c:extLst>
        </c:ser>
        <c:ser>
          <c:idx val="1"/>
          <c:order val="1"/>
          <c:tx>
            <c:strRef>
              <c:f>'Summary table'!$I$2:$L$2</c:f>
              <c:strCache>
                <c:ptCount val="1"/>
                <c:pt idx="0">
                  <c:v>non-labour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table'!$I$2:$L$2</c:f>
              <c:strCache>
                <c:ptCount val="4"/>
                <c:pt idx="0">
                  <c:v>Train-the-trainer</c:v>
                </c:pt>
                <c:pt idx="1">
                  <c:v>Audit and feedback</c:v>
                </c:pt>
                <c:pt idx="2">
                  <c:v>Involve existing governing structures</c:v>
                </c:pt>
                <c:pt idx="3">
                  <c:v>Identify and prepare champions</c:v>
                </c:pt>
              </c:strCache>
            </c:strRef>
          </c:cat>
          <c:val>
            <c:numRef>
              <c:f>'Summary table'!$I$2:$L$2</c:f>
              <c:numCache>
                <c:formatCode>"$"#,##0</c:formatCode>
                <c:ptCount val="4"/>
                <c:pt idx="0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4A-4D12-A794-D591612B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1990800"/>
        <c:axId val="901985040"/>
      </c:barChart>
      <c:catAx>
        <c:axId val="901990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Implementation</a:t>
                </a:r>
                <a:r>
                  <a:rPr lang="en-AU" baseline="0"/>
                  <a:t> strategy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85040"/>
        <c:crosses val="autoZero"/>
        <c:auto val="1"/>
        <c:lblAlgn val="ctr"/>
        <c:lblOffset val="100"/>
        <c:noMultiLvlLbl val="0"/>
      </c:catAx>
      <c:valAx>
        <c:axId val="90198504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Implementation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90800"/>
        <c:crosses val="autoZero"/>
        <c:crossBetween val="between"/>
        <c:majorUnit val="500"/>
        <c:minorUnit val="2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15</xdr:row>
      <xdr:rowOff>185734</xdr:rowOff>
    </xdr:from>
    <xdr:to>
      <xdr:col>7</xdr:col>
      <xdr:colOff>914400</xdr:colOff>
      <xdr:row>35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A92C4-CCFA-7686-B855-9DBC809AA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9</xdr:row>
      <xdr:rowOff>14287</xdr:rowOff>
    </xdr:from>
    <xdr:to>
      <xdr:col>17</xdr:col>
      <xdr:colOff>381000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0364F9-FC75-7EAC-E66A-5E44B2964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ina Donovan" refreshedDate="45390.650546527781" createdVersion="8" refreshedVersion="8" minRefreshableVersion="3" recordCount="39" xr:uid="{745AD875-CA66-4070-A059-34D9049FFFE3}">
  <cacheSource type="worksheet">
    <worksheetSource name="Table139"/>
  </cacheSource>
  <cacheFields count="15">
    <cacheField name="Site" numFmtId="0">
      <sharedItems containsSemiMixedTypes="0" containsString="0" containsNumber="1" containsInteger="1" minValue="1" maxValue="1"/>
    </cacheField>
    <cacheField name="Phase" numFmtId="0">
      <sharedItems/>
    </cacheField>
    <cacheField name="Date" numFmtId="14">
      <sharedItems containsSemiMixedTypes="0" containsNonDate="0" containsDate="1" containsString="0" minDate="2072-01-01T00:00:00" maxDate="2072-03-23T00:00:00"/>
    </cacheField>
    <cacheField name="Activity" numFmtId="0">
      <sharedItems/>
    </cacheField>
    <cacheField name="Purpose" numFmtId="0">
      <sharedItems/>
    </cacheField>
    <cacheField name="Strategy" numFmtId="0">
      <sharedItems count="4">
        <s v="Involve existing governing structures"/>
        <s v="Audit and feedback"/>
        <s v="Identify and prepare champions"/>
        <s v="Train-the-trainer"/>
      </sharedItems>
    </cacheField>
    <cacheField name="Role" numFmtId="0">
      <sharedItems count="9">
        <s v="Project officer"/>
        <s v="Executive A"/>
        <s v="Executive B"/>
        <s v="Team leader A"/>
        <s v="Team leader B"/>
        <s v="Clinical team A - champion"/>
        <s v="Clinical team B - champion"/>
        <s v="Training material"/>
        <s v="Training room"/>
      </sharedItems>
    </cacheField>
    <cacheField name="Role- Category" numFmtId="0">
      <sharedItems count="2">
        <s v="project team"/>
        <s v="site team"/>
      </sharedItems>
    </cacheField>
    <cacheField name="Hourly wage rate" numFmtId="2">
      <sharedItems containsSemiMixedTypes="0" containsString="0" containsNumber="1" minValue="50" maxValue="900"/>
    </cacheField>
    <cacheField name="Number of personnel involved" numFmtId="0">
      <sharedItems containsSemiMixedTypes="0" containsString="0" containsNumber="1" containsInteger="1" minValue="1" maxValue="5"/>
    </cacheField>
    <cacheField name="Time spent per person (mins)" numFmtId="0">
      <sharedItems containsSemiMixedTypes="0" containsString="0" containsNumber="1" containsInteger="1" minValue="10" maxValue="60"/>
    </cacheField>
    <cacheField name="Total person minutes" numFmtId="0">
      <sharedItems containsSemiMixedTypes="0" containsString="0" containsNumber="1" containsInteger="1" minValue="10" maxValue="300"/>
    </cacheField>
    <cacheField name="Cost ($)" numFmtId="44">
      <sharedItems containsSemiMixedTypes="0" containsString="0" containsNumber="1" minValue="14.201666666666664" maxValue="900"/>
    </cacheField>
    <cacheField name="Labour/ Non-Labour" numFmtId="44">
      <sharedItems count="2">
        <s v="labour"/>
        <s v="non-labour"/>
      </sharedItems>
    </cacheField>
    <cacheField name="Data sour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1"/>
    <s v="pre"/>
    <d v="2072-01-01T00:00:00"/>
    <s v="Meet with executives"/>
    <s v="present intervention aims and outcomes"/>
    <x v="0"/>
    <x v="0"/>
    <x v="0"/>
    <n v="86.956521739130437"/>
    <n v="1"/>
    <n v="30"/>
    <n v="30"/>
    <n v="43.478260869565219"/>
    <x v="0"/>
    <m/>
  </r>
  <r>
    <n v="1"/>
    <s v="pre"/>
    <d v="2072-01-01T00:00:00"/>
    <s v="Meet with executives"/>
    <s v="present intervention aims and outcomes"/>
    <x v="0"/>
    <x v="1"/>
    <x v="1"/>
    <n v="134.07650000000001"/>
    <n v="1"/>
    <n v="30"/>
    <n v="30"/>
    <n v="67.038250000000005"/>
    <x v="0"/>
    <m/>
  </r>
  <r>
    <n v="1"/>
    <s v="pre"/>
    <d v="2072-01-01T00:00:00"/>
    <s v="Meet with executives"/>
    <s v="present intervention aims and outcomes"/>
    <x v="0"/>
    <x v="2"/>
    <x v="1"/>
    <n v="150.4776"/>
    <n v="1"/>
    <n v="30"/>
    <n v="30"/>
    <n v="75.238799999999998"/>
    <x v="0"/>
    <m/>
  </r>
  <r>
    <n v="1"/>
    <s v="pre"/>
    <d v="2072-01-02T00:00:00"/>
    <s v="Meet with clinical team/s"/>
    <s v="present intervention aims and outcomes"/>
    <x v="0"/>
    <x v="0"/>
    <x v="0"/>
    <n v="85.21"/>
    <n v="1"/>
    <n v="30"/>
    <n v="30"/>
    <n v="42.604999999999997"/>
    <x v="0"/>
    <m/>
  </r>
  <r>
    <n v="1"/>
    <s v="pre"/>
    <d v="2072-01-02T00:00:00"/>
    <s v="Meet with clinical team/s"/>
    <s v="present intervention aims and outcomes"/>
    <x v="0"/>
    <x v="3"/>
    <x v="1"/>
    <n v="97.291399999999996"/>
    <n v="1"/>
    <n v="30"/>
    <n v="30"/>
    <n v="48.645699999999998"/>
    <x v="0"/>
    <m/>
  </r>
  <r>
    <n v="1"/>
    <s v="pre"/>
    <d v="2072-01-02T00:00:00"/>
    <s v="Meet with clinical team/s"/>
    <s v="present intervention aims and outcomes"/>
    <x v="0"/>
    <x v="4"/>
    <x v="1"/>
    <n v="115.62"/>
    <n v="1"/>
    <n v="30"/>
    <n v="30"/>
    <n v="57.81"/>
    <x v="0"/>
    <m/>
  </r>
  <r>
    <n v="1"/>
    <s v="pre"/>
    <d v="2072-01-09T00:00:00"/>
    <s v="Meet with stakeholders to identify outcomes"/>
    <s v="meeting to identify what needs to be audited and how to feed it back"/>
    <x v="1"/>
    <x v="0"/>
    <x v="0"/>
    <n v="85.21"/>
    <n v="1"/>
    <n v="60"/>
    <n v="60"/>
    <n v="85.21"/>
    <x v="0"/>
    <m/>
  </r>
  <r>
    <n v="1"/>
    <s v="pre"/>
    <d v="2072-01-09T00:00:00"/>
    <s v="Meet with stakeholders to identify outcomes"/>
    <s v="meeting to identify what needs to be audited and how to feed it back"/>
    <x v="1"/>
    <x v="3"/>
    <x v="1"/>
    <n v="97.291399999999996"/>
    <n v="1"/>
    <n v="60"/>
    <n v="60"/>
    <n v="97.291399999999996"/>
    <x v="0"/>
    <m/>
  </r>
  <r>
    <n v="1"/>
    <s v="pre"/>
    <d v="2072-01-09T00:00:00"/>
    <s v="Meet with stakeholders to identify outcomes"/>
    <s v="meeting to identify what needs to be audited and how to feed it back"/>
    <x v="1"/>
    <x v="4"/>
    <x v="1"/>
    <n v="115.62"/>
    <n v="1"/>
    <n v="60"/>
    <n v="60"/>
    <n v="115.62"/>
    <x v="0"/>
    <m/>
  </r>
  <r>
    <n v="1"/>
    <s v="pre"/>
    <d v="2072-01-11T00:00:00"/>
    <s v="Engage with stakeholders to identify potential champions"/>
    <s v="email asking for champion suggestions"/>
    <x v="2"/>
    <x v="0"/>
    <x v="0"/>
    <n v="85.21"/>
    <n v="1"/>
    <n v="10"/>
    <n v="10"/>
    <n v="14.201666666666664"/>
    <x v="0"/>
    <m/>
  </r>
  <r>
    <n v="1"/>
    <s v="pre"/>
    <d v="2072-01-11T00:00:00"/>
    <s v="Engage with stakeholders to identify potential champions"/>
    <s v="champion suggested via email"/>
    <x v="2"/>
    <x v="3"/>
    <x v="1"/>
    <n v="97.291399999999996"/>
    <n v="1"/>
    <n v="10"/>
    <n v="10"/>
    <n v="16.21523333333333"/>
    <x v="0"/>
    <m/>
  </r>
  <r>
    <n v="1"/>
    <s v="pre"/>
    <d v="2072-01-11T00:00:00"/>
    <s v="Engage with stakeholders to identify potential champions"/>
    <s v="champion suggested via email"/>
    <x v="2"/>
    <x v="4"/>
    <x v="1"/>
    <n v="115.62"/>
    <n v="1"/>
    <n v="10"/>
    <n v="10"/>
    <n v="19.27"/>
    <x v="0"/>
    <m/>
  </r>
  <r>
    <n v="1"/>
    <s v="pre"/>
    <d v="2072-01-12T00:00:00"/>
    <s v="Engage (meetings or emails) with possible champions"/>
    <s v="met with clinical team A champion "/>
    <x v="2"/>
    <x v="0"/>
    <x v="0"/>
    <n v="85.21"/>
    <n v="1"/>
    <n v="30"/>
    <n v="30"/>
    <n v="42.604999999999997"/>
    <x v="0"/>
    <m/>
  </r>
  <r>
    <n v="1"/>
    <s v="pre"/>
    <d v="2072-01-12T00:00:00"/>
    <s v="Engage (meetings or emails) with possible champions"/>
    <s v="met with clinical team A champion "/>
    <x v="2"/>
    <x v="5"/>
    <x v="1"/>
    <n v="78.802499999999995"/>
    <n v="1"/>
    <n v="30"/>
    <n v="30"/>
    <n v="39.401249999999997"/>
    <x v="0"/>
    <m/>
  </r>
  <r>
    <n v="1"/>
    <s v="pre"/>
    <d v="2072-01-12T00:00:00"/>
    <s v="Engage (meetings or emails) with possible champions"/>
    <s v="met with clinical team B champion "/>
    <x v="2"/>
    <x v="0"/>
    <x v="0"/>
    <n v="85.21"/>
    <n v="1"/>
    <n v="30"/>
    <n v="30"/>
    <n v="42.604999999999997"/>
    <x v="0"/>
    <m/>
  </r>
  <r>
    <n v="1"/>
    <s v="pre"/>
    <d v="2072-01-12T00:00:00"/>
    <s v="Engage (meetings or emails) with possible champions"/>
    <s v="met with clinical team B champion "/>
    <x v="2"/>
    <x v="6"/>
    <x v="1"/>
    <n v="56.872999999999998"/>
    <n v="1"/>
    <n v="30"/>
    <n v="30"/>
    <n v="28.436499999999999"/>
    <x v="0"/>
    <m/>
  </r>
  <r>
    <n v="1"/>
    <s v="pre"/>
    <d v="2072-01-24T00:00:00"/>
    <s v="Adapt training with stakeholders"/>
    <s v="discuss training with stakeholders and adapt to clinical context if needed"/>
    <x v="3"/>
    <x v="0"/>
    <x v="0"/>
    <n v="85.21"/>
    <n v="1"/>
    <n v="60"/>
    <n v="60"/>
    <n v="85.21"/>
    <x v="0"/>
    <m/>
  </r>
  <r>
    <n v="1"/>
    <s v="pre"/>
    <d v="2072-01-24T00:00:00"/>
    <s v="Adapt training with stakeholders"/>
    <s v="discuss training with stakeholders and adapt to clinical context if needed"/>
    <x v="3"/>
    <x v="3"/>
    <x v="1"/>
    <n v="97.291399999999996"/>
    <n v="1"/>
    <n v="60"/>
    <n v="60"/>
    <n v="97.291399999999996"/>
    <x v="0"/>
    <m/>
  </r>
  <r>
    <n v="1"/>
    <s v="pre"/>
    <d v="2072-01-24T00:00:00"/>
    <s v="Adapt training with stakeholders"/>
    <s v="discuss training with stakeholders and adapt to clinical context if needed"/>
    <x v="3"/>
    <x v="4"/>
    <x v="1"/>
    <n v="115.62"/>
    <n v="1"/>
    <n v="60"/>
    <n v="60"/>
    <n v="115.62"/>
    <x v="0"/>
    <m/>
  </r>
  <r>
    <n v="1"/>
    <s v="pre"/>
    <d v="2072-01-24T00:00:00"/>
    <s v="Adapt training with stakeholders"/>
    <s v="discuss training with stakeholders and adapt to clinical context if needed"/>
    <x v="3"/>
    <x v="5"/>
    <x v="1"/>
    <n v="78.802499999999995"/>
    <n v="1"/>
    <n v="60"/>
    <n v="60"/>
    <n v="78.802499999999995"/>
    <x v="0"/>
    <m/>
  </r>
  <r>
    <n v="1"/>
    <s v="pre"/>
    <d v="2072-01-24T00:00:00"/>
    <s v="Adapt training with stakeholders"/>
    <s v="discuss training with stakeholders and adapt to clinical context if needed"/>
    <x v="3"/>
    <x v="6"/>
    <x v="1"/>
    <n v="56.872999999999998"/>
    <n v="1"/>
    <n v="60"/>
    <n v="60"/>
    <n v="56.872999999999998"/>
    <x v="0"/>
    <m/>
  </r>
  <r>
    <n v="1"/>
    <s v="pre"/>
    <d v="2072-01-25T00:00:00"/>
    <s v="Adapt training with stakeholders"/>
    <s v="Incorporate adaptations to training"/>
    <x v="3"/>
    <x v="0"/>
    <x v="0"/>
    <n v="85.21"/>
    <n v="1"/>
    <n v="60"/>
    <n v="60"/>
    <n v="85.21"/>
    <x v="0"/>
    <m/>
  </r>
  <r>
    <n v="1"/>
    <s v="pre"/>
    <d v="2072-02-05T00:00:00"/>
    <s v="Train the champions to be trainers"/>
    <s v="same as activity"/>
    <x v="3"/>
    <x v="0"/>
    <x v="0"/>
    <n v="85.21"/>
    <n v="1"/>
    <n v="60"/>
    <n v="60"/>
    <n v="85.21"/>
    <x v="0"/>
    <m/>
  </r>
  <r>
    <n v="1"/>
    <s v="pre"/>
    <d v="2072-02-05T00:00:00"/>
    <s v="Train the champions to be trainers"/>
    <s v="same as activity"/>
    <x v="3"/>
    <x v="5"/>
    <x v="1"/>
    <n v="78.802499999999995"/>
    <n v="1"/>
    <n v="60"/>
    <n v="60"/>
    <n v="78.802499999999995"/>
    <x v="0"/>
    <m/>
  </r>
  <r>
    <n v="1"/>
    <s v="pre"/>
    <d v="2072-02-05T00:00:00"/>
    <s v="Train the champions to be trainers"/>
    <s v="same as activity"/>
    <x v="3"/>
    <x v="6"/>
    <x v="1"/>
    <n v="56.872999999999998"/>
    <n v="1"/>
    <n v="60"/>
    <n v="60"/>
    <n v="56.872999999999998"/>
    <x v="0"/>
    <m/>
  </r>
  <r>
    <n v="1"/>
    <s v="during"/>
    <d v="2072-02-07T00:00:00"/>
    <s v="Create opportunities for the trainers to train others "/>
    <s v="book meeting room for monthly training sessions for champions to train"/>
    <x v="3"/>
    <x v="0"/>
    <x v="0"/>
    <n v="85.21"/>
    <n v="1"/>
    <n v="15"/>
    <n v="15"/>
    <n v="21.302499999999998"/>
    <x v="0"/>
    <m/>
  </r>
  <r>
    <n v="1"/>
    <s v="during"/>
    <d v="2072-02-08T00:00:00"/>
    <s v="Ongoing support for champions"/>
    <s v="check in with champions"/>
    <x v="2"/>
    <x v="0"/>
    <x v="0"/>
    <n v="85.21"/>
    <n v="1"/>
    <n v="30"/>
    <n v="30"/>
    <n v="42.604999999999997"/>
    <x v="0"/>
    <m/>
  </r>
  <r>
    <n v="1"/>
    <s v="during"/>
    <d v="2072-02-09T00:00:00"/>
    <s v="Monitor training progress"/>
    <s v="request current training numbers"/>
    <x v="3"/>
    <x v="0"/>
    <x v="0"/>
    <n v="85.21"/>
    <n v="1"/>
    <n v="10"/>
    <n v="10"/>
    <n v="14.201666666666664"/>
    <x v="0"/>
    <m/>
  </r>
  <r>
    <n v="1"/>
    <s v="during"/>
    <d v="2072-02-25T00:00:00"/>
    <s v="Retrieve and analyse data on outcomes"/>
    <s v="same as activity"/>
    <x v="1"/>
    <x v="0"/>
    <x v="0"/>
    <n v="85.21"/>
    <n v="1"/>
    <n v="30"/>
    <n v="30"/>
    <n v="42.604999999999997"/>
    <x v="0"/>
    <m/>
  </r>
  <r>
    <n v="1"/>
    <s v="during"/>
    <d v="2072-02-25T00:00:00"/>
    <s v="Ongoing support for champions"/>
    <s v="check in with champions"/>
    <x v="2"/>
    <x v="0"/>
    <x v="0"/>
    <n v="85.21"/>
    <n v="1"/>
    <n v="30"/>
    <n v="30"/>
    <n v="42.604999999999997"/>
    <x v="0"/>
    <m/>
  </r>
  <r>
    <n v="1"/>
    <s v="during"/>
    <d v="2072-02-26T00:00:00"/>
    <s v="Monitor training progress"/>
    <s v="request current training numbers"/>
    <x v="3"/>
    <x v="0"/>
    <x v="0"/>
    <n v="85.21"/>
    <n v="1"/>
    <n v="10"/>
    <n v="10"/>
    <n v="14.201666666666664"/>
    <x v="0"/>
    <m/>
  </r>
  <r>
    <n v="1"/>
    <s v="during"/>
    <d v="2072-03-08T00:00:00"/>
    <s v="Retrieve and analyse data on outcomes"/>
    <s v="same as activity"/>
    <x v="1"/>
    <x v="0"/>
    <x v="0"/>
    <n v="85.21"/>
    <n v="1"/>
    <n v="30"/>
    <n v="30"/>
    <n v="42.604999999999997"/>
    <x v="0"/>
    <m/>
  </r>
  <r>
    <n v="1"/>
    <s v="during"/>
    <d v="2072-03-22T00:00:00"/>
    <s v="Present data to stakeholders"/>
    <s v="ensure stakeholders are happy with progress, and address any issues"/>
    <x v="1"/>
    <x v="0"/>
    <x v="0"/>
    <n v="85.21"/>
    <n v="1"/>
    <n v="30"/>
    <n v="30"/>
    <n v="42.604999999999997"/>
    <x v="0"/>
    <m/>
  </r>
  <r>
    <n v="1"/>
    <s v="during"/>
    <d v="2072-03-22T00:00:00"/>
    <s v="Present data to stakeholders"/>
    <s v="ensure stakeholders are happy with progress, and address any issues"/>
    <x v="1"/>
    <x v="5"/>
    <x v="1"/>
    <n v="78.802499999999995"/>
    <n v="1"/>
    <n v="30"/>
    <n v="30"/>
    <n v="39.401249999999997"/>
    <x v="0"/>
    <m/>
  </r>
  <r>
    <n v="1"/>
    <s v="during"/>
    <d v="2072-03-22T00:00:00"/>
    <s v="Present data to stakeholders"/>
    <s v="ensure stakeholders are happy with progress, and address any issues"/>
    <x v="1"/>
    <x v="6"/>
    <x v="1"/>
    <n v="56.872999999999998"/>
    <n v="1"/>
    <n v="30"/>
    <n v="30"/>
    <n v="28.436499999999999"/>
    <x v="0"/>
    <m/>
  </r>
  <r>
    <n v="1"/>
    <s v="during"/>
    <d v="2072-03-22T00:00:00"/>
    <s v="Present data to stakeholders"/>
    <s v="ensure stakeholders are happy with progress, and address any issues"/>
    <x v="1"/>
    <x v="3"/>
    <x v="1"/>
    <n v="97.291399999999996"/>
    <n v="1"/>
    <n v="30"/>
    <n v="30"/>
    <n v="48.645699999999998"/>
    <x v="0"/>
    <m/>
  </r>
  <r>
    <n v="1"/>
    <s v="during"/>
    <d v="2072-03-22T00:00:00"/>
    <s v="Present data to stakeholders"/>
    <s v="ensure stakeholders are happy with progress, and address any issues"/>
    <x v="1"/>
    <x v="4"/>
    <x v="1"/>
    <n v="115.62"/>
    <n v="1"/>
    <n v="30"/>
    <n v="30"/>
    <n v="57.81"/>
    <x v="0"/>
    <m/>
  </r>
  <r>
    <n v="1"/>
    <s v="pre"/>
    <d v="2072-02-05T00:00:00"/>
    <s v="Training material"/>
    <s v="Train the champions to be trainers"/>
    <x v="3"/>
    <x v="7"/>
    <x v="0"/>
    <n v="50"/>
    <n v="5"/>
    <n v="60"/>
    <n v="300"/>
    <n v="250"/>
    <x v="1"/>
    <m/>
  </r>
  <r>
    <n v="1"/>
    <s v="pre"/>
    <d v="2072-02-05T00:00:00"/>
    <s v="Training room"/>
    <s v="Train the champions to be trainers"/>
    <x v="3"/>
    <x v="8"/>
    <x v="0"/>
    <n v="900"/>
    <n v="1"/>
    <n v="60"/>
    <n v="60"/>
    <n v="900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C5530-3A77-4FAA-BD9D-8A15105AA199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9" firstHeaderRow="1" firstDataRow="2" firstDataCol="1"/>
  <pivotFields count="15">
    <pivotField showAll="0"/>
    <pivotField showAll="0"/>
    <pivotField numFmtId="14" showAll="0"/>
    <pivotField showAll="0"/>
    <pivotField showAll="0"/>
    <pivotField axis="axisCol" showAll="0">
      <items count="5">
        <item x="1"/>
        <item x="2"/>
        <item x="0"/>
        <item x="3"/>
        <item t="default"/>
      </items>
    </pivotField>
    <pivotField axis="axisRow" showAll="0">
      <items count="10">
        <item x="5"/>
        <item x="6"/>
        <item x="1"/>
        <item x="2"/>
        <item x="0"/>
        <item x="3"/>
        <item x="4"/>
        <item x="7"/>
        <item x="8"/>
        <item t="default"/>
      </items>
    </pivotField>
    <pivotField axis="axisRow" showAll="0">
      <items count="3">
        <item x="0"/>
        <item x="1"/>
        <item t="default"/>
      </items>
    </pivotField>
    <pivotField numFmtId="2" showAll="0"/>
    <pivotField showAll="0"/>
    <pivotField showAll="0"/>
    <pivotField showAll="0"/>
    <pivotField dataField="1" numFmtId="44" showAll="0"/>
    <pivotField axis="axisRow" showAll="0">
      <items count="3">
        <item x="0"/>
        <item x="1"/>
        <item t="default"/>
      </items>
    </pivotField>
    <pivotField showAll="0"/>
  </pivotFields>
  <rowFields count="3">
    <field x="7"/>
    <field x="13"/>
    <field x="6"/>
  </rowFields>
  <rowItems count="15">
    <i>
      <x/>
    </i>
    <i r="1">
      <x/>
    </i>
    <i r="2">
      <x v="4"/>
    </i>
    <i r="1">
      <x v="1"/>
    </i>
    <i r="2">
      <x v="7"/>
    </i>
    <i r="2">
      <x v="8"/>
    </i>
    <i>
      <x v="1"/>
    </i>
    <i r="1">
      <x/>
    </i>
    <i r="2">
      <x/>
    </i>
    <i r="2">
      <x v="1"/>
    </i>
    <i r="2">
      <x v="2"/>
    </i>
    <i r="2">
      <x v="3"/>
    </i>
    <i r="2">
      <x v="5"/>
    </i>
    <i r="2">
      <x v="6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Cost ($)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DF91A-A534-478F-A56A-49BB24A87E20}" name="PivotTable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2:G15" firstHeaderRow="1" firstDataRow="2" firstDataCol="1"/>
  <pivotFields count="15">
    <pivotField showAll="0"/>
    <pivotField showAll="0"/>
    <pivotField numFmtId="14" showAll="0"/>
    <pivotField showAll="0"/>
    <pivotField showAll="0"/>
    <pivotField axis="axisCol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0">
        <item x="5"/>
        <item x="6"/>
        <item x="1"/>
        <item x="2"/>
        <item x="0"/>
        <item x="3"/>
        <item x="4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">
        <item x="0"/>
        <item x="1"/>
        <item t="default"/>
      </items>
    </pivotField>
    <pivotField numFmtId="2" showAll="0"/>
    <pivotField showAll="0"/>
    <pivotField showAll="0"/>
    <pivotField showAll="0"/>
    <pivotField dataField="1" numFmtId="44" showAll="0"/>
    <pivotField showAll="0" sortType="ascending">
      <items count="3">
        <item x="0"/>
        <item x="1"/>
        <item t="default"/>
      </items>
    </pivotField>
    <pivotField showAll="0"/>
  </pivotFields>
  <rowFields count="2">
    <field x="7"/>
    <field x="6"/>
  </rowFields>
  <rowItems count="12">
    <i>
      <x/>
    </i>
    <i r="1">
      <x v="8"/>
    </i>
    <i r="1">
      <x v="4"/>
    </i>
    <i r="1">
      <x v="7"/>
    </i>
    <i>
      <x v="1"/>
    </i>
    <i r="1">
      <x v="6"/>
    </i>
    <i r="1">
      <x v="5"/>
    </i>
    <i r="1">
      <x/>
    </i>
    <i r="1">
      <x v="1"/>
    </i>
    <i r="1">
      <x v="3"/>
    </i>
    <i r="1">
      <x v="2"/>
    </i>
    <i t="grand">
      <x/>
    </i>
  </rowItems>
  <colFields count="1">
    <field x="5"/>
  </colFields>
  <colItems count="5">
    <i>
      <x v="3"/>
    </i>
    <i>
      <x/>
    </i>
    <i>
      <x v="2"/>
    </i>
    <i>
      <x v="1"/>
    </i>
    <i t="grand">
      <x/>
    </i>
  </colItems>
  <dataFields count="1">
    <dataField name="Sum of Cost ($)" fld="12" baseField="0" baseItem="0" numFmtId="167"/>
  </dataFields>
  <formats count="20">
    <format dxfId="419">
      <pivotArea type="all" dataOnly="0" outline="0" fieldPosition="0"/>
    </format>
    <format dxfId="420">
      <pivotArea type="origin" dataOnly="0" labelOnly="1" outline="0" fieldPosition="0"/>
    </format>
    <format dxfId="421">
      <pivotArea field="5" type="button" dataOnly="0" labelOnly="1" outline="0" axis="axisCol" fieldPosition="0"/>
    </format>
    <format dxfId="422">
      <pivotArea type="topRight" dataOnly="0" labelOnly="1" outline="0" fieldPosition="0"/>
    </format>
    <format dxfId="423">
      <pivotArea field="13" type="button" dataOnly="0" labelOnly="1" outline="0"/>
    </format>
    <format dxfId="424">
      <pivotArea dataOnly="0" labelOnly="1" grandRow="1" outline="0" fieldPosition="0"/>
    </format>
    <format dxfId="425">
      <pivotArea dataOnly="0" labelOnly="1" fieldPosition="0">
        <references count="1">
          <reference field="5" count="0"/>
        </references>
      </pivotArea>
    </format>
    <format dxfId="426">
      <pivotArea dataOnly="0" labelOnly="1" grandCol="1" outline="0" fieldPosition="0"/>
    </format>
    <format dxfId="427">
      <pivotArea type="topRight" dataOnly="0" labelOnly="1" outline="0" fieldPosition="0"/>
    </format>
    <format dxfId="428">
      <pivotArea field="13" type="button" dataOnly="0" labelOnly="1" outline="0"/>
    </format>
    <format dxfId="417">
      <pivotArea dataOnly="0" labelOnly="1" fieldPosition="0">
        <references count="1">
          <reference field="6" count="0"/>
        </references>
      </pivotArea>
    </format>
    <format dxfId="416">
      <pivotArea dataOnly="0" labelOnly="1" grandCol="1" outline="0" fieldPosition="0"/>
    </format>
    <format dxfId="409">
      <pivotArea field="5" type="button" dataOnly="0" labelOnly="1" outline="0" axis="axisCol" fieldPosition="0"/>
    </format>
    <format dxfId="408">
      <pivotArea dataOnly="0" labelOnly="1" fieldPosition="0">
        <references count="1">
          <reference field="6" count="0"/>
        </references>
      </pivotArea>
    </format>
    <format dxfId="407">
      <pivotArea dataOnly="0" labelOnly="1" grandCol="1" outline="0" fieldPosition="0"/>
    </format>
    <format dxfId="406">
      <pivotArea type="origin" dataOnly="0" labelOnly="1" outline="0" fieldPosition="0"/>
    </format>
    <format dxfId="404">
      <pivotArea field="5" type="button" dataOnly="0" labelOnly="1" outline="0" axis="axisCol" fieldPosition="0"/>
    </format>
    <format dxfId="402">
      <pivotArea dataOnly="0" labelOnly="1" fieldPosition="0">
        <references count="1">
          <reference field="5" count="0"/>
        </references>
      </pivotArea>
    </format>
    <format dxfId="400">
      <pivotArea dataOnly="0" labelOnly="1" grandRow="1" outline="0" fieldPosition="0"/>
    </format>
    <format dxfId="199">
      <pivotArea outline="0" collapsedLevelsAreSubtotals="1" fieldPosition="0"/>
    </format>
  </format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4996EB-433E-45DB-9972-3A27A77AB803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L2:O8" firstHeaderRow="1" firstDataRow="2" firstDataCol="1"/>
  <pivotFields count="15">
    <pivotField showAll="0"/>
    <pivotField showAll="0"/>
    <pivotField numFmtId="14" showAll="0"/>
    <pivotField showAll="0"/>
    <pivotField showAll="0"/>
    <pivotField axis="axisRow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">
        <item x="5"/>
        <item x="6"/>
        <item x="1"/>
        <item x="2"/>
        <item x="0"/>
        <item x="3"/>
        <item x="4"/>
        <item x="7"/>
        <item x="8"/>
        <item t="default"/>
      </items>
    </pivotField>
    <pivotField showAll="0">
      <items count="3">
        <item x="0"/>
        <item x="1"/>
        <item t="default"/>
      </items>
    </pivotField>
    <pivotField numFmtId="2" showAll="0"/>
    <pivotField showAll="0"/>
    <pivotField showAll="0"/>
    <pivotField showAll="0"/>
    <pivotField dataField="1" numFmtId="44" showAll="0"/>
    <pivotField axis="axisCol" showAll="0" sortType="ascending">
      <items count="3">
        <item x="0"/>
        <item x="1"/>
        <item t="default"/>
      </items>
    </pivotField>
    <pivotField showAll="0"/>
  </pivotFields>
  <rowFields count="1">
    <field x="5"/>
  </rowFields>
  <rowItems count="5">
    <i>
      <x v="3"/>
    </i>
    <i>
      <x/>
    </i>
    <i>
      <x v="2"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um of Cost ($)" fld="12" baseField="0" baseItem="0" numFmtId="167"/>
  </dataFields>
  <formats count="20">
    <format dxfId="436">
      <pivotArea type="all" dataOnly="0" outline="0" fieldPosition="0"/>
    </format>
    <format dxfId="437">
      <pivotArea type="origin" dataOnly="0" labelOnly="1" outline="0" fieldPosition="0"/>
    </format>
    <format dxfId="438">
      <pivotArea field="5" type="button" dataOnly="0" labelOnly="1" outline="0" axis="axisRow" fieldPosition="0"/>
    </format>
    <format dxfId="439">
      <pivotArea type="topRight" dataOnly="0" labelOnly="1" outline="0" fieldPosition="0"/>
    </format>
    <format dxfId="440">
      <pivotArea field="13" type="button" dataOnly="0" labelOnly="1" outline="0" axis="axisCol" fieldPosition="0"/>
    </format>
    <format dxfId="441">
      <pivotArea dataOnly="0" labelOnly="1" fieldPosition="0">
        <references count="1">
          <reference field="13" count="0"/>
        </references>
      </pivotArea>
    </format>
    <format dxfId="442">
      <pivotArea dataOnly="0" labelOnly="1" grandRow="1" outline="0" fieldPosition="0"/>
    </format>
    <format dxfId="443">
      <pivotArea dataOnly="0" labelOnly="1" fieldPosition="0">
        <references count="1">
          <reference field="5" count="0"/>
        </references>
      </pivotArea>
    </format>
    <format dxfId="444">
      <pivotArea dataOnly="0" labelOnly="1" grandCol="1" outline="0" fieldPosition="0"/>
    </format>
    <format dxfId="445">
      <pivotArea type="topRight" dataOnly="0" labelOnly="1" outline="0" fieldPosition="0"/>
    </format>
    <format dxfId="446">
      <pivotArea field="13" type="button" dataOnly="0" labelOnly="1" outline="0" axis="axisCol" fieldPosition="0"/>
    </format>
    <format dxfId="435">
      <pivotArea type="origin" dataOnly="0" labelOnly="1" outline="0" fieldPosition="0"/>
    </format>
    <format dxfId="432">
      <pivotArea dataOnly="0" labelOnly="1" fieldPosition="0">
        <references count="1">
          <reference field="5" count="0"/>
        </references>
      </pivotArea>
    </format>
    <format dxfId="430">
      <pivotArea dataOnly="0" labelOnly="1" grandRow="1" outline="0" fieldPosition="0"/>
    </format>
    <format dxfId="414">
      <pivotArea field="5" type="button" dataOnly="0" labelOnly="1" outline="0" axis="axisRow" fieldPosition="0"/>
    </format>
    <format dxfId="412">
      <pivotArea dataOnly="0" labelOnly="1" fieldPosition="0">
        <references count="1">
          <reference field="13" count="0"/>
        </references>
      </pivotArea>
    </format>
    <format dxfId="411">
      <pivotArea dataOnly="0" labelOnly="1" grandCol="1" outline="0" fieldPosition="0"/>
    </format>
    <format dxfId="5">
      <pivotArea outline="0" collapsedLevelsAreSubtotals="1" fieldPosition="0"/>
    </format>
    <format dxfId="3">
      <pivotArea dataOnly="0" labelOnly="1" fieldPosition="0">
        <references count="1">
          <reference field="5" count="0"/>
        </references>
      </pivotArea>
    </format>
    <format dxfId="1">
      <pivotArea dataOnly="0" labelOnly="1" grandRow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8E1B2E4-7B76-4921-A6B4-A6BB35C1BA7E}" name="Table139" displayName="Table139" ref="B2:P41" totalsRowShown="0" headerRowDxfId="606" dataDxfId="605">
  <autoFilter ref="B2:P41" xr:uid="{7FAED7EF-9D76-4C71-B0A0-DC349BAA87CE}"/>
  <sortState xmlns:xlrd2="http://schemas.microsoft.com/office/spreadsheetml/2017/richdata2" ref="B3:P41">
    <sortCondition ref="D2:D41"/>
  </sortState>
  <tableColumns count="15">
    <tableColumn id="12" xr3:uid="{1D8DB98D-6D53-48E2-A7BA-F60B14C5C9F4}" name="Site" dataDxfId="604"/>
    <tableColumn id="14" xr3:uid="{946011F4-8E1C-4155-9DC1-85C122B7F1F1}" name="Phase" dataDxfId="598"/>
    <tableColumn id="15" xr3:uid="{545F8CAE-5045-4B74-81B9-DDF7BD6E805F}" name="Date" dataDxfId="589"/>
    <tableColumn id="2" xr3:uid="{74BF2167-3485-450A-94F7-19ACF0F9DF7D}" name="Activity" dataDxfId="588"/>
    <tableColumn id="10" xr3:uid="{36C3081C-5C2E-44F2-89FF-C6F8182B27E7}" name="Purpose" dataDxfId="586"/>
    <tableColumn id="8" xr3:uid="{572E721F-014A-4DBC-AFF0-A75FA9F006D5}" name="Strategy" dataDxfId="587"/>
    <tableColumn id="3" xr3:uid="{4BB9DAD7-9C2B-497A-9558-BC2424366DA6}" name="Role" dataDxfId="590"/>
    <tableColumn id="16" xr3:uid="{7E420BDB-D924-4DA8-A312-3DE6805AC4DC}" name="Role- Category" dataDxfId="591">
      <calculatedColumnFormula>VLOOKUP(Table139[[#This Row],[Role]],Table6[[Role]:[Role- category]],2,FALSE)</calculatedColumnFormula>
    </tableColumn>
    <tableColumn id="11" xr3:uid="{4350129D-3F74-4F71-A221-F32327E2126E}" name="Hourly wage rate" dataDxfId="603">
      <calculatedColumnFormula>VLOOKUP(Table139[[#This Row],[Role]],Table6[#All],6,FALSE)</calculatedColumnFormula>
    </tableColumn>
    <tableColumn id="5" xr3:uid="{998CDD84-983C-4775-903B-01BA70E9226C}" name="Number of personnel involved" dataDxfId="602"/>
    <tableColumn id="1" xr3:uid="{0EB50AAC-EED2-4D08-85F9-966B2F47AA28}" name="Time spent per person (mins)" dataDxfId="601"/>
    <tableColumn id="6" xr3:uid="{80077D57-D4C2-43F6-9D87-95A2DC9A0E4A}" name="Total person minutes" dataDxfId="600">
      <calculatedColumnFormula>Table139[[#This Row],[Number of personnel involved]]*Table139[[#This Row],[Time spent per person (mins)]]</calculatedColumnFormula>
    </tableColumn>
    <tableColumn id="13" xr3:uid="{BC9CC268-677A-4011-8DA6-B17D60E24417}" name="Cost ($)" dataDxfId="599" dataCellStyle="Currency">
      <calculatedColumnFormula>(Table139[[#This Row],[Total person minutes]]/60)*Table139[[#This Row],[Hourly wage rate]]</calculatedColumnFormula>
    </tableColumn>
    <tableColumn id="18" xr3:uid="{E9D993F9-A39F-4C69-A09D-D5BD3EDEBC56}" name="Labour/ Non-Labour" dataDxfId="585" dataCellStyle="Currency"/>
    <tableColumn id="7" xr3:uid="{5D67C849-35B1-48F5-BFC5-D69062A338FD}" name="Data source" dataDxfId="58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74535-FEB0-438A-9574-49655B04A6CD}" name="Table6" displayName="Table6" ref="B2:J14" totalsRowShown="0">
  <autoFilter ref="B2:J14" xr:uid="{4E5EEC91-B6B4-4179-90EB-428EBC43B2CA}"/>
  <sortState xmlns:xlrd2="http://schemas.microsoft.com/office/spreadsheetml/2017/richdata2" ref="B3:J18">
    <sortCondition sortBy="fontColor" ref="B2:B18" dxfId="597"/>
  </sortState>
  <tableColumns count="9">
    <tableColumn id="1" xr3:uid="{8B78BEFA-BD72-4584-9196-528184E92004}" name="Role" dataDxfId="596"/>
    <tableColumn id="11" xr3:uid="{AA99CCD6-C084-402A-B84B-D38ECF8541E1}" name="Role- category"/>
    <tableColumn id="2" xr3:uid="{A2EC9489-5185-4DC1-A9F4-AC648CAC573B}" name="Position"/>
    <tableColumn id="3" xr3:uid="{8D0693D6-D311-4DA0-97AC-CB5FB80E56DA}" name="Annual salary" dataCellStyle="Currency"/>
    <tableColumn id="4" xr3:uid="{D8E19A64-DC51-41C5-81F6-919C259D567B}" name="Hrly" dataDxfId="595" dataCellStyle="Currency">
      <calculatedColumnFormula>(Table6[[#This Row],[Annual salary]]/1725)</calculatedColumnFormula>
    </tableColumn>
    <tableColumn id="8" xr3:uid="{28DE305B-1892-435D-94C5-81E375DB6846}" name="Hrly +25% oncost" dataDxfId="594">
      <calculatedColumnFormula>Table6[[#This Row],[Hrly]]*1.25</calculatedColumnFormula>
    </tableColumn>
    <tableColumn id="5" xr3:uid="{DA9CFD5F-699B-494C-82D1-E3BAB6263F58}" name="Classification" dataDxfId="593"/>
    <tableColumn id="6" xr3:uid="{86B439BE-E002-489E-AEE1-A08DE1B91137}" name="Source" dataDxfId="592"/>
    <tableColumn id="7" xr3:uid="{F5BEE060-AAB3-447A-9CA4-903326801E1E}" name="Link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45CE-FAC0-4BB1-AA08-7E6F1C8713CA}">
  <dimension ref="A1:F29"/>
  <sheetViews>
    <sheetView zoomScaleNormal="100" workbookViewId="0">
      <selection activeCell="C30" sqref="C30"/>
    </sheetView>
  </sheetViews>
  <sheetFormatPr defaultRowHeight="15" x14ac:dyDescent="0.25"/>
  <cols>
    <col min="1" max="1" width="9.140625" style="42"/>
    <col min="2" max="2" width="23.85546875" customWidth="1"/>
    <col min="3" max="3" width="61.7109375" customWidth="1"/>
    <col min="4" max="4" width="30.140625" customWidth="1"/>
    <col min="5" max="6" width="9.140625" style="42"/>
  </cols>
  <sheetData>
    <row r="1" spans="2:5" s="42" customFormat="1" ht="15.75" thickBot="1" x14ac:dyDescent="0.3"/>
    <row r="2" spans="2:5" ht="33" customHeight="1" thickBot="1" x14ac:dyDescent="0.3">
      <c r="B2" s="17" t="s">
        <v>0</v>
      </c>
      <c r="C2" s="18" t="s">
        <v>1</v>
      </c>
      <c r="D2" s="19" t="s">
        <v>2</v>
      </c>
    </row>
    <row r="3" spans="2:5" ht="15.75" x14ac:dyDescent="0.25">
      <c r="B3" s="49" t="s">
        <v>3</v>
      </c>
      <c r="C3" s="25" t="s">
        <v>24</v>
      </c>
      <c r="D3" s="26" t="s">
        <v>4</v>
      </c>
      <c r="E3" s="43"/>
    </row>
    <row r="4" spans="2:5" ht="15.75" x14ac:dyDescent="0.25">
      <c r="B4" s="50"/>
      <c r="C4" s="29" t="s">
        <v>25</v>
      </c>
      <c r="D4" s="31" t="s">
        <v>5</v>
      </c>
      <c r="E4" s="43"/>
    </row>
    <row r="5" spans="2:5" ht="15.75" x14ac:dyDescent="0.25">
      <c r="B5" s="50"/>
      <c r="C5" s="20" t="s">
        <v>26</v>
      </c>
      <c r="D5" s="10" t="s">
        <v>6</v>
      </c>
      <c r="E5" s="43"/>
    </row>
    <row r="6" spans="2:5" ht="15.75" x14ac:dyDescent="0.25">
      <c r="B6" s="50"/>
      <c r="C6" s="5"/>
      <c r="D6" s="11" t="s">
        <v>30</v>
      </c>
      <c r="E6" s="43"/>
    </row>
    <row r="7" spans="2:5" ht="16.5" thickBot="1" x14ac:dyDescent="0.3">
      <c r="B7" s="51"/>
      <c r="C7" s="12"/>
      <c r="D7" s="13" t="s">
        <v>31</v>
      </c>
      <c r="E7" s="43"/>
    </row>
    <row r="8" spans="2:5" ht="15.75" x14ac:dyDescent="0.25">
      <c r="B8" s="52" t="s">
        <v>7</v>
      </c>
      <c r="C8" s="8" t="s">
        <v>27</v>
      </c>
      <c r="D8" s="9" t="s">
        <v>4</v>
      </c>
    </row>
    <row r="9" spans="2:5" ht="15.75" x14ac:dyDescent="0.25">
      <c r="B9" s="53"/>
      <c r="C9" s="6" t="s">
        <v>28</v>
      </c>
      <c r="D9" s="10" t="s">
        <v>8</v>
      </c>
    </row>
    <row r="10" spans="2:5" ht="15.75" x14ac:dyDescent="0.25">
      <c r="B10" s="53"/>
      <c r="C10" s="7"/>
      <c r="D10" s="11" t="s">
        <v>9</v>
      </c>
    </row>
    <row r="11" spans="2:5" ht="15.75" x14ac:dyDescent="0.25">
      <c r="B11" s="53"/>
      <c r="C11" s="20"/>
      <c r="D11" s="10" t="s">
        <v>5</v>
      </c>
    </row>
    <row r="12" spans="2:5" ht="16.5" thickBot="1" x14ac:dyDescent="0.3">
      <c r="B12" s="54"/>
      <c r="C12" s="27"/>
      <c r="D12" s="28" t="s">
        <v>6</v>
      </c>
    </row>
    <row r="13" spans="2:5" ht="15.75" x14ac:dyDescent="0.25">
      <c r="B13" s="55" t="s">
        <v>13</v>
      </c>
      <c r="C13" s="22" t="s">
        <v>29</v>
      </c>
      <c r="D13" s="23" t="s">
        <v>4</v>
      </c>
    </row>
    <row r="14" spans="2:5" ht="15.75" x14ac:dyDescent="0.25">
      <c r="B14" s="55"/>
      <c r="C14" s="29" t="s">
        <v>33</v>
      </c>
      <c r="D14" s="31" t="s">
        <v>5</v>
      </c>
    </row>
    <row r="15" spans="2:5" ht="15.75" x14ac:dyDescent="0.25">
      <c r="B15" s="55"/>
      <c r="C15" s="20" t="s">
        <v>32</v>
      </c>
      <c r="D15" s="10" t="s">
        <v>6</v>
      </c>
    </row>
    <row r="16" spans="2:5" ht="15.75" x14ac:dyDescent="0.25">
      <c r="B16" s="55"/>
      <c r="C16" s="29"/>
      <c r="D16" s="30" t="s">
        <v>30</v>
      </c>
    </row>
    <row r="17" spans="2:4" ht="16.5" thickBot="1" x14ac:dyDescent="0.3">
      <c r="B17" s="55"/>
      <c r="C17" s="20"/>
      <c r="D17" s="24" t="s">
        <v>31</v>
      </c>
    </row>
    <row r="18" spans="2:4" ht="15.75" x14ac:dyDescent="0.25">
      <c r="B18" s="52" t="s">
        <v>10</v>
      </c>
      <c r="C18" s="25" t="s">
        <v>37</v>
      </c>
      <c r="D18" s="26" t="s">
        <v>4</v>
      </c>
    </row>
    <row r="19" spans="2:4" ht="15.75" x14ac:dyDescent="0.25">
      <c r="B19" s="53"/>
      <c r="C19" s="29" t="s">
        <v>34</v>
      </c>
      <c r="D19" s="31" t="s">
        <v>5</v>
      </c>
    </row>
    <row r="20" spans="2:4" ht="15.75" x14ac:dyDescent="0.25">
      <c r="B20" s="53"/>
      <c r="C20" s="20" t="s">
        <v>35</v>
      </c>
      <c r="D20" s="10" t="s">
        <v>6</v>
      </c>
    </row>
    <row r="21" spans="2:4" ht="15.75" x14ac:dyDescent="0.25">
      <c r="B21" s="53"/>
      <c r="C21" s="29" t="s">
        <v>36</v>
      </c>
      <c r="D21" s="30" t="s">
        <v>30</v>
      </c>
    </row>
    <row r="22" spans="2:4" ht="15.75" x14ac:dyDescent="0.25">
      <c r="B22" s="53"/>
      <c r="C22" s="20"/>
      <c r="D22" s="24" t="s">
        <v>31</v>
      </c>
    </row>
    <row r="23" spans="2:4" ht="15.75" x14ac:dyDescent="0.25">
      <c r="B23" s="53"/>
      <c r="C23" s="29" t="s">
        <v>11</v>
      </c>
      <c r="D23" s="30" t="s">
        <v>11</v>
      </c>
    </row>
    <row r="24" spans="2:4" ht="16.5" thickBot="1" x14ac:dyDescent="0.3">
      <c r="B24" s="54"/>
      <c r="C24" s="12" t="s">
        <v>12</v>
      </c>
      <c r="D24" s="21" t="s">
        <v>12</v>
      </c>
    </row>
    <row r="25" spans="2:4" s="42" customFormat="1" x14ac:dyDescent="0.25"/>
    <row r="26" spans="2:4" s="42" customFormat="1" x14ac:dyDescent="0.25"/>
    <row r="27" spans="2:4" s="42" customFormat="1" x14ac:dyDescent="0.25"/>
    <row r="28" spans="2:4" s="42" customFormat="1" x14ac:dyDescent="0.25"/>
    <row r="29" spans="2:4" s="42" customFormat="1" x14ac:dyDescent="0.25"/>
  </sheetData>
  <mergeCells count="4">
    <mergeCell ref="B3:B7"/>
    <mergeCell ref="B8:B12"/>
    <mergeCell ref="B13:B17"/>
    <mergeCell ref="B18:B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C202-E549-4430-9FF6-002408992344}">
  <dimension ref="A1:Q42"/>
  <sheetViews>
    <sheetView topLeftCell="A2" workbookViewId="0">
      <selection activeCell="P29" sqref="P29"/>
    </sheetView>
  </sheetViews>
  <sheetFormatPr defaultRowHeight="15" x14ac:dyDescent="0.25"/>
  <cols>
    <col min="1" max="1" width="9.140625" style="42"/>
    <col min="2" max="2" width="10.85546875" style="14" bestFit="1" customWidth="1"/>
    <col min="3" max="3" width="10.85546875" style="14" customWidth="1"/>
    <col min="4" max="4" width="11.85546875" style="14" bestFit="1" customWidth="1"/>
    <col min="5" max="5" width="53.28515625" style="37" bestFit="1" customWidth="1"/>
    <col min="6" max="6" width="31.140625" style="75" customWidth="1"/>
    <col min="7" max="7" width="39.28515625" style="38" customWidth="1"/>
    <col min="8" max="8" width="26.42578125" style="38" bestFit="1" customWidth="1"/>
    <col min="9" max="9" width="14" style="38" customWidth="1"/>
    <col min="10" max="10" width="13.42578125" style="1" bestFit="1" customWidth="1"/>
    <col min="11" max="11" width="11.5703125" bestFit="1" customWidth="1"/>
    <col min="12" max="12" width="18.42578125" customWidth="1"/>
    <col min="13" max="13" width="13.42578125" bestFit="1" customWidth="1"/>
    <col min="14" max="15" width="13.42578125" style="32" customWidth="1"/>
    <col min="16" max="16" width="31.140625" style="14" customWidth="1"/>
    <col min="17" max="17" width="9.140625" style="42"/>
  </cols>
  <sheetData>
    <row r="1" spans="1:17" s="42" customFormat="1" x14ac:dyDescent="0.25">
      <c r="B1" s="45"/>
      <c r="C1" s="45"/>
      <c r="D1" s="45"/>
      <c r="E1" s="46"/>
      <c r="F1" s="71"/>
      <c r="G1" s="47"/>
      <c r="H1" s="47"/>
      <c r="I1" s="47"/>
      <c r="J1" s="44"/>
      <c r="N1" s="48"/>
      <c r="O1" s="48"/>
      <c r="P1" s="45"/>
    </row>
    <row r="2" spans="1:17" s="1" customFormat="1" ht="67.5" customHeight="1" x14ac:dyDescent="0.25">
      <c r="A2" s="44"/>
      <c r="B2" s="57" t="s">
        <v>51</v>
      </c>
      <c r="C2" s="57" t="s">
        <v>52</v>
      </c>
      <c r="D2" s="58" t="s">
        <v>53</v>
      </c>
      <c r="E2" s="2" t="s">
        <v>14</v>
      </c>
      <c r="F2" s="72" t="s">
        <v>15</v>
      </c>
      <c r="G2" s="69" t="s">
        <v>16</v>
      </c>
      <c r="H2" s="2" t="s">
        <v>17</v>
      </c>
      <c r="I2" s="2" t="s">
        <v>56</v>
      </c>
      <c r="J2" s="4" t="s">
        <v>18</v>
      </c>
      <c r="K2" s="2" t="s">
        <v>19</v>
      </c>
      <c r="L2" s="2" t="s">
        <v>22</v>
      </c>
      <c r="M2" s="4" t="s">
        <v>23</v>
      </c>
      <c r="N2" s="66" t="s">
        <v>68</v>
      </c>
      <c r="O2" s="66" t="s">
        <v>69</v>
      </c>
      <c r="P2" s="2" t="s">
        <v>67</v>
      </c>
      <c r="Q2" s="44"/>
    </row>
    <row r="3" spans="1:17" ht="15.75" x14ac:dyDescent="0.25">
      <c r="B3" s="34">
        <v>1</v>
      </c>
      <c r="C3" s="34" t="s">
        <v>54</v>
      </c>
      <c r="D3" s="59">
        <v>62824</v>
      </c>
      <c r="E3" s="35" t="s">
        <v>27</v>
      </c>
      <c r="F3" s="73" t="s">
        <v>38</v>
      </c>
      <c r="G3" s="70" t="s">
        <v>7</v>
      </c>
      <c r="H3" s="22" t="s">
        <v>4</v>
      </c>
      <c r="I3" s="22" t="str">
        <f>VLOOKUP(Table139[[#This Row],[Role]],Table6[[Role]:[Role- category]],2,FALSE)</f>
        <v>project team</v>
      </c>
      <c r="J3" s="33">
        <f>VLOOKUP(Table139[[#This Row],[Role]],Table6[#All],6,FALSE)</f>
        <v>86.956521739130437</v>
      </c>
      <c r="K3" s="15">
        <v>1</v>
      </c>
      <c r="L3" s="15">
        <v>30</v>
      </c>
      <c r="M3" s="15">
        <f>Table139[[#This Row],[Number of personnel involved]]*Table139[[#This Row],[Time spent per person (mins)]]</f>
        <v>30</v>
      </c>
      <c r="N3" s="39">
        <f>(Table139[[#This Row],[Total person minutes]]/60)*Table139[[#This Row],[Hourly wage rate]]</f>
        <v>43.478260869565219</v>
      </c>
      <c r="O3" s="39" t="s">
        <v>70</v>
      </c>
      <c r="P3" s="15" t="s">
        <v>76</v>
      </c>
    </row>
    <row r="4" spans="1:17" ht="15.75" x14ac:dyDescent="0.25">
      <c r="B4" s="34">
        <v>1</v>
      </c>
      <c r="C4" s="34" t="s">
        <v>54</v>
      </c>
      <c r="D4" s="59">
        <v>62824</v>
      </c>
      <c r="E4" s="35" t="s">
        <v>27</v>
      </c>
      <c r="F4" s="73" t="s">
        <v>38</v>
      </c>
      <c r="G4" s="70" t="s">
        <v>7</v>
      </c>
      <c r="H4" s="22" t="s">
        <v>8</v>
      </c>
      <c r="I4" s="22" t="str">
        <f>VLOOKUP(Table139[[#This Row],[Role]],Table6[[Role]:[Role- category]],2,FALSE)</f>
        <v>site team</v>
      </c>
      <c r="J4" s="33">
        <f>VLOOKUP(Table139[[#This Row],[Role]],Table6[#All],6,FALSE)</f>
        <v>130.43478260869566</v>
      </c>
      <c r="K4" s="15">
        <v>1</v>
      </c>
      <c r="L4" s="15">
        <v>30</v>
      </c>
      <c r="M4" s="15">
        <f>Table139[[#This Row],[Number of personnel involved]]*Table139[[#This Row],[Time spent per person (mins)]]</f>
        <v>30</v>
      </c>
      <c r="N4" s="39">
        <f>(Table139[[#This Row],[Total person minutes]]/60)*Table139[[#This Row],[Hourly wage rate]]</f>
        <v>65.217391304347828</v>
      </c>
      <c r="O4" s="39" t="s">
        <v>70</v>
      </c>
      <c r="P4" s="15" t="s">
        <v>76</v>
      </c>
    </row>
    <row r="5" spans="1:17" ht="15.75" x14ac:dyDescent="0.25">
      <c r="B5" s="34">
        <v>1</v>
      </c>
      <c r="C5" s="34" t="s">
        <v>54</v>
      </c>
      <c r="D5" s="59">
        <v>62824</v>
      </c>
      <c r="E5" s="35" t="s">
        <v>27</v>
      </c>
      <c r="F5" s="73" t="s">
        <v>38</v>
      </c>
      <c r="G5" s="70" t="s">
        <v>7</v>
      </c>
      <c r="H5" s="22" t="s">
        <v>9</v>
      </c>
      <c r="I5" s="22" t="str">
        <f>VLOOKUP(Table139[[#This Row],[Role]],Table6[[Role]:[Role- category]],2,FALSE)</f>
        <v>site team</v>
      </c>
      <c r="J5" s="33">
        <f>VLOOKUP(Table139[[#This Row],[Role]],Table6[#All],6,FALSE)</f>
        <v>144.92753623188406</v>
      </c>
      <c r="K5" s="15">
        <v>1</v>
      </c>
      <c r="L5" s="15">
        <v>30</v>
      </c>
      <c r="M5" s="15">
        <f>Table139[[#This Row],[Number of personnel involved]]*Table139[[#This Row],[Time spent per person (mins)]]</f>
        <v>30</v>
      </c>
      <c r="N5" s="40">
        <f>(Table139[[#This Row],[Total person minutes]]/60)*Table139[[#This Row],[Hourly wage rate]]</f>
        <v>72.463768115942031</v>
      </c>
      <c r="O5" s="39" t="s">
        <v>70</v>
      </c>
      <c r="P5" s="15" t="s">
        <v>76</v>
      </c>
    </row>
    <row r="6" spans="1:17" ht="15.75" x14ac:dyDescent="0.25">
      <c r="B6" s="34">
        <v>1</v>
      </c>
      <c r="C6" s="34" t="s">
        <v>54</v>
      </c>
      <c r="D6" s="59">
        <v>62825</v>
      </c>
      <c r="E6" s="35" t="s">
        <v>28</v>
      </c>
      <c r="F6" s="73" t="s">
        <v>38</v>
      </c>
      <c r="G6" s="70" t="s">
        <v>7</v>
      </c>
      <c r="H6" s="22" t="s">
        <v>4</v>
      </c>
      <c r="I6" s="22" t="str">
        <f>VLOOKUP(Table139[[#This Row],[Role]],Table6[[Role]:[Role- category]],2,FALSE)</f>
        <v>project team</v>
      </c>
      <c r="J6" s="33">
        <f>VLOOKUP(Table139[[#This Row],[Role]],Table6[#All],6,FALSE)</f>
        <v>86.956521739130437</v>
      </c>
      <c r="K6" s="15">
        <v>1</v>
      </c>
      <c r="L6" s="15">
        <v>30</v>
      </c>
      <c r="M6" s="15">
        <f>Table139[[#This Row],[Number of personnel involved]]*Table139[[#This Row],[Time spent per person (mins)]]</f>
        <v>30</v>
      </c>
      <c r="N6" s="39">
        <f>(Table139[[#This Row],[Total person minutes]]/60)*Table139[[#This Row],[Hourly wage rate]]</f>
        <v>43.478260869565219</v>
      </c>
      <c r="O6" s="39" t="s">
        <v>70</v>
      </c>
      <c r="P6" s="15" t="s">
        <v>76</v>
      </c>
    </row>
    <row r="7" spans="1:17" ht="15.75" x14ac:dyDescent="0.25">
      <c r="B7" s="34">
        <v>1</v>
      </c>
      <c r="C7" s="34" t="s">
        <v>54</v>
      </c>
      <c r="D7" s="59">
        <v>62825</v>
      </c>
      <c r="E7" s="35" t="s">
        <v>28</v>
      </c>
      <c r="F7" s="73" t="s">
        <v>38</v>
      </c>
      <c r="G7" s="70" t="s">
        <v>7</v>
      </c>
      <c r="H7" s="22" t="s">
        <v>5</v>
      </c>
      <c r="I7" s="22" t="str">
        <f>VLOOKUP(Table139[[#This Row],[Role]],Table6[[Role]:[Role- category]],2,FALSE)</f>
        <v>site team</v>
      </c>
      <c r="J7" s="33">
        <f>VLOOKUP(Table139[[#This Row],[Role]],Table6[#All],6,FALSE)</f>
        <v>101.44927536231884</v>
      </c>
      <c r="K7" s="15">
        <v>1</v>
      </c>
      <c r="L7" s="15">
        <v>30</v>
      </c>
      <c r="M7" s="15">
        <f>Table139[[#This Row],[Number of personnel involved]]*Table139[[#This Row],[Time spent per person (mins)]]</f>
        <v>30</v>
      </c>
      <c r="N7" s="39">
        <f>(Table139[[#This Row],[Total person minutes]]/60)*Table139[[#This Row],[Hourly wage rate]]</f>
        <v>50.724637681159422</v>
      </c>
      <c r="O7" s="39" t="s">
        <v>70</v>
      </c>
      <c r="P7" s="15" t="s">
        <v>76</v>
      </c>
    </row>
    <row r="8" spans="1:17" ht="15.75" x14ac:dyDescent="0.25">
      <c r="B8" s="34">
        <v>1</v>
      </c>
      <c r="C8" s="34" t="s">
        <v>54</v>
      </c>
      <c r="D8" s="59">
        <v>62825</v>
      </c>
      <c r="E8" s="35" t="s">
        <v>28</v>
      </c>
      <c r="F8" s="73" t="s">
        <v>38</v>
      </c>
      <c r="G8" s="70" t="s">
        <v>7</v>
      </c>
      <c r="H8" s="22" t="s">
        <v>6</v>
      </c>
      <c r="I8" s="22" t="str">
        <f>VLOOKUP(Table139[[#This Row],[Role]],Table6[[Role]:[Role- category]],2,FALSE)</f>
        <v>site team</v>
      </c>
      <c r="J8" s="33">
        <f>VLOOKUP(Table139[[#This Row],[Role]],Table6[#All],6,FALSE)</f>
        <v>115.94202898550725</v>
      </c>
      <c r="K8" s="15">
        <v>1</v>
      </c>
      <c r="L8" s="15">
        <v>30</v>
      </c>
      <c r="M8" s="15">
        <f>Table139[[#This Row],[Number of personnel involved]]*Table139[[#This Row],[Time spent per person (mins)]]</f>
        <v>30</v>
      </c>
      <c r="N8" s="40">
        <f>(Table139[[#This Row],[Total person minutes]]/60)*Table139[[#This Row],[Hourly wage rate]]</f>
        <v>57.971014492753625</v>
      </c>
      <c r="O8" s="39" t="s">
        <v>70</v>
      </c>
      <c r="P8" s="15" t="s">
        <v>76</v>
      </c>
    </row>
    <row r="9" spans="1:17" ht="15.75" x14ac:dyDescent="0.25">
      <c r="B9" s="34">
        <v>1</v>
      </c>
      <c r="C9" s="34" t="s">
        <v>54</v>
      </c>
      <c r="D9" s="59">
        <v>62832</v>
      </c>
      <c r="E9" s="22" t="s">
        <v>24</v>
      </c>
      <c r="F9" s="73" t="s">
        <v>39</v>
      </c>
      <c r="G9" s="70" t="s">
        <v>3</v>
      </c>
      <c r="H9" s="22" t="s">
        <v>4</v>
      </c>
      <c r="I9" s="22" t="str">
        <f>VLOOKUP(Table139[[#This Row],[Role]],Table6[[Role]:[Role- category]],2,FALSE)</f>
        <v>project team</v>
      </c>
      <c r="J9" s="33">
        <f>VLOOKUP(Table139[[#This Row],[Role]],Table6[#All],6,FALSE)</f>
        <v>86.956521739130437</v>
      </c>
      <c r="K9" s="15">
        <v>1</v>
      </c>
      <c r="L9" s="15">
        <v>60</v>
      </c>
      <c r="M9" s="15">
        <f>Table139[[#This Row],[Number of personnel involved]]*Table139[[#This Row],[Time spent per person (mins)]]</f>
        <v>60</v>
      </c>
      <c r="N9" s="39">
        <f>(Table139[[#This Row],[Total person minutes]]/60)*Table139[[#This Row],[Hourly wage rate]]</f>
        <v>86.956521739130437</v>
      </c>
      <c r="O9" s="39" t="s">
        <v>70</v>
      </c>
      <c r="P9" s="15" t="s">
        <v>76</v>
      </c>
    </row>
    <row r="10" spans="1:17" ht="15.75" x14ac:dyDescent="0.25">
      <c r="B10" s="34">
        <v>1</v>
      </c>
      <c r="C10" s="34" t="s">
        <v>54</v>
      </c>
      <c r="D10" s="59">
        <v>62832</v>
      </c>
      <c r="E10" s="22" t="s">
        <v>24</v>
      </c>
      <c r="F10" s="73" t="s">
        <v>39</v>
      </c>
      <c r="G10" s="70" t="s">
        <v>3</v>
      </c>
      <c r="H10" s="22" t="s">
        <v>5</v>
      </c>
      <c r="I10" s="22" t="str">
        <f>VLOOKUP(Table139[[#This Row],[Role]],Table6[[Role]:[Role- category]],2,FALSE)</f>
        <v>site team</v>
      </c>
      <c r="J10" s="33">
        <f>VLOOKUP(Table139[[#This Row],[Role]],Table6[#All],6,FALSE)</f>
        <v>101.44927536231884</v>
      </c>
      <c r="K10" s="15">
        <v>1</v>
      </c>
      <c r="L10" s="15">
        <v>60</v>
      </c>
      <c r="M10" s="15">
        <f>Table139[[#This Row],[Number of personnel involved]]*Table139[[#This Row],[Time spent per person (mins)]]</f>
        <v>60</v>
      </c>
      <c r="N10" s="39">
        <f>(Table139[[#This Row],[Total person minutes]]/60)*Table139[[#This Row],[Hourly wage rate]]</f>
        <v>101.44927536231884</v>
      </c>
      <c r="O10" s="39" t="s">
        <v>70</v>
      </c>
      <c r="P10" s="15" t="s">
        <v>76</v>
      </c>
    </row>
    <row r="11" spans="1:17" ht="15.75" x14ac:dyDescent="0.25">
      <c r="B11" s="34">
        <v>1</v>
      </c>
      <c r="C11" s="34" t="s">
        <v>54</v>
      </c>
      <c r="D11" s="59">
        <v>62832</v>
      </c>
      <c r="E11" s="22" t="s">
        <v>24</v>
      </c>
      <c r="F11" s="73" t="s">
        <v>39</v>
      </c>
      <c r="G11" s="70" t="s">
        <v>3</v>
      </c>
      <c r="H11" s="22" t="s">
        <v>6</v>
      </c>
      <c r="I11" s="22" t="str">
        <f>VLOOKUP(Table139[[#This Row],[Role]],Table6[[Role]:[Role- category]],2,FALSE)</f>
        <v>site team</v>
      </c>
      <c r="J11" s="33">
        <f>VLOOKUP(Table139[[#This Row],[Role]],Table6[#All],6,FALSE)</f>
        <v>115.94202898550725</v>
      </c>
      <c r="K11" s="15">
        <v>1</v>
      </c>
      <c r="L11" s="15">
        <v>60</v>
      </c>
      <c r="M11" s="15">
        <f>Table139[[#This Row],[Number of personnel involved]]*Table139[[#This Row],[Time spent per person (mins)]]</f>
        <v>60</v>
      </c>
      <c r="N11" s="39">
        <f>(Table139[[#This Row],[Total person minutes]]/60)*Table139[[#This Row],[Hourly wage rate]]</f>
        <v>115.94202898550725</v>
      </c>
      <c r="O11" s="39" t="s">
        <v>70</v>
      </c>
      <c r="P11" s="15" t="s">
        <v>76</v>
      </c>
    </row>
    <row r="12" spans="1:17" ht="15.75" x14ac:dyDescent="0.25">
      <c r="B12" s="34">
        <v>1</v>
      </c>
      <c r="C12" s="34" t="s">
        <v>54</v>
      </c>
      <c r="D12" s="59">
        <v>62834</v>
      </c>
      <c r="E12" s="36" t="s">
        <v>29</v>
      </c>
      <c r="F12" s="74" t="s">
        <v>42</v>
      </c>
      <c r="G12" s="38" t="s">
        <v>13</v>
      </c>
      <c r="H12" s="22" t="s">
        <v>4</v>
      </c>
      <c r="I12" s="22" t="str">
        <f>VLOOKUP(Table139[[#This Row],[Role]],Table6[[Role]:[Role- category]],2,FALSE)</f>
        <v>project team</v>
      </c>
      <c r="J12" s="33">
        <f>VLOOKUP(Table139[[#This Row],[Role]],Table6[#All],6,FALSE)</f>
        <v>86.956521739130437</v>
      </c>
      <c r="K12" s="15">
        <v>1</v>
      </c>
      <c r="L12" s="15">
        <v>10</v>
      </c>
      <c r="M12" s="15">
        <f>Table139[[#This Row],[Number of personnel involved]]*Table139[[#This Row],[Time spent per person (mins)]]</f>
        <v>10</v>
      </c>
      <c r="N12" s="40">
        <f>(Table139[[#This Row],[Total person minutes]]/60)*Table139[[#This Row],[Hourly wage rate]]</f>
        <v>14.492753623188406</v>
      </c>
      <c r="O12" s="39" t="s">
        <v>70</v>
      </c>
      <c r="P12" s="15" t="s">
        <v>76</v>
      </c>
    </row>
    <row r="13" spans="1:17" ht="15.75" x14ac:dyDescent="0.25">
      <c r="B13" s="34">
        <v>1</v>
      </c>
      <c r="C13" s="34" t="s">
        <v>54</v>
      </c>
      <c r="D13" s="59">
        <v>62834</v>
      </c>
      <c r="E13" s="36" t="s">
        <v>29</v>
      </c>
      <c r="F13" s="74" t="s">
        <v>43</v>
      </c>
      <c r="G13" s="38" t="s">
        <v>13</v>
      </c>
      <c r="H13" s="22" t="s">
        <v>5</v>
      </c>
      <c r="I13" s="22" t="str">
        <f>VLOOKUP(Table139[[#This Row],[Role]],Table6[[Role]:[Role- category]],2,FALSE)</f>
        <v>site team</v>
      </c>
      <c r="J13" s="33">
        <f>VLOOKUP(Table139[[#This Row],[Role]],Table6[#All],6,FALSE)</f>
        <v>101.44927536231884</v>
      </c>
      <c r="K13" s="15">
        <v>1</v>
      </c>
      <c r="L13" s="15">
        <v>10</v>
      </c>
      <c r="M13" s="15">
        <f>Table139[[#This Row],[Number of personnel involved]]*Table139[[#This Row],[Time spent per person (mins)]]</f>
        <v>10</v>
      </c>
      <c r="N13" s="40">
        <f>(Table139[[#This Row],[Total person minutes]]/60)*Table139[[#This Row],[Hourly wage rate]]</f>
        <v>16.908212560386474</v>
      </c>
      <c r="O13" s="39" t="s">
        <v>70</v>
      </c>
      <c r="P13" s="15" t="s">
        <v>76</v>
      </c>
    </row>
    <row r="14" spans="1:17" ht="15.75" x14ac:dyDescent="0.25">
      <c r="B14" s="34">
        <v>1</v>
      </c>
      <c r="C14" s="34" t="s">
        <v>54</v>
      </c>
      <c r="D14" s="59">
        <v>62834</v>
      </c>
      <c r="E14" s="36" t="s">
        <v>29</v>
      </c>
      <c r="F14" s="74" t="s">
        <v>43</v>
      </c>
      <c r="G14" s="38" t="s">
        <v>13</v>
      </c>
      <c r="H14" s="22" t="s">
        <v>6</v>
      </c>
      <c r="I14" s="22" t="str">
        <f>VLOOKUP(Table139[[#This Row],[Role]],Table6[[Role]:[Role- category]],2,FALSE)</f>
        <v>site team</v>
      </c>
      <c r="J14" s="33">
        <f>VLOOKUP(Table139[[#This Row],[Role]],Table6[#All],6,FALSE)</f>
        <v>115.94202898550725</v>
      </c>
      <c r="K14" s="15">
        <v>1</v>
      </c>
      <c r="L14" s="15">
        <v>10</v>
      </c>
      <c r="M14" s="15">
        <f>Table139[[#This Row],[Number of personnel involved]]*Table139[[#This Row],[Time spent per person (mins)]]</f>
        <v>10</v>
      </c>
      <c r="N14" s="40">
        <f>(Table139[[#This Row],[Total person minutes]]/60)*Table139[[#This Row],[Hourly wage rate]]</f>
        <v>19.323671497584542</v>
      </c>
      <c r="O14" s="39" t="s">
        <v>70</v>
      </c>
      <c r="P14" s="15" t="s">
        <v>76</v>
      </c>
    </row>
    <row r="15" spans="1:17" ht="15.75" x14ac:dyDescent="0.25">
      <c r="B15" s="34">
        <v>1</v>
      </c>
      <c r="C15" s="34" t="s">
        <v>54</v>
      </c>
      <c r="D15" s="59">
        <v>62835</v>
      </c>
      <c r="E15" s="36" t="s">
        <v>33</v>
      </c>
      <c r="F15" s="74" t="s">
        <v>40</v>
      </c>
      <c r="G15" s="38" t="s">
        <v>13</v>
      </c>
      <c r="H15" s="22" t="s">
        <v>4</v>
      </c>
      <c r="I15" s="22" t="str">
        <f>VLOOKUP(Table139[[#This Row],[Role]],Table6[[Role]:[Role- category]],2,FALSE)</f>
        <v>project team</v>
      </c>
      <c r="J15" s="33">
        <f>VLOOKUP(Table139[[#This Row],[Role]],Table6[#All],6,FALSE)</f>
        <v>86.956521739130437</v>
      </c>
      <c r="K15" s="15">
        <v>1</v>
      </c>
      <c r="L15" s="15">
        <v>30</v>
      </c>
      <c r="M15" s="15">
        <f>Table139[[#This Row],[Number of personnel involved]]*Table139[[#This Row],[Time spent per person (mins)]]</f>
        <v>30</v>
      </c>
      <c r="N15" s="40">
        <f>(Table139[[#This Row],[Total person minutes]]/60)*Table139[[#This Row],[Hourly wage rate]]</f>
        <v>43.478260869565219</v>
      </c>
      <c r="O15" s="39" t="s">
        <v>70</v>
      </c>
      <c r="P15" s="15" t="s">
        <v>76</v>
      </c>
    </row>
    <row r="16" spans="1:17" ht="15.75" x14ac:dyDescent="0.25">
      <c r="B16" s="34">
        <v>1</v>
      </c>
      <c r="C16" s="34" t="s">
        <v>54</v>
      </c>
      <c r="D16" s="59">
        <v>62835</v>
      </c>
      <c r="E16" s="36" t="s">
        <v>33</v>
      </c>
      <c r="F16" s="74" t="s">
        <v>40</v>
      </c>
      <c r="G16" s="38" t="s">
        <v>13</v>
      </c>
      <c r="H16" s="22" t="s">
        <v>30</v>
      </c>
      <c r="I16" s="22" t="str">
        <f>VLOOKUP(Table139[[#This Row],[Role]],Table6[[Role]:[Role- category]],2,FALSE)</f>
        <v>site team</v>
      </c>
      <c r="J16" s="33">
        <f>VLOOKUP(Table139[[#This Row],[Role]],Table6[#All],6,FALSE)</f>
        <v>79.710144927536234</v>
      </c>
      <c r="K16" s="15">
        <v>1</v>
      </c>
      <c r="L16" s="15">
        <v>30</v>
      </c>
      <c r="M16" s="15">
        <f>Table139[[#This Row],[Number of personnel involved]]*Table139[[#This Row],[Time spent per person (mins)]]</f>
        <v>30</v>
      </c>
      <c r="N16" s="40">
        <f>(Table139[[#This Row],[Total person minutes]]/60)*Table139[[#This Row],[Hourly wage rate]]</f>
        <v>39.855072463768117</v>
      </c>
      <c r="O16" s="39" t="s">
        <v>70</v>
      </c>
      <c r="P16" s="15" t="s">
        <v>76</v>
      </c>
    </row>
    <row r="17" spans="2:16" ht="15.75" x14ac:dyDescent="0.25">
      <c r="B17" s="34">
        <v>1</v>
      </c>
      <c r="C17" s="34" t="s">
        <v>54</v>
      </c>
      <c r="D17" s="59">
        <v>62835</v>
      </c>
      <c r="E17" s="36" t="s">
        <v>33</v>
      </c>
      <c r="F17" s="74" t="s">
        <v>41</v>
      </c>
      <c r="G17" s="38" t="s">
        <v>13</v>
      </c>
      <c r="H17" s="22" t="s">
        <v>4</v>
      </c>
      <c r="I17" s="22" t="str">
        <f>VLOOKUP(Table139[[#This Row],[Role]],Table6[[Role]:[Role- category]],2,FALSE)</f>
        <v>project team</v>
      </c>
      <c r="J17" s="33">
        <f>VLOOKUP(Table139[[#This Row],[Role]],Table6[#All],6,FALSE)</f>
        <v>86.956521739130437</v>
      </c>
      <c r="K17" s="15">
        <v>1</v>
      </c>
      <c r="L17" s="15">
        <v>30</v>
      </c>
      <c r="M17" s="15">
        <f>Table139[[#This Row],[Number of personnel involved]]*Table139[[#This Row],[Time spent per person (mins)]]</f>
        <v>30</v>
      </c>
      <c r="N17" s="40">
        <f>(Table139[[#This Row],[Total person minutes]]/60)*Table139[[#This Row],[Hourly wage rate]]</f>
        <v>43.478260869565219</v>
      </c>
      <c r="O17" s="39" t="s">
        <v>70</v>
      </c>
      <c r="P17" s="15" t="s">
        <v>76</v>
      </c>
    </row>
    <row r="18" spans="2:16" ht="15.75" x14ac:dyDescent="0.25">
      <c r="B18" s="34">
        <v>1</v>
      </c>
      <c r="C18" s="34" t="s">
        <v>54</v>
      </c>
      <c r="D18" s="59">
        <v>62835</v>
      </c>
      <c r="E18" s="36" t="s">
        <v>33</v>
      </c>
      <c r="F18" s="74" t="s">
        <v>41</v>
      </c>
      <c r="G18" s="38" t="s">
        <v>13</v>
      </c>
      <c r="H18" s="22" t="s">
        <v>31</v>
      </c>
      <c r="I18" s="22" t="str">
        <f>VLOOKUP(Table139[[#This Row],[Role]],Table6[[Role]:[Role- category]],2,FALSE)</f>
        <v>site team</v>
      </c>
      <c r="J18" s="33">
        <f>VLOOKUP(Table139[[#This Row],[Role]],Table6[#All],6,FALSE)</f>
        <v>57.971014492753625</v>
      </c>
      <c r="K18" s="15">
        <v>1</v>
      </c>
      <c r="L18" s="15">
        <v>30</v>
      </c>
      <c r="M18" s="15">
        <f>Table139[[#This Row],[Number of personnel involved]]*Table139[[#This Row],[Time spent per person (mins)]]</f>
        <v>30</v>
      </c>
      <c r="N18" s="40">
        <f>(Table139[[#This Row],[Total person minutes]]/60)*Table139[[#This Row],[Hourly wage rate]]</f>
        <v>28.985507246376812</v>
      </c>
      <c r="O18" s="39" t="s">
        <v>70</v>
      </c>
      <c r="P18" s="15" t="s">
        <v>76</v>
      </c>
    </row>
    <row r="19" spans="2:16" ht="15.75" x14ac:dyDescent="0.25">
      <c r="B19" s="34">
        <v>1</v>
      </c>
      <c r="C19" s="34" t="s">
        <v>54</v>
      </c>
      <c r="D19" s="59">
        <v>62847</v>
      </c>
      <c r="E19" s="36" t="s">
        <v>37</v>
      </c>
      <c r="F19" s="74" t="s">
        <v>44</v>
      </c>
      <c r="G19" s="38" t="s">
        <v>10</v>
      </c>
      <c r="H19" s="22" t="s">
        <v>4</v>
      </c>
      <c r="I19" s="22" t="str">
        <f>VLOOKUP(Table139[[#This Row],[Role]],Table6[[Role]:[Role- category]],2,FALSE)</f>
        <v>project team</v>
      </c>
      <c r="J19" s="33">
        <f>VLOOKUP(Table139[[#This Row],[Role]],Table6[#All],6,FALSE)</f>
        <v>86.956521739130437</v>
      </c>
      <c r="K19" s="15">
        <v>1</v>
      </c>
      <c r="L19" s="15">
        <v>60</v>
      </c>
      <c r="M19" s="15">
        <f>Table139[[#This Row],[Number of personnel involved]]*Table139[[#This Row],[Time spent per person (mins)]]</f>
        <v>60</v>
      </c>
      <c r="N19" s="40">
        <f>(Table139[[#This Row],[Total person minutes]]/60)*Table139[[#This Row],[Hourly wage rate]]</f>
        <v>86.956521739130437</v>
      </c>
      <c r="O19" s="39" t="s">
        <v>70</v>
      </c>
      <c r="P19" s="15" t="s">
        <v>76</v>
      </c>
    </row>
    <row r="20" spans="2:16" ht="15.75" x14ac:dyDescent="0.25">
      <c r="B20" s="34">
        <v>1</v>
      </c>
      <c r="C20" s="34" t="s">
        <v>54</v>
      </c>
      <c r="D20" s="59">
        <v>62847</v>
      </c>
      <c r="E20" s="36" t="s">
        <v>37</v>
      </c>
      <c r="F20" s="74" t="s">
        <v>44</v>
      </c>
      <c r="G20" s="38" t="s">
        <v>10</v>
      </c>
      <c r="H20" s="22" t="s">
        <v>5</v>
      </c>
      <c r="I20" s="22" t="str">
        <f>VLOOKUP(Table139[[#This Row],[Role]],Table6[[Role]:[Role- category]],2,FALSE)</f>
        <v>site team</v>
      </c>
      <c r="J20" s="33">
        <f>VLOOKUP(Table139[[#This Row],[Role]],Table6[#All],6,FALSE)</f>
        <v>101.44927536231884</v>
      </c>
      <c r="K20" s="15">
        <v>1</v>
      </c>
      <c r="L20" s="15">
        <v>60</v>
      </c>
      <c r="M20" s="15">
        <f>Table139[[#This Row],[Number of personnel involved]]*Table139[[#This Row],[Time spent per person (mins)]]</f>
        <v>60</v>
      </c>
      <c r="N20" s="40">
        <f>(Table139[[#This Row],[Total person minutes]]/60)*Table139[[#This Row],[Hourly wage rate]]</f>
        <v>101.44927536231884</v>
      </c>
      <c r="O20" s="39" t="s">
        <v>70</v>
      </c>
      <c r="P20" s="15" t="s">
        <v>76</v>
      </c>
    </row>
    <row r="21" spans="2:16" ht="15.75" x14ac:dyDescent="0.25">
      <c r="B21" s="34">
        <v>1</v>
      </c>
      <c r="C21" s="34" t="s">
        <v>54</v>
      </c>
      <c r="D21" s="59">
        <v>62847</v>
      </c>
      <c r="E21" s="36" t="s">
        <v>37</v>
      </c>
      <c r="F21" s="74" t="s">
        <v>44</v>
      </c>
      <c r="G21" s="38" t="s">
        <v>10</v>
      </c>
      <c r="H21" s="22" t="s">
        <v>6</v>
      </c>
      <c r="I21" s="22" t="str">
        <f>VLOOKUP(Table139[[#This Row],[Role]],Table6[[Role]:[Role- category]],2,FALSE)</f>
        <v>site team</v>
      </c>
      <c r="J21" s="33">
        <f>VLOOKUP(Table139[[#This Row],[Role]],Table6[#All],6,FALSE)</f>
        <v>115.94202898550725</v>
      </c>
      <c r="K21" s="15">
        <v>1</v>
      </c>
      <c r="L21" s="15">
        <v>60</v>
      </c>
      <c r="M21" s="15">
        <f>Table139[[#This Row],[Number of personnel involved]]*Table139[[#This Row],[Time spent per person (mins)]]</f>
        <v>60</v>
      </c>
      <c r="N21" s="40">
        <f>(Table139[[#This Row],[Total person minutes]]/60)*Table139[[#This Row],[Hourly wage rate]]</f>
        <v>115.94202898550725</v>
      </c>
      <c r="O21" s="39" t="s">
        <v>70</v>
      </c>
      <c r="P21" s="15" t="s">
        <v>76</v>
      </c>
    </row>
    <row r="22" spans="2:16" ht="15.75" x14ac:dyDescent="0.25">
      <c r="B22" s="34">
        <v>1</v>
      </c>
      <c r="C22" s="34" t="s">
        <v>54</v>
      </c>
      <c r="D22" s="59">
        <v>62847</v>
      </c>
      <c r="E22" s="36" t="s">
        <v>37</v>
      </c>
      <c r="F22" s="74" t="s">
        <v>44</v>
      </c>
      <c r="G22" s="38" t="s">
        <v>10</v>
      </c>
      <c r="H22" s="22" t="s">
        <v>30</v>
      </c>
      <c r="I22" s="22" t="str">
        <f>VLOOKUP(Table139[[#This Row],[Role]],Table6[[Role]:[Role- category]],2,FALSE)</f>
        <v>site team</v>
      </c>
      <c r="J22" s="33">
        <f>VLOOKUP(Table139[[#This Row],[Role]],Table6[#All],6,FALSE)</f>
        <v>79.710144927536234</v>
      </c>
      <c r="K22" s="15">
        <v>1</v>
      </c>
      <c r="L22" s="15">
        <v>60</v>
      </c>
      <c r="M22" s="15">
        <f>Table139[[#This Row],[Number of personnel involved]]*Table139[[#This Row],[Time spent per person (mins)]]</f>
        <v>60</v>
      </c>
      <c r="N22" s="40">
        <f>(Table139[[#This Row],[Total person minutes]]/60)*Table139[[#This Row],[Hourly wage rate]]</f>
        <v>79.710144927536234</v>
      </c>
      <c r="O22" s="39" t="s">
        <v>70</v>
      </c>
      <c r="P22" s="15" t="s">
        <v>76</v>
      </c>
    </row>
    <row r="23" spans="2:16" ht="15.75" x14ac:dyDescent="0.25">
      <c r="B23" s="34">
        <v>1</v>
      </c>
      <c r="C23" s="34" t="s">
        <v>54</v>
      </c>
      <c r="D23" s="59">
        <v>62847</v>
      </c>
      <c r="E23" s="36" t="s">
        <v>37</v>
      </c>
      <c r="F23" s="74" t="s">
        <v>44</v>
      </c>
      <c r="G23" s="38" t="s">
        <v>10</v>
      </c>
      <c r="H23" s="22" t="s">
        <v>31</v>
      </c>
      <c r="I23" s="22" t="str">
        <f>VLOOKUP(Table139[[#This Row],[Role]],Table6[[Role]:[Role- category]],2,FALSE)</f>
        <v>site team</v>
      </c>
      <c r="J23" s="33">
        <f>VLOOKUP(Table139[[#This Row],[Role]],Table6[#All],6,FALSE)</f>
        <v>57.971014492753625</v>
      </c>
      <c r="K23" s="15">
        <v>1</v>
      </c>
      <c r="L23" s="15">
        <v>60</v>
      </c>
      <c r="M23" s="15">
        <f>Table139[[#This Row],[Number of personnel involved]]*Table139[[#This Row],[Time spent per person (mins)]]</f>
        <v>60</v>
      </c>
      <c r="N23" s="40">
        <f>(Table139[[#This Row],[Total person minutes]]/60)*Table139[[#This Row],[Hourly wage rate]]</f>
        <v>57.971014492753625</v>
      </c>
      <c r="O23" s="39" t="s">
        <v>70</v>
      </c>
      <c r="P23" s="15" t="s">
        <v>76</v>
      </c>
    </row>
    <row r="24" spans="2:16" ht="15.75" x14ac:dyDescent="0.25">
      <c r="B24" s="34">
        <v>1</v>
      </c>
      <c r="C24" s="34" t="s">
        <v>54</v>
      </c>
      <c r="D24" s="59">
        <v>62848</v>
      </c>
      <c r="E24" s="36" t="s">
        <v>37</v>
      </c>
      <c r="F24" s="74" t="s">
        <v>45</v>
      </c>
      <c r="G24" s="38" t="s">
        <v>10</v>
      </c>
      <c r="H24" s="22" t="s">
        <v>4</v>
      </c>
      <c r="I24" s="22" t="str">
        <f>VLOOKUP(Table139[[#This Row],[Role]],Table6[[Role]:[Role- category]],2,FALSE)</f>
        <v>project team</v>
      </c>
      <c r="J24" s="33">
        <f>VLOOKUP(Table139[[#This Row],[Role]],Table6[#All],6,FALSE)</f>
        <v>86.956521739130437</v>
      </c>
      <c r="K24" s="15">
        <v>1</v>
      </c>
      <c r="L24" s="15">
        <v>60</v>
      </c>
      <c r="M24" s="15">
        <f>Table139[[#This Row],[Number of personnel involved]]*Table139[[#This Row],[Time spent per person (mins)]]</f>
        <v>60</v>
      </c>
      <c r="N24" s="40">
        <f>(Table139[[#This Row],[Total person minutes]]/60)*Table139[[#This Row],[Hourly wage rate]]</f>
        <v>86.956521739130437</v>
      </c>
      <c r="O24" s="39" t="s">
        <v>70</v>
      </c>
      <c r="P24" s="15" t="s">
        <v>76</v>
      </c>
    </row>
    <row r="25" spans="2:16" ht="15.75" x14ac:dyDescent="0.25">
      <c r="B25" s="34">
        <v>1</v>
      </c>
      <c r="C25" s="34" t="s">
        <v>54</v>
      </c>
      <c r="D25" s="59">
        <v>62859</v>
      </c>
      <c r="E25" s="36" t="s">
        <v>34</v>
      </c>
      <c r="F25" s="74" t="s">
        <v>46</v>
      </c>
      <c r="G25" s="38" t="s">
        <v>10</v>
      </c>
      <c r="H25" s="22" t="s">
        <v>4</v>
      </c>
      <c r="I25" s="22" t="str">
        <f>VLOOKUP(Table139[[#This Row],[Role]],Table6[[Role]:[Role- category]],2,FALSE)</f>
        <v>project team</v>
      </c>
      <c r="J25" s="33">
        <f>VLOOKUP(Table139[[#This Row],[Role]],Table6[#All],6,FALSE)</f>
        <v>86.956521739130437</v>
      </c>
      <c r="K25" s="15">
        <v>1</v>
      </c>
      <c r="L25" s="15">
        <v>60</v>
      </c>
      <c r="M25" s="15">
        <f>Table139[[#This Row],[Number of personnel involved]]*Table139[[#This Row],[Time spent per person (mins)]]</f>
        <v>60</v>
      </c>
      <c r="N25" s="40">
        <f>(Table139[[#This Row],[Total person minutes]]/60)*Table139[[#This Row],[Hourly wage rate]]</f>
        <v>86.956521739130437</v>
      </c>
      <c r="O25" s="39" t="s">
        <v>70</v>
      </c>
      <c r="P25" s="15" t="s">
        <v>76</v>
      </c>
    </row>
    <row r="26" spans="2:16" ht="15.75" x14ac:dyDescent="0.25">
      <c r="B26" s="34">
        <v>1</v>
      </c>
      <c r="C26" s="34" t="s">
        <v>54</v>
      </c>
      <c r="D26" s="59">
        <v>62859</v>
      </c>
      <c r="E26" s="36" t="s">
        <v>34</v>
      </c>
      <c r="F26" s="74" t="s">
        <v>46</v>
      </c>
      <c r="G26" s="38" t="s">
        <v>10</v>
      </c>
      <c r="H26" s="22" t="s">
        <v>30</v>
      </c>
      <c r="I26" s="22" t="str">
        <f>VLOOKUP(Table139[[#This Row],[Role]],Table6[[Role]:[Role- category]],2,FALSE)</f>
        <v>site team</v>
      </c>
      <c r="J26" s="33">
        <f>VLOOKUP(Table139[[#This Row],[Role]],Table6[#All],6,FALSE)</f>
        <v>79.710144927536234</v>
      </c>
      <c r="K26" s="15">
        <v>1</v>
      </c>
      <c r="L26" s="15">
        <v>60</v>
      </c>
      <c r="M26" s="15">
        <f>Table139[[#This Row],[Number of personnel involved]]*Table139[[#This Row],[Time spent per person (mins)]]</f>
        <v>60</v>
      </c>
      <c r="N26" s="40">
        <f>(Table139[[#This Row],[Total person minutes]]/60)*Table139[[#This Row],[Hourly wage rate]]</f>
        <v>79.710144927536234</v>
      </c>
      <c r="O26" s="39" t="s">
        <v>70</v>
      </c>
      <c r="P26" s="15" t="s">
        <v>76</v>
      </c>
    </row>
    <row r="27" spans="2:16" ht="15.75" x14ac:dyDescent="0.25">
      <c r="B27" s="34">
        <v>1</v>
      </c>
      <c r="C27" s="34" t="s">
        <v>54</v>
      </c>
      <c r="D27" s="59">
        <v>62859</v>
      </c>
      <c r="E27" s="36" t="s">
        <v>34</v>
      </c>
      <c r="F27" s="74" t="s">
        <v>46</v>
      </c>
      <c r="G27" s="38" t="s">
        <v>10</v>
      </c>
      <c r="H27" s="22" t="s">
        <v>31</v>
      </c>
      <c r="I27" s="22" t="str">
        <f>VLOOKUP(Table139[[#This Row],[Role]],Table6[[Role]:[Role- category]],2,FALSE)</f>
        <v>site team</v>
      </c>
      <c r="J27" s="33">
        <f>VLOOKUP(Table139[[#This Row],[Role]],Table6[#All],6,FALSE)</f>
        <v>57.971014492753625</v>
      </c>
      <c r="K27" s="15">
        <v>1</v>
      </c>
      <c r="L27" s="15">
        <v>60</v>
      </c>
      <c r="M27" s="15">
        <f>Table139[[#This Row],[Number of personnel involved]]*Table139[[#This Row],[Time spent per person (mins)]]</f>
        <v>60</v>
      </c>
      <c r="N27" s="40">
        <f>(Table139[[#This Row],[Total person minutes]]/60)*Table139[[#This Row],[Hourly wage rate]]</f>
        <v>57.971014492753625</v>
      </c>
      <c r="O27" s="39" t="s">
        <v>70</v>
      </c>
      <c r="P27" s="15" t="s">
        <v>76</v>
      </c>
    </row>
    <row r="28" spans="2:16" ht="15.75" x14ac:dyDescent="0.25">
      <c r="B28" s="56">
        <v>1</v>
      </c>
      <c r="C28" s="56" t="s">
        <v>54</v>
      </c>
      <c r="D28" s="83">
        <v>62859</v>
      </c>
      <c r="E28" s="78" t="s">
        <v>11</v>
      </c>
      <c r="F28" s="79" t="s">
        <v>34</v>
      </c>
      <c r="G28" s="84" t="s">
        <v>10</v>
      </c>
      <c r="H28" s="80" t="s">
        <v>11</v>
      </c>
      <c r="I28" s="85" t="str">
        <f>VLOOKUP(Table139[[#This Row],[Role]],Table6[[Role]:[Role- category]],2,FALSE)</f>
        <v>project team</v>
      </c>
      <c r="J28" s="86">
        <f>VLOOKUP(Table139[[#This Row],[Role]],Table6[#All],6,FALSE)</f>
        <v>50</v>
      </c>
      <c r="K28" s="81">
        <v>5</v>
      </c>
      <c r="L28" s="81">
        <v>60</v>
      </c>
      <c r="M28" s="81">
        <f>Table139[[#This Row],[Number of personnel involved]]*Table139[[#This Row],[Time spent per person (mins)]]</f>
        <v>300</v>
      </c>
      <c r="N28" s="82">
        <f>(Table139[[#This Row],[Total person minutes]]/60)*Table139[[#This Row],[Hourly wage rate]]</f>
        <v>250</v>
      </c>
      <c r="O28" s="41" t="s">
        <v>75</v>
      </c>
      <c r="P28" s="15" t="s">
        <v>76</v>
      </c>
    </row>
    <row r="29" spans="2:16" ht="15.75" x14ac:dyDescent="0.25">
      <c r="B29" s="56">
        <v>1</v>
      </c>
      <c r="C29" s="56" t="s">
        <v>54</v>
      </c>
      <c r="D29" s="83">
        <v>62859</v>
      </c>
      <c r="E29" s="78" t="s">
        <v>12</v>
      </c>
      <c r="F29" s="79" t="s">
        <v>34</v>
      </c>
      <c r="G29" s="84" t="s">
        <v>10</v>
      </c>
      <c r="H29" s="80" t="s">
        <v>12</v>
      </c>
      <c r="I29" s="85" t="str">
        <f>VLOOKUP(Table139[[#This Row],[Role]],Table6[[Role]:[Role- category]],2,FALSE)</f>
        <v>project team</v>
      </c>
      <c r="J29" s="86">
        <f>VLOOKUP(Table139[[#This Row],[Role]],Table6[#All],6,FALSE)</f>
        <v>900</v>
      </c>
      <c r="K29" s="81">
        <v>1</v>
      </c>
      <c r="L29" s="81">
        <v>60</v>
      </c>
      <c r="M29" s="81">
        <f>Table139[[#This Row],[Number of personnel involved]]*Table139[[#This Row],[Time spent per person (mins)]]</f>
        <v>60</v>
      </c>
      <c r="N29" s="82">
        <f>(Table139[[#This Row],[Total person minutes]]/60)*Table139[[#This Row],[Hourly wage rate]]</f>
        <v>900</v>
      </c>
      <c r="O29" s="41" t="s">
        <v>75</v>
      </c>
      <c r="P29" s="15" t="s">
        <v>76</v>
      </c>
    </row>
    <row r="30" spans="2:16" ht="15.75" x14ac:dyDescent="0.25">
      <c r="B30" s="34">
        <v>1</v>
      </c>
      <c r="C30" s="34" t="s">
        <v>55</v>
      </c>
      <c r="D30" s="59">
        <v>62861</v>
      </c>
      <c r="E30" s="36" t="s">
        <v>35</v>
      </c>
      <c r="F30" s="74" t="s">
        <v>47</v>
      </c>
      <c r="G30" s="38" t="s">
        <v>10</v>
      </c>
      <c r="H30" s="22" t="s">
        <v>4</v>
      </c>
      <c r="I30" s="22" t="str">
        <f>VLOOKUP(Table139[[#This Row],[Role]],Table6[[Role]:[Role- category]],2,FALSE)</f>
        <v>project team</v>
      </c>
      <c r="J30" s="33">
        <f>VLOOKUP(Table139[[#This Row],[Role]],Table6[#All],6,FALSE)</f>
        <v>86.956521739130437</v>
      </c>
      <c r="K30" s="15">
        <v>1</v>
      </c>
      <c r="L30" s="15">
        <v>15</v>
      </c>
      <c r="M30" s="15">
        <f>Table139[[#This Row],[Number of personnel involved]]*Table139[[#This Row],[Time spent per person (mins)]]</f>
        <v>15</v>
      </c>
      <c r="N30" s="41">
        <f>(Table139[[#This Row],[Total person minutes]]/60)*Table139[[#This Row],[Hourly wage rate]]</f>
        <v>21.739130434782609</v>
      </c>
      <c r="O30" s="39" t="s">
        <v>70</v>
      </c>
      <c r="P30" s="15" t="s">
        <v>76</v>
      </c>
    </row>
    <row r="31" spans="2:16" ht="15.75" x14ac:dyDescent="0.25">
      <c r="B31" s="34">
        <v>1</v>
      </c>
      <c r="C31" s="34" t="s">
        <v>55</v>
      </c>
      <c r="D31" s="59">
        <v>62862</v>
      </c>
      <c r="E31" s="36" t="s">
        <v>32</v>
      </c>
      <c r="F31" s="74" t="s">
        <v>48</v>
      </c>
      <c r="G31" s="38" t="s">
        <v>13</v>
      </c>
      <c r="H31" s="22" t="s">
        <v>4</v>
      </c>
      <c r="I31" s="22" t="str">
        <f>VLOOKUP(Table139[[#This Row],[Role]],Table6[[Role]:[Role- category]],2,FALSE)</f>
        <v>project team</v>
      </c>
      <c r="J31" s="33">
        <f>VLOOKUP(Table139[[#This Row],[Role]],Table6[#All],6,FALSE)</f>
        <v>86.956521739130437</v>
      </c>
      <c r="K31" s="15">
        <v>1</v>
      </c>
      <c r="L31" s="15">
        <v>30</v>
      </c>
      <c r="M31" s="15">
        <f>Table139[[#This Row],[Number of personnel involved]]*Table139[[#This Row],[Time spent per person (mins)]]</f>
        <v>30</v>
      </c>
      <c r="N31" s="41">
        <f>(Table139[[#This Row],[Total person minutes]]/60)*Table139[[#This Row],[Hourly wage rate]]</f>
        <v>43.478260869565219</v>
      </c>
      <c r="O31" s="39" t="s">
        <v>70</v>
      </c>
      <c r="P31" s="15" t="s">
        <v>76</v>
      </c>
    </row>
    <row r="32" spans="2:16" ht="15.75" x14ac:dyDescent="0.25">
      <c r="B32" s="34">
        <v>1</v>
      </c>
      <c r="C32" s="34" t="s">
        <v>55</v>
      </c>
      <c r="D32" s="59">
        <v>62863</v>
      </c>
      <c r="E32" s="36" t="s">
        <v>36</v>
      </c>
      <c r="F32" s="74" t="s">
        <v>49</v>
      </c>
      <c r="G32" s="38" t="s">
        <v>10</v>
      </c>
      <c r="H32" s="22" t="s">
        <v>4</v>
      </c>
      <c r="I32" s="22" t="str">
        <f>VLOOKUP(Table139[[#This Row],[Role]],Table6[[Role]:[Role- category]],2,FALSE)</f>
        <v>project team</v>
      </c>
      <c r="J32" s="33">
        <f>VLOOKUP(Table139[[#This Row],[Role]],Table6[#All],6,FALSE)</f>
        <v>86.956521739130437</v>
      </c>
      <c r="K32" s="15">
        <v>1</v>
      </c>
      <c r="L32" s="15">
        <v>10</v>
      </c>
      <c r="M32" s="15">
        <f>Table139[[#This Row],[Number of personnel involved]]*Table139[[#This Row],[Time spent per person (mins)]]</f>
        <v>10</v>
      </c>
      <c r="N32" s="41">
        <f>(Table139[[#This Row],[Total person minutes]]/60)*Table139[[#This Row],[Hourly wage rate]]</f>
        <v>14.492753623188406</v>
      </c>
      <c r="O32" s="39" t="s">
        <v>70</v>
      </c>
      <c r="P32" s="15" t="s">
        <v>76</v>
      </c>
    </row>
    <row r="33" spans="2:16" ht="15.75" x14ac:dyDescent="0.25">
      <c r="B33" s="34">
        <v>1</v>
      </c>
      <c r="C33" s="34" t="s">
        <v>55</v>
      </c>
      <c r="D33" s="59">
        <v>62879</v>
      </c>
      <c r="E33" s="36" t="s">
        <v>25</v>
      </c>
      <c r="F33" s="74" t="s">
        <v>46</v>
      </c>
      <c r="G33" s="38" t="s">
        <v>3</v>
      </c>
      <c r="H33" s="22" t="s">
        <v>4</v>
      </c>
      <c r="I33" s="22" t="str">
        <f>VLOOKUP(Table139[[#This Row],[Role]],Table6[[Role]:[Role- category]],2,FALSE)</f>
        <v>project team</v>
      </c>
      <c r="J33" s="33">
        <f>VLOOKUP(Table139[[#This Row],[Role]],Table6[#All],6,FALSE)</f>
        <v>86.956521739130437</v>
      </c>
      <c r="K33" s="15">
        <v>1</v>
      </c>
      <c r="L33" s="15">
        <v>30</v>
      </c>
      <c r="M33" s="15">
        <f>Table139[[#This Row],[Number of personnel involved]]*Table139[[#This Row],[Time spent per person (mins)]]</f>
        <v>30</v>
      </c>
      <c r="N33" s="41">
        <f>(Table139[[#This Row],[Total person minutes]]/60)*Table139[[#This Row],[Hourly wage rate]]</f>
        <v>43.478260869565219</v>
      </c>
      <c r="O33" s="39" t="s">
        <v>70</v>
      </c>
      <c r="P33" s="15" t="s">
        <v>76</v>
      </c>
    </row>
    <row r="34" spans="2:16" ht="15.75" x14ac:dyDescent="0.25">
      <c r="B34" s="34">
        <v>1</v>
      </c>
      <c r="C34" s="34" t="s">
        <v>55</v>
      </c>
      <c r="D34" s="59">
        <v>62879</v>
      </c>
      <c r="E34" s="36" t="s">
        <v>32</v>
      </c>
      <c r="F34" s="74" t="s">
        <v>48</v>
      </c>
      <c r="G34" s="38" t="s">
        <v>13</v>
      </c>
      <c r="H34" s="22" t="s">
        <v>4</v>
      </c>
      <c r="I34" s="22" t="str">
        <f>VLOOKUP(Table139[[#This Row],[Role]],Table6[[Role]:[Role- category]],2,FALSE)</f>
        <v>project team</v>
      </c>
      <c r="J34" s="33">
        <f>VLOOKUP(Table139[[#This Row],[Role]],Table6[#All],6,FALSE)</f>
        <v>86.956521739130437</v>
      </c>
      <c r="K34" s="15">
        <v>1</v>
      </c>
      <c r="L34" s="15">
        <v>30</v>
      </c>
      <c r="M34" s="15">
        <f>Table139[[#This Row],[Number of personnel involved]]*Table139[[#This Row],[Time spent per person (mins)]]</f>
        <v>30</v>
      </c>
      <c r="N34" s="41">
        <f>(Table139[[#This Row],[Total person minutes]]/60)*Table139[[#This Row],[Hourly wage rate]]</f>
        <v>43.478260869565219</v>
      </c>
      <c r="O34" s="39" t="s">
        <v>70</v>
      </c>
      <c r="P34" s="15" t="s">
        <v>76</v>
      </c>
    </row>
    <row r="35" spans="2:16" ht="15.75" x14ac:dyDescent="0.25">
      <c r="B35" s="34">
        <v>1</v>
      </c>
      <c r="C35" s="34" t="s">
        <v>55</v>
      </c>
      <c r="D35" s="59">
        <v>62880</v>
      </c>
      <c r="E35" s="36" t="s">
        <v>36</v>
      </c>
      <c r="F35" s="74" t="s">
        <v>49</v>
      </c>
      <c r="G35" s="38" t="s">
        <v>10</v>
      </c>
      <c r="H35" s="22" t="s">
        <v>4</v>
      </c>
      <c r="I35" s="22" t="str">
        <f>VLOOKUP(Table139[[#This Row],[Role]],Table6[[Role]:[Role- category]],2,FALSE)</f>
        <v>project team</v>
      </c>
      <c r="J35" s="33">
        <f>VLOOKUP(Table139[[#This Row],[Role]],Table6[#All],6,FALSE)</f>
        <v>86.956521739130437</v>
      </c>
      <c r="K35" s="15">
        <v>1</v>
      </c>
      <c r="L35" s="15">
        <v>10</v>
      </c>
      <c r="M35" s="15">
        <f>Table139[[#This Row],[Number of personnel involved]]*Table139[[#This Row],[Time spent per person (mins)]]</f>
        <v>10</v>
      </c>
      <c r="N35" s="41">
        <f>(Table139[[#This Row],[Total person minutes]]/60)*Table139[[#This Row],[Hourly wage rate]]</f>
        <v>14.492753623188406</v>
      </c>
      <c r="O35" s="39" t="s">
        <v>70</v>
      </c>
      <c r="P35" s="15" t="s">
        <v>76</v>
      </c>
    </row>
    <row r="36" spans="2:16" ht="15.75" x14ac:dyDescent="0.25">
      <c r="B36" s="34">
        <v>1</v>
      </c>
      <c r="C36" s="34" t="s">
        <v>55</v>
      </c>
      <c r="D36" s="59">
        <v>62891</v>
      </c>
      <c r="E36" s="36" t="s">
        <v>25</v>
      </c>
      <c r="F36" s="74" t="s">
        <v>46</v>
      </c>
      <c r="G36" s="38" t="s">
        <v>3</v>
      </c>
      <c r="H36" s="22" t="s">
        <v>4</v>
      </c>
      <c r="I36" s="22" t="str">
        <f>VLOOKUP(Table139[[#This Row],[Role]],Table6[[Role]:[Role- category]],2,FALSE)</f>
        <v>project team</v>
      </c>
      <c r="J36" s="33">
        <f>VLOOKUP(Table139[[#This Row],[Role]],Table6[#All],6,FALSE)</f>
        <v>86.956521739130437</v>
      </c>
      <c r="K36" s="15">
        <v>1</v>
      </c>
      <c r="L36" s="15">
        <v>30</v>
      </c>
      <c r="M36" s="15">
        <f>Table139[[#This Row],[Number of personnel involved]]*Table139[[#This Row],[Time spent per person (mins)]]</f>
        <v>30</v>
      </c>
      <c r="N36" s="41">
        <f>(Table139[[#This Row],[Total person minutes]]/60)*Table139[[#This Row],[Hourly wage rate]]</f>
        <v>43.478260869565219</v>
      </c>
      <c r="O36" s="39" t="s">
        <v>70</v>
      </c>
      <c r="P36" s="15" t="s">
        <v>76</v>
      </c>
    </row>
    <row r="37" spans="2:16" ht="15.75" x14ac:dyDescent="0.25">
      <c r="B37" s="34">
        <v>1</v>
      </c>
      <c r="C37" s="34" t="s">
        <v>55</v>
      </c>
      <c r="D37" s="59">
        <v>62905</v>
      </c>
      <c r="E37" s="36" t="s">
        <v>26</v>
      </c>
      <c r="F37" s="74" t="s">
        <v>50</v>
      </c>
      <c r="G37" s="38" t="s">
        <v>3</v>
      </c>
      <c r="H37" s="22" t="s">
        <v>4</v>
      </c>
      <c r="I37" s="22" t="str">
        <f>VLOOKUP(Table139[[#This Row],[Role]],Table6[[Role]:[Role- category]],2,FALSE)</f>
        <v>project team</v>
      </c>
      <c r="J37" s="33">
        <f>VLOOKUP(Table139[[#This Row],[Role]],Table6[#All],6,FALSE)</f>
        <v>86.956521739130437</v>
      </c>
      <c r="K37" s="15">
        <v>1</v>
      </c>
      <c r="L37" s="15">
        <v>30</v>
      </c>
      <c r="M37" s="15">
        <f>Table139[[#This Row],[Number of personnel involved]]*Table139[[#This Row],[Time spent per person (mins)]]</f>
        <v>30</v>
      </c>
      <c r="N37" s="41">
        <f>(Table139[[#This Row],[Total person minutes]]/60)*Table139[[#This Row],[Hourly wage rate]]</f>
        <v>43.478260869565219</v>
      </c>
      <c r="O37" s="39" t="s">
        <v>70</v>
      </c>
      <c r="P37" s="15" t="s">
        <v>76</v>
      </c>
    </row>
    <row r="38" spans="2:16" ht="15.75" x14ac:dyDescent="0.25">
      <c r="B38" s="34">
        <v>1</v>
      </c>
      <c r="C38" s="34" t="s">
        <v>55</v>
      </c>
      <c r="D38" s="59">
        <v>62905</v>
      </c>
      <c r="E38" s="36" t="s">
        <v>26</v>
      </c>
      <c r="F38" s="74" t="s">
        <v>50</v>
      </c>
      <c r="G38" s="38" t="s">
        <v>3</v>
      </c>
      <c r="H38" s="22" t="s">
        <v>30</v>
      </c>
      <c r="I38" s="22" t="str">
        <f>VLOOKUP(Table139[[#This Row],[Role]],Table6[[Role]:[Role- category]],2,FALSE)</f>
        <v>site team</v>
      </c>
      <c r="J38" s="33">
        <f>VLOOKUP(Table139[[#This Row],[Role]],Table6[#All],6,FALSE)</f>
        <v>79.710144927536234</v>
      </c>
      <c r="K38" s="15">
        <v>1</v>
      </c>
      <c r="L38" s="15">
        <v>30</v>
      </c>
      <c r="M38" s="15">
        <f>Table139[[#This Row],[Number of personnel involved]]*Table139[[#This Row],[Time spent per person (mins)]]</f>
        <v>30</v>
      </c>
      <c r="N38" s="41">
        <f>(Table139[[#This Row],[Total person minutes]]/60)*Table139[[#This Row],[Hourly wage rate]]</f>
        <v>39.855072463768117</v>
      </c>
      <c r="O38" s="39" t="s">
        <v>70</v>
      </c>
      <c r="P38" s="15" t="s">
        <v>76</v>
      </c>
    </row>
    <row r="39" spans="2:16" ht="15.75" x14ac:dyDescent="0.25">
      <c r="B39" s="34">
        <v>1</v>
      </c>
      <c r="C39" s="34" t="s">
        <v>55</v>
      </c>
      <c r="D39" s="59">
        <v>62905</v>
      </c>
      <c r="E39" s="36" t="s">
        <v>26</v>
      </c>
      <c r="F39" s="74" t="s">
        <v>50</v>
      </c>
      <c r="G39" s="38" t="s">
        <v>3</v>
      </c>
      <c r="H39" s="22" t="s">
        <v>31</v>
      </c>
      <c r="I39" s="22" t="str">
        <f>VLOOKUP(Table139[[#This Row],[Role]],Table6[[Role]:[Role- category]],2,FALSE)</f>
        <v>site team</v>
      </c>
      <c r="J39" s="33">
        <f>VLOOKUP(Table139[[#This Row],[Role]],Table6[#All],6,FALSE)</f>
        <v>57.971014492753625</v>
      </c>
      <c r="K39" s="15">
        <v>1</v>
      </c>
      <c r="L39" s="15">
        <v>30</v>
      </c>
      <c r="M39" s="15">
        <f>Table139[[#This Row],[Number of personnel involved]]*Table139[[#This Row],[Time spent per person (mins)]]</f>
        <v>30</v>
      </c>
      <c r="N39" s="41">
        <f>(Table139[[#This Row],[Total person minutes]]/60)*Table139[[#This Row],[Hourly wage rate]]</f>
        <v>28.985507246376812</v>
      </c>
      <c r="O39" s="39" t="s">
        <v>70</v>
      </c>
      <c r="P39" s="15" t="s">
        <v>76</v>
      </c>
    </row>
    <row r="40" spans="2:16" s="42" customFormat="1" ht="15.75" x14ac:dyDescent="0.25">
      <c r="B40" s="34">
        <v>1</v>
      </c>
      <c r="C40" s="34" t="s">
        <v>55</v>
      </c>
      <c r="D40" s="59">
        <v>62905</v>
      </c>
      <c r="E40" s="36" t="s">
        <v>26</v>
      </c>
      <c r="F40" s="74" t="s">
        <v>50</v>
      </c>
      <c r="G40" s="38" t="s">
        <v>3</v>
      </c>
      <c r="H40" s="22" t="s">
        <v>5</v>
      </c>
      <c r="I40" s="22" t="str">
        <f>VLOOKUP(Table139[[#This Row],[Role]],Table6[[Role]:[Role- category]],2,FALSE)</f>
        <v>site team</v>
      </c>
      <c r="J40" s="33">
        <f>VLOOKUP(Table139[[#This Row],[Role]],Table6[#All],6,FALSE)</f>
        <v>101.44927536231884</v>
      </c>
      <c r="K40" s="15">
        <v>1</v>
      </c>
      <c r="L40" s="15">
        <v>30</v>
      </c>
      <c r="M40" s="15">
        <f>Table139[[#This Row],[Number of personnel involved]]*Table139[[#This Row],[Time spent per person (mins)]]</f>
        <v>30</v>
      </c>
      <c r="N40" s="41">
        <f>(Table139[[#This Row],[Total person minutes]]/60)*Table139[[#This Row],[Hourly wage rate]]</f>
        <v>50.724637681159422</v>
      </c>
      <c r="O40" s="39" t="s">
        <v>70</v>
      </c>
      <c r="P40" s="15" t="s">
        <v>76</v>
      </c>
    </row>
    <row r="41" spans="2:16" s="42" customFormat="1" ht="15.75" x14ac:dyDescent="0.25">
      <c r="B41" s="34">
        <v>1</v>
      </c>
      <c r="C41" s="34" t="s">
        <v>55</v>
      </c>
      <c r="D41" s="59">
        <v>62905</v>
      </c>
      <c r="E41" s="36" t="s">
        <v>26</v>
      </c>
      <c r="F41" s="74" t="s">
        <v>50</v>
      </c>
      <c r="G41" s="38" t="s">
        <v>3</v>
      </c>
      <c r="H41" s="22" t="s">
        <v>6</v>
      </c>
      <c r="I41" s="22" t="str">
        <f>VLOOKUP(Table139[[#This Row],[Role]],Table6[[Role]:[Role- category]],2,FALSE)</f>
        <v>site team</v>
      </c>
      <c r="J41" s="33">
        <f>VLOOKUP(Table139[[#This Row],[Role]],Table6[#All],6,FALSE)</f>
        <v>115.94202898550725</v>
      </c>
      <c r="K41" s="15">
        <v>1</v>
      </c>
      <c r="L41" s="15">
        <v>30</v>
      </c>
      <c r="M41" s="15">
        <f>Table139[[#This Row],[Number of personnel involved]]*Table139[[#This Row],[Time spent per person (mins)]]</f>
        <v>30</v>
      </c>
      <c r="N41" s="41">
        <f>(Table139[[#This Row],[Total person minutes]]/60)*Table139[[#This Row],[Hourly wage rate]]</f>
        <v>57.971014492753625</v>
      </c>
      <c r="O41" s="39" t="s">
        <v>70</v>
      </c>
      <c r="P41" s="15" t="s">
        <v>76</v>
      </c>
    </row>
    <row r="42" spans="2:16" s="42" customFormat="1" x14ac:dyDescent="0.25">
      <c r="B42" s="45"/>
      <c r="C42" s="45"/>
      <c r="D42" s="45"/>
      <c r="E42" s="46"/>
      <c r="F42" s="71"/>
      <c r="G42" s="47"/>
      <c r="H42" s="47"/>
      <c r="I42" s="47"/>
      <c r="J42" s="44"/>
      <c r="N42" s="48"/>
      <c r="O42" s="48"/>
      <c r="P42" s="45"/>
    </row>
  </sheetData>
  <phoneticPr fontId="9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1C0ED97-2646-44F6-B023-CAF8FECBCCBA}">
          <x14:formula1>
            <xm:f>'Template 1'!$C:$C</xm:f>
          </x14:formula1>
          <xm:sqref>E1:E1048576</xm:sqref>
        </x14:dataValidation>
        <x14:dataValidation type="list" allowBlank="1" showInputMessage="1" showErrorMessage="1" xr:uid="{7E92D680-0EE6-4A43-A338-876078A0D673}">
          <x14:formula1>
            <xm:f>'Template 1'!$D:$D</xm:f>
          </x14:formula1>
          <xm:sqref>H1:H1048576</xm:sqref>
        </x14:dataValidation>
        <x14:dataValidation type="list" allowBlank="1" showInputMessage="1" showErrorMessage="1" xr:uid="{A9062C3A-49C8-489D-9977-390B9D4F76FB}">
          <x14:formula1>
            <xm:f>'Template 1'!$B:$B</xm:f>
          </x14:formula1>
          <xm:sqref>G1:G1048576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775DF-085C-4654-BC59-F77608C6DA78}">
  <dimension ref="B2:J36"/>
  <sheetViews>
    <sheetView workbookViewId="0">
      <selection activeCell="D13" sqref="D13"/>
    </sheetView>
  </sheetViews>
  <sheetFormatPr defaultRowHeight="15" x14ac:dyDescent="0.25"/>
  <cols>
    <col min="2" max="2" width="41.5703125" style="14" customWidth="1"/>
    <col min="3" max="3" width="16.140625" style="14" bestFit="1" customWidth="1"/>
    <col min="4" max="4" width="10.5703125" bestFit="1" customWidth="1"/>
    <col min="5" max="5" width="15" style="32" customWidth="1"/>
    <col min="6" max="6" width="11.85546875" style="32" customWidth="1"/>
    <col min="7" max="7" width="18.28515625" bestFit="1" customWidth="1"/>
    <col min="8" max="8" width="15" bestFit="1" customWidth="1"/>
    <col min="9" max="9" width="16" customWidth="1"/>
    <col min="10" max="10" width="6.85546875" bestFit="1" customWidth="1"/>
  </cols>
  <sheetData>
    <row r="2" spans="2:10" x14ac:dyDescent="0.25">
      <c r="B2" s="14" t="s">
        <v>17</v>
      </c>
      <c r="C2" s="14" t="s">
        <v>57</v>
      </c>
      <c r="D2" t="s">
        <v>58</v>
      </c>
      <c r="E2" s="32" t="s">
        <v>59</v>
      </c>
      <c r="F2" s="32" t="s">
        <v>60</v>
      </c>
      <c r="G2" t="s">
        <v>61</v>
      </c>
      <c r="H2" t="s">
        <v>62</v>
      </c>
      <c r="I2" t="s">
        <v>63</v>
      </c>
      <c r="J2" t="s">
        <v>64</v>
      </c>
    </row>
    <row r="3" spans="2:10" ht="15.75" x14ac:dyDescent="0.25">
      <c r="B3" s="60" t="s">
        <v>4</v>
      </c>
      <c r="C3" s="61" t="s">
        <v>65</v>
      </c>
      <c r="E3" s="32">
        <v>120000</v>
      </c>
      <c r="F3" s="32">
        <f>(Table6[[#This Row],[Annual salary]]/1725)</f>
        <v>69.565217391304344</v>
      </c>
      <c r="G3" s="16">
        <f>Table6[[#This Row],[Hrly]]*1.25</f>
        <v>86.956521739130437</v>
      </c>
      <c r="J3" s="62"/>
    </row>
    <row r="4" spans="2:10" ht="15.75" x14ac:dyDescent="0.25">
      <c r="B4" s="60" t="s">
        <v>8</v>
      </c>
      <c r="C4" s="60" t="s">
        <v>66</v>
      </c>
      <c r="E4" s="32">
        <v>180000</v>
      </c>
      <c r="F4" s="32">
        <f>(Table6[[#This Row],[Annual salary]]/1725)</f>
        <v>104.34782608695652</v>
      </c>
      <c r="G4" s="16">
        <f>Table6[[#This Row],[Hrly]]*1.25</f>
        <v>130.43478260869566</v>
      </c>
    </row>
    <row r="5" spans="2:10" ht="15.75" x14ac:dyDescent="0.25">
      <c r="B5" s="60" t="s">
        <v>9</v>
      </c>
      <c r="C5" s="60" t="s">
        <v>66</v>
      </c>
      <c r="E5" s="32">
        <v>200000</v>
      </c>
      <c r="F5" s="32">
        <f>(Table6[[#This Row],[Annual salary]]/1725)</f>
        <v>115.94202898550725</v>
      </c>
      <c r="G5" s="16">
        <f>Table6[[#This Row],[Hrly]]*1.25</f>
        <v>144.92753623188406</v>
      </c>
    </row>
    <row r="6" spans="2:10" ht="15.75" x14ac:dyDescent="0.25">
      <c r="B6" s="60" t="s">
        <v>5</v>
      </c>
      <c r="C6" s="60" t="s">
        <v>66</v>
      </c>
      <c r="D6" s="63"/>
      <c r="E6" s="32">
        <v>140000</v>
      </c>
      <c r="F6" s="32">
        <f>(Table6[[#This Row],[Annual salary]]/1725)</f>
        <v>81.159420289855078</v>
      </c>
      <c r="G6" s="16">
        <f>Table6[[#This Row],[Hrly]]*1.25</f>
        <v>101.44927536231884</v>
      </c>
    </row>
    <row r="7" spans="2:10" ht="15.75" x14ac:dyDescent="0.25">
      <c r="B7" s="60" t="s">
        <v>6</v>
      </c>
      <c r="C7" s="60" t="s">
        <v>66</v>
      </c>
      <c r="D7" s="63"/>
      <c r="E7" s="32">
        <v>160000</v>
      </c>
      <c r="F7" s="32">
        <f>(Table6[[#This Row],[Annual salary]]/1725)</f>
        <v>92.753623188405797</v>
      </c>
      <c r="G7" s="16">
        <f>Table6[[#This Row],[Hrly]]*1.25</f>
        <v>115.94202898550725</v>
      </c>
    </row>
    <row r="8" spans="2:10" ht="15.75" x14ac:dyDescent="0.25">
      <c r="B8" s="60" t="s">
        <v>30</v>
      </c>
      <c r="C8" s="60" t="s">
        <v>66</v>
      </c>
      <c r="E8" s="32">
        <v>110000</v>
      </c>
      <c r="F8" s="32">
        <f>(Table6[[#This Row],[Annual salary]]/1725)</f>
        <v>63.768115942028984</v>
      </c>
      <c r="G8" s="16">
        <f>Table6[[#This Row],[Hrly]]*1.25</f>
        <v>79.710144927536234</v>
      </c>
      <c r="J8" s="62"/>
    </row>
    <row r="9" spans="2:10" ht="15.75" x14ac:dyDescent="0.25">
      <c r="B9" s="64" t="s">
        <v>31</v>
      </c>
      <c r="C9" s="60" t="s">
        <v>66</v>
      </c>
      <c r="E9" s="32">
        <v>80000</v>
      </c>
      <c r="F9" s="32">
        <f>(Table6[[#This Row],[Annual salary]]/1725)</f>
        <v>46.376811594202898</v>
      </c>
      <c r="G9" s="16">
        <f>Table6[[#This Row],[Hrly]]*1.25</f>
        <v>57.971014492753625</v>
      </c>
    </row>
    <row r="10" spans="2:10" ht="15.75" x14ac:dyDescent="0.25">
      <c r="B10" s="60"/>
      <c r="C10" s="61"/>
      <c r="F10" s="32">
        <f>(Table6[[#This Row],[Annual salary]]/1725)</f>
        <v>0</v>
      </c>
      <c r="G10" s="16">
        <f>Table6[[#This Row],[Hrly]]*1.25</f>
        <v>0</v>
      </c>
      <c r="J10" s="62"/>
    </row>
    <row r="11" spans="2:10" ht="15.75" x14ac:dyDescent="0.25">
      <c r="B11" s="60"/>
      <c r="C11" s="61"/>
      <c r="F11" s="32">
        <f>(Table6[[#This Row],[Annual salary]]/1725)</f>
        <v>0</v>
      </c>
      <c r="G11" s="16">
        <f>Table6[[#This Row],[Hrly]]*1.25</f>
        <v>0</v>
      </c>
    </row>
    <row r="12" spans="2:10" ht="15.75" x14ac:dyDescent="0.25">
      <c r="B12" s="61"/>
      <c r="C12" s="61"/>
      <c r="F12" s="32">
        <f>(Table6[[#This Row],[Annual salary]]/1725)</f>
        <v>0</v>
      </c>
      <c r="G12" s="16">
        <f>Table6[[#This Row],[Hrly]]*1.25</f>
        <v>0</v>
      </c>
    </row>
    <row r="13" spans="2:10" ht="15.75" x14ac:dyDescent="0.25">
      <c r="B13" s="65" t="s">
        <v>11</v>
      </c>
      <c r="C13" s="61" t="s">
        <v>65</v>
      </c>
      <c r="F13" s="32">
        <f>(Table6[[#This Row],[Annual salary]]/1725)</f>
        <v>0</v>
      </c>
      <c r="G13" s="16">
        <v>50</v>
      </c>
      <c r="H13">
        <v>2023</v>
      </c>
      <c r="I13" t="s">
        <v>20</v>
      </c>
    </row>
    <row r="14" spans="2:10" ht="15.75" x14ac:dyDescent="0.25">
      <c r="B14" s="61" t="s">
        <v>12</v>
      </c>
      <c r="C14" s="61" t="s">
        <v>65</v>
      </c>
      <c r="F14" s="32">
        <f>(Table6[[#This Row],[Annual salary]]/1725)</f>
        <v>0</v>
      </c>
      <c r="G14" s="16">
        <v>900</v>
      </c>
      <c r="H14">
        <v>2023</v>
      </c>
      <c r="I14" t="s">
        <v>21</v>
      </c>
    </row>
    <row r="15" spans="2:10" ht="15.75" x14ac:dyDescent="0.25">
      <c r="B15" s="60"/>
      <c r="C15" s="61"/>
      <c r="G15" s="16"/>
      <c r="J15" s="62"/>
    </row>
    <row r="16" spans="2:10" ht="15.75" x14ac:dyDescent="0.25">
      <c r="B16" s="64"/>
      <c r="C16" s="61"/>
      <c r="G16" s="16"/>
    </row>
    <row r="17" spans="2:10" ht="15.75" x14ac:dyDescent="0.25">
      <c r="B17" s="64"/>
      <c r="C17" s="61"/>
      <c r="G17" s="16"/>
      <c r="J17" s="62"/>
    </row>
    <row r="18" spans="2:10" ht="15.75" x14ac:dyDescent="0.25">
      <c r="B18" s="61"/>
      <c r="C18" s="61"/>
      <c r="G18" s="16"/>
      <c r="J18" s="62"/>
    </row>
    <row r="19" spans="2:10" ht="15.75" x14ac:dyDescent="0.25">
      <c r="B19" s="60"/>
      <c r="C19" s="61"/>
      <c r="G19" s="16"/>
      <c r="J19" s="62"/>
    </row>
    <row r="20" spans="2:10" ht="15.75" x14ac:dyDescent="0.25">
      <c r="B20" s="60"/>
      <c r="C20" s="60"/>
      <c r="G20" s="16"/>
      <c r="J20" s="62"/>
    </row>
    <row r="21" spans="2:10" ht="15.75" x14ac:dyDescent="0.25">
      <c r="B21" s="60"/>
      <c r="C21" s="60"/>
      <c r="G21" s="16"/>
    </row>
    <row r="22" spans="2:10" ht="15.75" x14ac:dyDescent="0.25">
      <c r="B22" s="60"/>
      <c r="C22" s="60"/>
      <c r="D22" s="63"/>
      <c r="G22" s="16"/>
    </row>
    <row r="23" spans="2:10" ht="15.75" x14ac:dyDescent="0.25">
      <c r="B23" s="60"/>
      <c r="C23" s="60"/>
      <c r="D23" s="63"/>
      <c r="G23" s="16"/>
    </row>
    <row r="24" spans="2:10" ht="15.75" x14ac:dyDescent="0.25">
      <c r="B24" s="60"/>
      <c r="C24" s="60"/>
      <c r="G24" s="16"/>
    </row>
    <row r="25" spans="2:10" ht="15.75" x14ac:dyDescent="0.25">
      <c r="B25" s="60"/>
      <c r="C25" s="60"/>
      <c r="G25" s="16"/>
    </row>
    <row r="26" spans="2:10" ht="15.75" x14ac:dyDescent="0.25">
      <c r="B26" s="60"/>
      <c r="C26" s="60"/>
      <c r="G26" s="16"/>
    </row>
    <row r="27" spans="2:10" ht="15.75" x14ac:dyDescent="0.25">
      <c r="B27" s="60"/>
      <c r="C27" s="60"/>
      <c r="G27" s="16"/>
    </row>
    <row r="28" spans="2:10" ht="15.75" x14ac:dyDescent="0.25">
      <c r="B28" s="60"/>
      <c r="C28" s="60"/>
      <c r="G28" s="16"/>
      <c r="J28" s="62"/>
    </row>
    <row r="29" spans="2:10" x14ac:dyDescent="0.25">
      <c r="B29" s="38"/>
      <c r="C29" s="38"/>
    </row>
    <row r="30" spans="2:10" x14ac:dyDescent="0.25">
      <c r="B30" s="38"/>
      <c r="C30" s="38"/>
    </row>
    <row r="31" spans="2:10" x14ac:dyDescent="0.25">
      <c r="B31" s="38"/>
      <c r="C31" s="38"/>
    </row>
    <row r="32" spans="2:10" x14ac:dyDescent="0.25">
      <c r="B32" s="38"/>
      <c r="C32" s="38"/>
    </row>
    <row r="33" spans="2:3" x14ac:dyDescent="0.25">
      <c r="B33" s="38"/>
      <c r="C33" s="38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8C9D9-BB3B-4457-AD41-B8177AC68B83}">
  <dimension ref="A3:F19"/>
  <sheetViews>
    <sheetView workbookViewId="0">
      <selection activeCell="A3" sqref="A3:F19"/>
    </sheetView>
  </sheetViews>
  <sheetFormatPr defaultRowHeight="15" x14ac:dyDescent="0.25"/>
  <cols>
    <col min="1" max="1" width="30.5703125" bestFit="1" customWidth="1"/>
    <col min="2" max="2" width="18.42578125" bestFit="1" customWidth="1"/>
    <col min="3" max="3" width="29.85546875" bestFit="1" customWidth="1"/>
    <col min="4" max="4" width="34.42578125" bestFit="1" customWidth="1"/>
    <col min="5" max="5" width="16" bestFit="1" customWidth="1"/>
    <col min="6" max="6" width="12" bestFit="1" customWidth="1"/>
    <col min="7" max="7" width="53.28515625" bestFit="1" customWidth="1"/>
    <col min="8" max="8" width="29.28515625" bestFit="1" customWidth="1"/>
    <col min="9" max="9" width="34.85546875" bestFit="1" customWidth="1"/>
    <col min="10" max="10" width="36.28515625" bestFit="1" customWidth="1"/>
    <col min="11" max="11" width="20.5703125" bestFit="1" customWidth="1"/>
    <col min="12" max="12" width="39.42578125" bestFit="1" customWidth="1"/>
    <col min="13" max="13" width="30.5703125" bestFit="1" customWidth="1"/>
    <col min="14" max="14" width="47.85546875" bestFit="1" customWidth="1"/>
    <col min="15" max="15" width="24" bestFit="1" customWidth="1"/>
    <col min="16" max="16" width="31.85546875" bestFit="1" customWidth="1"/>
    <col min="17" max="17" width="21" bestFit="1" customWidth="1"/>
    <col min="18" max="18" width="12" bestFit="1" customWidth="1"/>
    <col min="19" max="19" width="39.42578125" bestFit="1" customWidth="1"/>
    <col min="20" max="20" width="16.28515625" bestFit="1" customWidth="1"/>
    <col min="21" max="21" width="36.28515625" bestFit="1" customWidth="1"/>
    <col min="22" max="22" width="39.42578125" bestFit="1" customWidth="1"/>
    <col min="23" max="23" width="16.140625" bestFit="1" customWidth="1"/>
    <col min="24" max="24" width="42.140625" bestFit="1" customWidth="1"/>
    <col min="25" max="25" width="26.85546875" bestFit="1" customWidth="1"/>
    <col min="26" max="26" width="36.42578125" bestFit="1" customWidth="1"/>
    <col min="27" max="27" width="23.42578125" bestFit="1" customWidth="1"/>
    <col min="28" max="28" width="49.5703125" bestFit="1" customWidth="1"/>
    <col min="29" max="29" width="53.28515625" bestFit="1" customWidth="1"/>
    <col min="30" max="30" width="29.28515625" bestFit="1" customWidth="1"/>
    <col min="31" max="31" width="34.85546875" bestFit="1" customWidth="1"/>
    <col min="32" max="32" width="36.28515625" bestFit="1" customWidth="1"/>
    <col min="33" max="33" width="20.5703125" bestFit="1" customWidth="1"/>
    <col min="34" max="34" width="39.42578125" bestFit="1" customWidth="1"/>
    <col min="35" max="35" width="30.5703125" bestFit="1" customWidth="1"/>
    <col min="36" max="36" width="47.85546875" bestFit="1" customWidth="1"/>
    <col min="37" max="37" width="24" bestFit="1" customWidth="1"/>
    <col min="38" max="38" width="31.85546875" bestFit="1" customWidth="1"/>
    <col min="39" max="39" width="21" bestFit="1" customWidth="1"/>
    <col min="40" max="40" width="18.7109375" bestFit="1" customWidth="1"/>
    <col min="41" max="41" width="42.140625" bestFit="1" customWidth="1"/>
    <col min="42" max="42" width="26.85546875" bestFit="1" customWidth="1"/>
    <col min="43" max="43" width="23.42578125" bestFit="1" customWidth="1"/>
    <col min="44" max="44" width="53.28515625" bestFit="1" customWidth="1"/>
    <col min="45" max="45" width="34.85546875" bestFit="1" customWidth="1"/>
    <col min="46" max="46" width="36.28515625" bestFit="1" customWidth="1"/>
    <col min="47" max="47" width="39.42578125" bestFit="1" customWidth="1"/>
    <col min="48" max="48" width="30.5703125" bestFit="1" customWidth="1"/>
    <col min="49" max="49" width="21" bestFit="1" customWidth="1"/>
    <col min="50" max="50" width="18.85546875" bestFit="1" customWidth="1"/>
    <col min="51" max="51" width="42.140625" bestFit="1" customWidth="1"/>
    <col min="52" max="52" width="26.85546875" bestFit="1" customWidth="1"/>
    <col min="53" max="53" width="23.42578125" bestFit="1" customWidth="1"/>
    <col min="54" max="54" width="53.28515625" bestFit="1" customWidth="1"/>
    <col min="55" max="55" width="34.85546875" bestFit="1" customWidth="1"/>
    <col min="56" max="56" width="36.28515625" bestFit="1" customWidth="1"/>
    <col min="57" max="57" width="39.42578125" bestFit="1" customWidth="1"/>
    <col min="58" max="58" width="30.5703125" bestFit="1" customWidth="1"/>
    <col min="59" max="59" width="21" bestFit="1" customWidth="1"/>
    <col min="60" max="60" width="18.7109375" bestFit="1" customWidth="1"/>
    <col min="61" max="61" width="12" bestFit="1" customWidth="1"/>
  </cols>
  <sheetData>
    <row r="3" spans="1:6" x14ac:dyDescent="0.25">
      <c r="A3" s="67" t="s">
        <v>74</v>
      </c>
      <c r="B3" s="67" t="s">
        <v>73</v>
      </c>
    </row>
    <row r="4" spans="1:6" x14ac:dyDescent="0.25">
      <c r="A4" s="67" t="s">
        <v>71</v>
      </c>
      <c r="B4" t="s">
        <v>3</v>
      </c>
      <c r="C4" t="s">
        <v>13</v>
      </c>
      <c r="D4" t="s">
        <v>7</v>
      </c>
      <c r="E4" t="s">
        <v>10</v>
      </c>
      <c r="F4" t="s">
        <v>72</v>
      </c>
    </row>
    <row r="5" spans="1:6" x14ac:dyDescent="0.25">
      <c r="A5" s="38" t="s">
        <v>65</v>
      </c>
      <c r="B5" s="68">
        <v>213.02499999999998</v>
      </c>
      <c r="C5" s="68">
        <v>184.62166666666664</v>
      </c>
      <c r="D5" s="68">
        <v>86.083260869565208</v>
      </c>
      <c r="E5" s="68">
        <v>1455.3358333333333</v>
      </c>
      <c r="F5" s="68">
        <v>1939.0657608695651</v>
      </c>
    </row>
    <row r="6" spans="1:6" x14ac:dyDescent="0.25">
      <c r="A6" s="76" t="s">
        <v>70</v>
      </c>
      <c r="B6" s="68">
        <v>213.02499999999998</v>
      </c>
      <c r="C6" s="68">
        <v>184.62166666666664</v>
      </c>
      <c r="D6" s="68">
        <v>86.083260869565208</v>
      </c>
      <c r="E6" s="68">
        <v>305.33583333333331</v>
      </c>
      <c r="F6" s="68">
        <v>789.06576086956511</v>
      </c>
    </row>
    <row r="7" spans="1:6" x14ac:dyDescent="0.25">
      <c r="A7" s="77" t="s">
        <v>4</v>
      </c>
      <c r="B7" s="68">
        <v>213.02499999999998</v>
      </c>
      <c r="C7" s="68">
        <v>184.62166666666664</v>
      </c>
      <c r="D7" s="68">
        <v>86.083260869565208</v>
      </c>
      <c r="E7" s="68">
        <v>305.33583333333331</v>
      </c>
      <c r="F7" s="68">
        <v>789.06576086956511</v>
      </c>
    </row>
    <row r="8" spans="1:6" x14ac:dyDescent="0.25">
      <c r="A8" s="76" t="s">
        <v>75</v>
      </c>
      <c r="B8" s="68"/>
      <c r="C8" s="68"/>
      <c r="D8" s="68"/>
      <c r="E8" s="68">
        <v>1150</v>
      </c>
      <c r="F8" s="68">
        <v>1150</v>
      </c>
    </row>
    <row r="9" spans="1:6" x14ac:dyDescent="0.25">
      <c r="A9" s="77" t="s">
        <v>11</v>
      </c>
      <c r="B9" s="68"/>
      <c r="C9" s="68"/>
      <c r="D9" s="68"/>
      <c r="E9" s="68">
        <v>250</v>
      </c>
      <c r="F9" s="68">
        <v>250</v>
      </c>
    </row>
    <row r="10" spans="1:6" x14ac:dyDescent="0.25">
      <c r="A10" s="77" t="s">
        <v>12</v>
      </c>
      <c r="B10" s="68"/>
      <c r="C10" s="68"/>
      <c r="D10" s="68"/>
      <c r="E10" s="68">
        <v>900</v>
      </c>
      <c r="F10" s="68">
        <v>900</v>
      </c>
    </row>
    <row r="11" spans="1:6" x14ac:dyDescent="0.25">
      <c r="A11" s="38" t="s">
        <v>66</v>
      </c>
      <c r="B11" s="68">
        <v>387.20484999999996</v>
      </c>
      <c r="C11" s="68">
        <v>103.32298333333333</v>
      </c>
      <c r="D11" s="68">
        <v>248.73275000000001</v>
      </c>
      <c r="E11" s="68">
        <v>484.26240000000001</v>
      </c>
      <c r="F11" s="68">
        <v>1223.5229833333333</v>
      </c>
    </row>
    <row r="12" spans="1:6" x14ac:dyDescent="0.25">
      <c r="A12" s="76" t="s">
        <v>70</v>
      </c>
      <c r="B12" s="68">
        <v>387.20484999999996</v>
      </c>
      <c r="C12" s="68">
        <v>103.32298333333333</v>
      </c>
      <c r="D12" s="68">
        <v>248.73275000000001</v>
      </c>
      <c r="E12" s="68">
        <v>484.26240000000001</v>
      </c>
      <c r="F12" s="68">
        <v>1223.5229833333333</v>
      </c>
    </row>
    <row r="13" spans="1:6" x14ac:dyDescent="0.25">
      <c r="A13" s="77" t="s">
        <v>30</v>
      </c>
      <c r="B13" s="68">
        <v>39.401249999999997</v>
      </c>
      <c r="C13" s="68">
        <v>39.401249999999997</v>
      </c>
      <c r="D13" s="68"/>
      <c r="E13" s="68">
        <v>157.60499999999999</v>
      </c>
      <c r="F13" s="68">
        <v>236.40749999999997</v>
      </c>
    </row>
    <row r="14" spans="1:6" x14ac:dyDescent="0.25">
      <c r="A14" s="77" t="s">
        <v>31</v>
      </c>
      <c r="B14" s="68">
        <v>28.436499999999999</v>
      </c>
      <c r="C14" s="68">
        <v>28.436499999999999</v>
      </c>
      <c r="D14" s="68"/>
      <c r="E14" s="68">
        <v>113.746</v>
      </c>
      <c r="F14" s="68">
        <v>170.619</v>
      </c>
    </row>
    <row r="15" spans="1:6" x14ac:dyDescent="0.25">
      <c r="A15" s="77" t="s">
        <v>8</v>
      </c>
      <c r="B15" s="68"/>
      <c r="C15" s="68"/>
      <c r="D15" s="68">
        <v>67.038250000000005</v>
      </c>
      <c r="E15" s="68"/>
      <c r="F15" s="68">
        <v>67.038250000000005</v>
      </c>
    </row>
    <row r="16" spans="1:6" x14ac:dyDescent="0.25">
      <c r="A16" s="77" t="s">
        <v>9</v>
      </c>
      <c r="B16" s="68"/>
      <c r="C16" s="68"/>
      <c r="D16" s="68">
        <v>75.238799999999998</v>
      </c>
      <c r="E16" s="68"/>
      <c r="F16" s="68">
        <v>75.238799999999998</v>
      </c>
    </row>
    <row r="17" spans="1:6" x14ac:dyDescent="0.25">
      <c r="A17" s="77" t="s">
        <v>5</v>
      </c>
      <c r="B17" s="68">
        <v>145.93709999999999</v>
      </c>
      <c r="C17" s="68">
        <v>16.21523333333333</v>
      </c>
      <c r="D17" s="68">
        <v>48.645699999999998</v>
      </c>
      <c r="E17" s="68">
        <v>97.291399999999996</v>
      </c>
      <c r="F17" s="68">
        <v>308.08943333333332</v>
      </c>
    </row>
    <row r="18" spans="1:6" x14ac:dyDescent="0.25">
      <c r="A18" s="77" t="s">
        <v>6</v>
      </c>
      <c r="B18" s="68">
        <v>173.43</v>
      </c>
      <c r="C18" s="68">
        <v>19.27</v>
      </c>
      <c r="D18" s="68">
        <v>57.81</v>
      </c>
      <c r="E18" s="68">
        <v>115.62</v>
      </c>
      <c r="F18" s="68">
        <v>366.13</v>
      </c>
    </row>
    <row r="19" spans="1:6" x14ac:dyDescent="0.25">
      <c r="A19" s="38" t="s">
        <v>72</v>
      </c>
      <c r="B19" s="68">
        <v>600.22984999999994</v>
      </c>
      <c r="C19" s="68">
        <v>287.94464999999997</v>
      </c>
      <c r="D19" s="68">
        <v>334.81601086956522</v>
      </c>
      <c r="E19" s="68">
        <v>1939.5982333333336</v>
      </c>
      <c r="F19" s="68">
        <v>3162.5887442028989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E8C7-9DC1-46AD-853B-C1B77F716DE3}">
  <dimension ref="A1:DC30"/>
  <sheetViews>
    <sheetView tabSelected="1" workbookViewId="0">
      <selection activeCell="L28" sqref="L28"/>
    </sheetView>
  </sheetViews>
  <sheetFormatPr defaultRowHeight="15" x14ac:dyDescent="0.25"/>
  <cols>
    <col min="2" max="2" width="20" style="14" bestFit="1" customWidth="1"/>
    <col min="3" max="3" width="16.28515625" bestFit="1" customWidth="1"/>
    <col min="4" max="4" width="9.5703125" bestFit="1" customWidth="1"/>
    <col min="5" max="5" width="15.140625" bestFit="1" customWidth="1"/>
    <col min="6" max="6" width="11.7109375" bestFit="1" customWidth="1"/>
    <col min="7" max="7" width="11.28515625" bestFit="1" customWidth="1"/>
    <col min="8" max="8" width="13.85546875" bestFit="1" customWidth="1"/>
    <col min="9" max="10" width="5.5703125" customWidth="1"/>
    <col min="11" max="11" width="6" customWidth="1"/>
    <col min="12" max="12" width="34.42578125" style="14" bestFit="1" customWidth="1"/>
    <col min="13" max="13" width="10.140625" bestFit="1" customWidth="1"/>
    <col min="14" max="14" width="13.28515625" customWidth="1"/>
  </cols>
  <sheetData>
    <row r="1" spans="1:107" s="42" customFormat="1" x14ac:dyDescent="0.25">
      <c r="A1"/>
      <c r="B1" s="14"/>
      <c r="C1"/>
      <c r="D1"/>
      <c r="E1"/>
      <c r="F1"/>
      <c r="G1"/>
      <c r="H1"/>
      <c r="I1"/>
      <c r="J1"/>
      <c r="K1"/>
      <c r="L1" s="14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</row>
    <row r="2" spans="1:107" s="3" customFormat="1" ht="30" x14ac:dyDescent="0.25">
      <c r="A2"/>
      <c r="B2" s="89" t="s">
        <v>74</v>
      </c>
      <c r="C2" s="92" t="s">
        <v>73</v>
      </c>
      <c r="D2" s="90"/>
      <c r="E2" s="90"/>
      <c r="F2" s="90"/>
      <c r="G2" s="90"/>
      <c r="H2"/>
      <c r="I2"/>
      <c r="J2"/>
      <c r="K2"/>
      <c r="L2" s="89" t="s">
        <v>74</v>
      </c>
      <c r="M2" s="89" t="s">
        <v>73</v>
      </c>
      <c r="N2" s="90"/>
      <c r="O2" s="90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</row>
    <row r="3" spans="1:107" s="14" customFormat="1" ht="45" x14ac:dyDescent="0.25">
      <c r="B3" s="87" t="s">
        <v>71</v>
      </c>
      <c r="C3" s="90" t="s">
        <v>10</v>
      </c>
      <c r="D3" s="90" t="s">
        <v>3</v>
      </c>
      <c r="E3" s="90" t="s">
        <v>7</v>
      </c>
      <c r="F3" s="90" t="s">
        <v>13</v>
      </c>
      <c r="G3" s="93" t="s">
        <v>72</v>
      </c>
      <c r="H3"/>
      <c r="I3"/>
      <c r="L3" s="89" t="s">
        <v>71</v>
      </c>
      <c r="M3" s="90" t="s">
        <v>70</v>
      </c>
      <c r="N3" s="90" t="s">
        <v>75</v>
      </c>
      <c r="O3" s="90" t="s">
        <v>72</v>
      </c>
    </row>
    <row r="4" spans="1:107" x14ac:dyDescent="0.25">
      <c r="B4" s="88" t="s">
        <v>65</v>
      </c>
      <c r="C4" s="94">
        <v>1455.3358333333333</v>
      </c>
      <c r="D4" s="94">
        <v>213.02499999999998</v>
      </c>
      <c r="E4" s="94">
        <v>86.083260869565208</v>
      </c>
      <c r="F4" s="94">
        <v>184.62166666666664</v>
      </c>
      <c r="G4" s="94">
        <v>1939.0657608695651</v>
      </c>
      <c r="L4" s="96" t="s">
        <v>10</v>
      </c>
      <c r="M4" s="94">
        <v>789.5982333333335</v>
      </c>
      <c r="N4" s="94">
        <v>1150</v>
      </c>
      <c r="O4" s="94">
        <v>1939.5982333333336</v>
      </c>
    </row>
    <row r="5" spans="1:107" x14ac:dyDescent="0.25">
      <c r="B5" s="95" t="s">
        <v>12</v>
      </c>
      <c r="C5" s="94">
        <v>900</v>
      </c>
      <c r="D5" s="94"/>
      <c r="E5" s="94"/>
      <c r="F5" s="94"/>
      <c r="G5" s="94">
        <v>900</v>
      </c>
      <c r="L5" s="96" t="s">
        <v>3</v>
      </c>
      <c r="M5" s="94">
        <v>600.22985000000017</v>
      </c>
      <c r="N5" s="94"/>
      <c r="O5" s="94">
        <v>600.22985000000017</v>
      </c>
    </row>
    <row r="6" spans="1:107" x14ac:dyDescent="0.25">
      <c r="B6" s="95" t="s">
        <v>4</v>
      </c>
      <c r="C6" s="94">
        <v>305.33583333333331</v>
      </c>
      <c r="D6" s="94">
        <v>213.02499999999998</v>
      </c>
      <c r="E6" s="94">
        <v>86.083260869565208</v>
      </c>
      <c r="F6" s="94">
        <v>184.62166666666664</v>
      </c>
      <c r="G6" s="94">
        <v>789.06576086956511</v>
      </c>
      <c r="L6" s="96" t="s">
        <v>7</v>
      </c>
      <c r="M6" s="94">
        <v>334.81601086956522</v>
      </c>
      <c r="N6" s="94"/>
      <c r="O6" s="94">
        <v>334.81601086956522</v>
      </c>
    </row>
    <row r="7" spans="1:107" x14ac:dyDescent="0.25">
      <c r="B7" s="95" t="s">
        <v>11</v>
      </c>
      <c r="C7" s="94">
        <v>250</v>
      </c>
      <c r="D7" s="94"/>
      <c r="E7" s="94"/>
      <c r="F7" s="94"/>
      <c r="G7" s="94">
        <v>250</v>
      </c>
      <c r="L7" s="96" t="s">
        <v>13</v>
      </c>
      <c r="M7" s="94">
        <v>287.94464999999997</v>
      </c>
      <c r="N7" s="94"/>
      <c r="O7" s="94">
        <v>287.94464999999997</v>
      </c>
    </row>
    <row r="8" spans="1:107" s="42" customFormat="1" x14ac:dyDescent="0.25">
      <c r="A8"/>
      <c r="B8" s="88" t="s">
        <v>66</v>
      </c>
      <c r="C8" s="94">
        <v>484.26240000000001</v>
      </c>
      <c r="D8" s="94">
        <v>387.20484999999996</v>
      </c>
      <c r="E8" s="94">
        <v>248.73275000000001</v>
      </c>
      <c r="F8" s="94">
        <v>103.32298333333333</v>
      </c>
      <c r="G8" s="94">
        <v>1223.5229833333333</v>
      </c>
      <c r="H8"/>
      <c r="I8"/>
      <c r="J8"/>
      <c r="K8"/>
      <c r="L8" s="96" t="s">
        <v>72</v>
      </c>
      <c r="M8" s="94">
        <v>2012.5887442028989</v>
      </c>
      <c r="N8" s="94">
        <v>1150</v>
      </c>
      <c r="O8" s="94">
        <v>3162.5887442028989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</row>
    <row r="9" spans="1:107" x14ac:dyDescent="0.25">
      <c r="B9" s="95" t="s">
        <v>6</v>
      </c>
      <c r="C9" s="94">
        <v>115.62</v>
      </c>
      <c r="D9" s="94">
        <v>173.43</v>
      </c>
      <c r="E9" s="94">
        <v>57.81</v>
      </c>
      <c r="F9" s="94">
        <v>19.27</v>
      </c>
      <c r="G9" s="94">
        <v>366.13</v>
      </c>
    </row>
    <row r="10" spans="1:107" x14ac:dyDescent="0.25">
      <c r="B10" s="95" t="s">
        <v>5</v>
      </c>
      <c r="C10" s="94">
        <v>97.291399999999996</v>
      </c>
      <c r="D10" s="94">
        <v>145.93709999999999</v>
      </c>
      <c r="E10" s="94">
        <v>48.645699999999998</v>
      </c>
      <c r="F10" s="94">
        <v>16.21523333333333</v>
      </c>
      <c r="G10" s="94">
        <v>308.08943333333332</v>
      </c>
    </row>
    <row r="11" spans="1:107" ht="30" x14ac:dyDescent="0.25">
      <c r="B11" s="95" t="s">
        <v>30</v>
      </c>
      <c r="C11" s="94">
        <v>157.60499999999999</v>
      </c>
      <c r="D11" s="94">
        <v>39.401249999999997</v>
      </c>
      <c r="E11" s="94"/>
      <c r="F11" s="94">
        <v>39.401249999999997</v>
      </c>
      <c r="G11" s="94">
        <v>236.40749999999997</v>
      </c>
    </row>
    <row r="12" spans="1:107" ht="30" x14ac:dyDescent="0.25">
      <c r="B12" s="95" t="s">
        <v>31</v>
      </c>
      <c r="C12" s="94">
        <v>113.746</v>
      </c>
      <c r="D12" s="94">
        <v>28.436499999999999</v>
      </c>
      <c r="E12" s="94"/>
      <c r="F12" s="94">
        <v>28.436499999999999</v>
      </c>
      <c r="G12" s="94">
        <v>170.619</v>
      </c>
    </row>
    <row r="13" spans="1:107" x14ac:dyDescent="0.25">
      <c r="B13" s="95" t="s">
        <v>9</v>
      </c>
      <c r="C13" s="94"/>
      <c r="D13" s="94"/>
      <c r="E13" s="94">
        <v>75.238799999999998</v>
      </c>
      <c r="F13" s="94"/>
      <c r="G13" s="94">
        <v>75.238799999999998</v>
      </c>
    </row>
    <row r="14" spans="1:107" s="42" customFormat="1" x14ac:dyDescent="0.25">
      <c r="A14"/>
      <c r="B14" s="95" t="s">
        <v>8</v>
      </c>
      <c r="C14" s="94"/>
      <c r="D14" s="94"/>
      <c r="E14" s="94">
        <v>67.038250000000005</v>
      </c>
      <c r="F14" s="94"/>
      <c r="G14" s="94">
        <v>67.038250000000005</v>
      </c>
      <c r="H14"/>
      <c r="I14"/>
      <c r="J14"/>
      <c r="K14"/>
      <c r="L14" s="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</row>
    <row r="15" spans="1:107" x14ac:dyDescent="0.25">
      <c r="B15" s="91" t="s">
        <v>72</v>
      </c>
      <c r="C15" s="94">
        <v>1939.5982333333336</v>
      </c>
      <c r="D15" s="94">
        <v>600.22984999999994</v>
      </c>
      <c r="E15" s="94">
        <v>334.81601086956522</v>
      </c>
      <c r="F15" s="94">
        <v>287.94464999999997</v>
      </c>
      <c r="G15" s="94">
        <v>3162.5887442028989</v>
      </c>
    </row>
    <row r="20" spans="1:107" s="42" customFormat="1" x14ac:dyDescent="0.25">
      <c r="A20"/>
      <c r="B20" s="14"/>
      <c r="C20"/>
      <c r="D20"/>
      <c r="E20"/>
      <c r="F20"/>
      <c r="G20"/>
      <c r="H20"/>
      <c r="I20"/>
      <c r="J20"/>
      <c r="K20"/>
      <c r="L20" s="14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</row>
    <row r="28" spans="1:107" s="42" customFormat="1" x14ac:dyDescent="0.25">
      <c r="A28"/>
      <c r="B28" s="14"/>
      <c r="C28"/>
      <c r="D28"/>
      <c r="E28"/>
      <c r="F28"/>
      <c r="G28"/>
      <c r="H28"/>
      <c r="I28"/>
      <c r="J28"/>
      <c r="K28"/>
      <c r="L28" s="14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</row>
    <row r="29" spans="1:107" s="42" customFormat="1" x14ac:dyDescent="0.25">
      <c r="A29"/>
      <c r="B29" s="14"/>
      <c r="C29"/>
      <c r="D29"/>
      <c r="E29"/>
      <c r="F29"/>
      <c r="G29"/>
      <c r="H29"/>
      <c r="I29"/>
      <c r="J29"/>
      <c r="K29"/>
      <c r="L29" s="14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</row>
    <row r="30" spans="1:107" s="42" customFormat="1" x14ac:dyDescent="0.25">
      <c r="A30"/>
      <c r="B30" s="14"/>
      <c r="C30"/>
      <c r="D30"/>
      <c r="E30"/>
      <c r="F30"/>
      <c r="G30"/>
      <c r="H30"/>
      <c r="I30"/>
      <c r="J30"/>
      <c r="K30"/>
      <c r="L30" s="14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</row>
  </sheetData>
  <pageMargins left="0.7" right="0.7" top="0.75" bottom="0.75" header="0.3" footer="0.3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92f4299-bacd-4a9f-839c-043fac488bb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518DD77C3D9240ACB5CAD6D25A5ED9" ma:contentTypeVersion="17" ma:contentTypeDescription="Create a new document." ma:contentTypeScope="" ma:versionID="007a3ddb66e12b449a1f86db498e3bc1">
  <xsd:schema xmlns:xsd="http://www.w3.org/2001/XMLSchema" xmlns:xs="http://www.w3.org/2001/XMLSchema" xmlns:p="http://schemas.microsoft.com/office/2006/metadata/properties" xmlns:ns3="092f4299-bacd-4a9f-839c-043fac488bba" xmlns:ns4="a4640be1-9c10-4d52-a67a-6637a29eb473" targetNamespace="http://schemas.microsoft.com/office/2006/metadata/properties" ma:root="true" ma:fieldsID="671759d9138eb6510d05f083f3e17e97" ns3:_="" ns4:_="">
    <xsd:import namespace="092f4299-bacd-4a9f-839c-043fac488bba"/>
    <xsd:import namespace="a4640be1-9c10-4d52-a67a-6637a29eb4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f4299-bacd-4a9f-839c-043fac488b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40be1-9c10-4d52-a67a-6637a29eb473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3584E7-0E24-409C-89CC-67D0A7AC16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6E2CEB-55FE-48F6-BFAD-F6E9ED13670F}">
  <ds:schemaRefs>
    <ds:schemaRef ds:uri="http://purl.org/dc/dcmitype/"/>
    <ds:schemaRef ds:uri="a4640be1-9c10-4d52-a67a-6637a29eb473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092f4299-bacd-4a9f-839c-043fac488bba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8CA0E80-B2E2-435E-AD96-D33F5A98BF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2f4299-bacd-4a9f-839c-043fac488bba"/>
    <ds:schemaRef ds:uri="a4640be1-9c10-4d52-a67a-6637a29eb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 1</vt:lpstr>
      <vt:lpstr>Template 2A</vt:lpstr>
      <vt:lpstr>Wages</vt:lpstr>
      <vt:lpstr>Pivot table</vt:lpstr>
      <vt:lpstr>Summary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Thomasina Donovan</dc:creator>
  <cp:keywords/>
  <dc:description/>
  <cp:lastModifiedBy>Thomasina Donovan</cp:lastModifiedBy>
  <cp:revision/>
  <dcterms:created xsi:type="dcterms:W3CDTF">2023-07-09T23:14:26Z</dcterms:created>
  <dcterms:modified xsi:type="dcterms:W3CDTF">2024-04-08T05:57:02Z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0x01010048518DD77C3D9240ACB5CAD6D25A5ED9</vt:lpwstr>
  </property>
</Properties>
</file>