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a\Desktop\5.2\Tesi\git\AMC_Model\examples-tracking\"/>
    </mc:Choice>
  </mc:AlternateContent>
  <xr:revisionPtr revIDLastSave="0" documentId="13_ncr:1_{0A758C65-60B6-4ABD-B084-BE9A9F7A44A8}" xr6:coauthVersionLast="47" xr6:coauthVersionMax="47" xr10:uidLastSave="{00000000-0000-0000-0000-000000000000}"/>
  <bookViews>
    <workbookView xWindow="-120" yWindow="-120" windowWidth="29040" windowHeight="15840" xr2:uid="{56D4DD34-A680-4042-994C-892E318DCD5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B24" i="1"/>
  <c r="G24" i="1"/>
  <c r="F22" i="1"/>
  <c r="D24" i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K19" i="1"/>
  <c r="J19" i="1"/>
  <c r="I19" i="1"/>
  <c r="K15" i="1"/>
  <c r="J15" i="1"/>
  <c r="I15" i="1"/>
  <c r="K13" i="1"/>
  <c r="J13" i="1"/>
  <c r="I13" i="1"/>
  <c r="K12" i="1"/>
  <c r="J12" i="1"/>
  <c r="I12" i="1"/>
  <c r="K9" i="1"/>
  <c r="J9" i="1"/>
  <c r="I9" i="1"/>
  <c r="K7" i="1"/>
  <c r="J7" i="1"/>
  <c r="I7" i="1"/>
  <c r="K5" i="1"/>
  <c r="J5" i="1"/>
  <c r="I5" i="1"/>
</calcChain>
</file>

<file path=xl/sharedStrings.xml><?xml version="1.0" encoding="utf-8"?>
<sst xmlns="http://schemas.openxmlformats.org/spreadsheetml/2006/main" count="106" uniqueCount="48">
  <si>
    <t>Example</t>
  </si>
  <si>
    <t>VQ Comply</t>
  </si>
  <si>
    <t>coeff Ratio</t>
  </si>
  <si>
    <t>nnz Ratio</t>
  </si>
  <si>
    <t>Constructed</t>
  </si>
  <si>
    <t>V</t>
  </si>
  <si>
    <t>Parameters</t>
  </si>
  <si>
    <t>nnz_gt10 Ratio</t>
  </si>
  <si>
    <t>MV0 Ratio</t>
  </si>
  <si>
    <t>MV1 Ratio</t>
  </si>
  <si>
    <t>MV2 Ratio</t>
  </si>
  <si>
    <t>(1;0)</t>
  </si>
  <si>
    <t>-</t>
  </si>
  <si>
    <t>Costructed Candidate Mismatch</t>
  </si>
  <si>
    <t>X</t>
  </si>
  <si>
    <t>why "ko"?</t>
  </si>
  <si>
    <t>(0,69;0,47°)</t>
  </si>
  <si>
    <t>(0,85;3,36°)</t>
  </si>
  <si>
    <t>Wrong choice (I instead of C)</t>
  </si>
  <si>
    <t>Comply Ratio</t>
  </si>
  <si>
    <t>Wrong choice (C instead of I)</t>
  </si>
  <si>
    <t>SAD Ratio</t>
  </si>
  <si>
    <t>(0,67;116,57°)</t>
  </si>
  <si>
    <t>(1,16;19,39°)</t>
  </si>
  <si>
    <t>(1;6,73°)</t>
  </si>
  <si>
    <t>(1,04;6,84°)</t>
  </si>
  <si>
    <t>Constructed Candidate Mismatch</t>
  </si>
  <si>
    <t>(0,84;25,22°)</t>
  </si>
  <si>
    <t>(0,94;0,51°)</t>
  </si>
  <si>
    <t>(inf;129,81°)</t>
  </si>
  <si>
    <t>(0,55;164,05°)</t>
  </si>
  <si>
    <t>(0,8;180°)</t>
  </si>
  <si>
    <t>In questo esempio il candidato costruito da Matlab e dal VTM vanno in due direzioni opposte, come si puo' notare dalla differenza di fase dei motion vectors. Il candidato scelto da Matlab è quello che punta nella direzione "giusta" di movimento degli oggetti nel video, cosa che riduce di molto il peso del residuo in termini di memoria</t>
  </si>
  <si>
    <t>Constr. Match</t>
  </si>
  <si>
    <t>(0,88;3,36°)</t>
  </si>
  <si>
    <t>(0,79;1,24°)</t>
  </si>
  <si>
    <t>(0,88;3,37°)</t>
  </si>
  <si>
    <t>Note</t>
  </si>
  <si>
    <t>In questo esempio il candidato costruito da Matlab è molto simile al MV che viene fuori dopo il refinement, invece il candidato costruito dal VTM e quello traslazionale sono molto diversi da ciò che vien fuori dal refinement</t>
  </si>
  <si>
    <t xml:space="preserve">Wrong choice (C instead of T) </t>
  </si>
  <si>
    <t>Cons. Match Ratio</t>
  </si>
  <si>
    <t>In questo caso, il fatto che il costruttore di candidati non sia VTM-compliant fa sì che la scelta sia quella corretta. Per capire meglio, vedi il vettore dei SAD per questo esempio.</t>
  </si>
  <si>
    <t>Wrong choice (T instead of C)</t>
  </si>
  <si>
    <t>(inf;180°)</t>
  </si>
  <si>
    <t>(1;90°)</t>
  </si>
  <si>
    <t>Change w/o constructor?</t>
  </si>
  <si>
    <t>VQ C. w/o constr.</t>
  </si>
  <si>
    <t>VQ C. w constr and VTM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</si>
</sst>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F473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4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0" borderId="4" xfId="0" applyBorder="1" applyAlignment="1">
      <alignment horizontal="right"/>
    </xf>
    <xf numFmtId="0" fontId="0" fillId="2" borderId="4" xfId="0" applyFill="1" applyBorder="1"/>
    <xf numFmtId="164" fontId="0" fillId="5" borderId="0" xfId="0" applyNumberFormat="1" applyFill="1"/>
    <xf numFmtId="0" fontId="0" fillId="0" borderId="0" xfId="0" quotePrefix="1"/>
    <xf numFmtId="0" fontId="1" fillId="6" borderId="0" xfId="0" applyFont="1" applyFill="1"/>
    <xf numFmtId="2" fontId="0" fillId="0" borderId="0" xfId="0" quotePrefix="1" applyNumberFormat="1" applyAlignment="1">
      <alignment horizontal="right"/>
    </xf>
    <xf numFmtId="164" fontId="0" fillId="0" borderId="0" xfId="0" quotePrefix="1" applyNumberFormat="1"/>
  </cellXfs>
  <cellStyles count="1">
    <cellStyle name="Normale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CF47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A14A-6D09-4A45-ADED-54D50B4A71B6}">
  <dimension ref="A1:Q30"/>
  <sheetViews>
    <sheetView tabSelected="1" workbookViewId="0">
      <selection activeCell="B23" sqref="B23"/>
    </sheetView>
  </sheetViews>
  <sheetFormatPr defaultRowHeight="15" x14ac:dyDescent="0.25"/>
  <cols>
    <col min="1" max="1" width="18.7109375" customWidth="1"/>
    <col min="2" max="3" width="13.28515625" customWidth="1"/>
    <col min="4" max="4" width="21.7109375" customWidth="1"/>
    <col min="5" max="5" width="23.5703125" customWidth="1"/>
    <col min="6" max="7" width="17.28515625" customWidth="1"/>
    <col min="8" max="8" width="13.28515625" customWidth="1"/>
    <col min="9" max="9" width="12.5703125" customWidth="1"/>
    <col min="11" max="11" width="13.7109375" customWidth="1"/>
    <col min="12" max="12" width="12.85546875" customWidth="1"/>
    <col min="13" max="13" width="15" customWidth="1"/>
    <col min="14" max="14" width="14.5703125" customWidth="1"/>
    <col min="15" max="15" width="10.85546875" customWidth="1"/>
    <col min="16" max="16" width="34.140625" customWidth="1"/>
  </cols>
  <sheetData>
    <row r="1" spans="1:17" x14ac:dyDescent="0.25">
      <c r="A1" s="5" t="s">
        <v>0</v>
      </c>
      <c r="B1" s="6" t="s">
        <v>1</v>
      </c>
      <c r="C1" s="6" t="s">
        <v>4</v>
      </c>
      <c r="D1" s="6" t="s">
        <v>33</v>
      </c>
      <c r="E1" s="6" t="s">
        <v>45</v>
      </c>
      <c r="F1" s="6" t="s">
        <v>46</v>
      </c>
      <c r="G1" s="6" t="s">
        <v>47</v>
      </c>
      <c r="H1" s="6" t="s">
        <v>6</v>
      </c>
      <c r="I1" s="9" t="s">
        <v>2</v>
      </c>
      <c r="J1" s="7" t="s">
        <v>3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21</v>
      </c>
      <c r="P1" s="8" t="s">
        <v>15</v>
      </c>
      <c r="Q1" s="14" t="s">
        <v>37</v>
      </c>
    </row>
    <row r="2" spans="1:17" x14ac:dyDescent="0.25">
      <c r="A2">
        <v>3</v>
      </c>
      <c r="B2">
        <v>1</v>
      </c>
      <c r="C2" s="2" t="s">
        <v>5</v>
      </c>
      <c r="D2" s="2" t="s">
        <v>5</v>
      </c>
      <c r="E2" s="2" t="s">
        <v>12</v>
      </c>
      <c r="F2">
        <f>IF(_xlfn.XOR(B2,E2),1,0)</f>
        <v>1</v>
      </c>
      <c r="G2">
        <v>1</v>
      </c>
      <c r="H2" s="2">
        <v>4</v>
      </c>
      <c r="I2" s="3"/>
      <c r="J2" s="3"/>
      <c r="K2" s="3"/>
    </row>
    <row r="3" spans="1:17" x14ac:dyDescent="0.25">
      <c r="A3">
        <v>4</v>
      </c>
      <c r="B3">
        <v>1</v>
      </c>
      <c r="C3" s="2" t="s">
        <v>5</v>
      </c>
      <c r="D3" s="2" t="s">
        <v>5</v>
      </c>
      <c r="E3" s="2" t="s">
        <v>12</v>
      </c>
      <c r="F3">
        <f t="shared" ref="F3:F22" si="0">IF(_xlfn.XOR(B3,E3),1,0)</f>
        <v>1</v>
      </c>
      <c r="G3">
        <v>1</v>
      </c>
      <c r="H3" s="2">
        <v>4</v>
      </c>
      <c r="I3" s="3"/>
      <c r="J3" s="3"/>
      <c r="K3" s="3"/>
    </row>
    <row r="4" spans="1:17" x14ac:dyDescent="0.25">
      <c r="A4">
        <v>5</v>
      </c>
      <c r="B4">
        <v>1</v>
      </c>
      <c r="C4" s="2" t="s">
        <v>5</v>
      </c>
      <c r="D4" s="2" t="s">
        <v>14</v>
      </c>
      <c r="E4" s="2">
        <v>0</v>
      </c>
      <c r="F4">
        <f t="shared" si="0"/>
        <v>1</v>
      </c>
      <c r="G4">
        <v>1</v>
      </c>
      <c r="H4" s="2">
        <v>4</v>
      </c>
      <c r="I4" s="3"/>
      <c r="J4" s="3"/>
      <c r="K4" s="3"/>
    </row>
    <row r="5" spans="1:17" x14ac:dyDescent="0.25">
      <c r="A5">
        <v>6</v>
      </c>
      <c r="B5">
        <v>0</v>
      </c>
      <c r="C5" s="2" t="s">
        <v>5</v>
      </c>
      <c r="D5" s="2" t="s">
        <v>14</v>
      </c>
      <c r="E5" s="2">
        <v>1</v>
      </c>
      <c r="F5">
        <f t="shared" si="0"/>
        <v>1</v>
      </c>
      <c r="G5">
        <v>0</v>
      </c>
      <c r="H5" s="2">
        <v>4</v>
      </c>
      <c r="I5" s="3">
        <f>234/326</f>
        <v>0.71779141104294475</v>
      </c>
      <c r="J5" s="3">
        <f>323/345</f>
        <v>0.93623188405797098</v>
      </c>
      <c r="K5" s="3">
        <f>125/140</f>
        <v>0.8928571428571429</v>
      </c>
      <c r="L5" s="4" t="s">
        <v>16</v>
      </c>
      <c r="M5" s="4" t="s">
        <v>11</v>
      </c>
      <c r="N5" t="s">
        <v>12</v>
      </c>
      <c r="O5">
        <v>0.77800000000000002</v>
      </c>
      <c r="P5" t="s">
        <v>13</v>
      </c>
    </row>
    <row r="6" spans="1:17" x14ac:dyDescent="0.25">
      <c r="A6">
        <v>7</v>
      </c>
      <c r="B6">
        <v>1</v>
      </c>
      <c r="C6" s="2" t="s">
        <v>5</v>
      </c>
      <c r="D6" s="2" t="s">
        <v>5</v>
      </c>
      <c r="E6" s="2" t="s">
        <v>12</v>
      </c>
      <c r="F6">
        <f t="shared" si="0"/>
        <v>1</v>
      </c>
      <c r="G6">
        <v>1</v>
      </c>
      <c r="H6" s="2">
        <v>6</v>
      </c>
      <c r="I6" s="3"/>
      <c r="J6" s="3"/>
      <c r="K6" s="3"/>
    </row>
    <row r="7" spans="1:17" x14ac:dyDescent="0.25">
      <c r="A7">
        <v>8</v>
      </c>
      <c r="B7">
        <v>0</v>
      </c>
      <c r="C7" s="2" t="s">
        <v>5</v>
      </c>
      <c r="D7" s="2" t="s">
        <v>14</v>
      </c>
      <c r="E7" s="2">
        <v>0</v>
      </c>
      <c r="F7">
        <f t="shared" si="0"/>
        <v>0</v>
      </c>
      <c r="G7">
        <v>0</v>
      </c>
      <c r="H7" s="2">
        <v>6</v>
      </c>
      <c r="I7" s="3">
        <f>127/227</f>
        <v>0.55947136563876654</v>
      </c>
      <c r="J7" s="3">
        <f>160/297</f>
        <v>0.53872053872053871</v>
      </c>
      <c r="K7" s="3">
        <f>85/95</f>
        <v>0.89473684210526316</v>
      </c>
      <c r="L7" t="s">
        <v>17</v>
      </c>
      <c r="M7" s="4" t="s">
        <v>22</v>
      </c>
      <c r="N7" t="s">
        <v>24</v>
      </c>
      <c r="O7">
        <v>0.93700000000000006</v>
      </c>
      <c r="P7" t="s">
        <v>18</v>
      </c>
    </row>
    <row r="8" spans="1:17" x14ac:dyDescent="0.25">
      <c r="A8">
        <v>9</v>
      </c>
      <c r="B8">
        <v>1</v>
      </c>
      <c r="C8" s="2" t="s">
        <v>14</v>
      </c>
      <c r="D8" s="2" t="s">
        <v>12</v>
      </c>
      <c r="E8" s="2" t="s">
        <v>12</v>
      </c>
      <c r="F8">
        <f t="shared" si="0"/>
        <v>1</v>
      </c>
      <c r="G8">
        <v>1</v>
      </c>
      <c r="H8" s="2">
        <v>6</v>
      </c>
      <c r="I8" s="3"/>
      <c r="J8" s="3"/>
      <c r="K8" s="3"/>
    </row>
    <row r="9" spans="1:17" x14ac:dyDescent="0.25">
      <c r="A9">
        <v>11</v>
      </c>
      <c r="B9">
        <v>0</v>
      </c>
      <c r="C9" s="2" t="s">
        <v>5</v>
      </c>
      <c r="D9" s="2" t="s">
        <v>14</v>
      </c>
      <c r="E9" s="2">
        <v>1</v>
      </c>
      <c r="F9">
        <f t="shared" si="0"/>
        <v>1</v>
      </c>
      <c r="G9">
        <v>0</v>
      </c>
      <c r="H9" s="2">
        <v>6</v>
      </c>
      <c r="I9" s="3">
        <f>263/252</f>
        <v>1.0436507936507937</v>
      </c>
      <c r="J9" s="3">
        <f>961/961</f>
        <v>1</v>
      </c>
      <c r="K9" s="3">
        <f>437/454</f>
        <v>0.9625550660792952</v>
      </c>
      <c r="L9" t="s">
        <v>25</v>
      </c>
      <c r="M9" t="s">
        <v>11</v>
      </c>
      <c r="N9" t="s">
        <v>23</v>
      </c>
      <c r="O9">
        <v>0.97499999999999998</v>
      </c>
      <c r="P9" t="s">
        <v>20</v>
      </c>
    </row>
    <row r="10" spans="1:17" x14ac:dyDescent="0.25">
      <c r="A10">
        <v>12</v>
      </c>
      <c r="B10">
        <v>1</v>
      </c>
      <c r="C10" s="2" t="s">
        <v>14</v>
      </c>
      <c r="D10" s="2" t="s">
        <v>12</v>
      </c>
      <c r="E10" s="2" t="s">
        <v>12</v>
      </c>
      <c r="F10">
        <f t="shared" si="0"/>
        <v>1</v>
      </c>
      <c r="G10">
        <v>1</v>
      </c>
      <c r="H10" s="2">
        <v>6</v>
      </c>
      <c r="I10" s="3"/>
      <c r="J10" s="3"/>
      <c r="K10" s="3"/>
    </row>
    <row r="11" spans="1:17" x14ac:dyDescent="0.25">
      <c r="A11">
        <v>13</v>
      </c>
      <c r="B11">
        <v>1</v>
      </c>
      <c r="C11" s="2" t="s">
        <v>5</v>
      </c>
      <c r="D11" s="2" t="s">
        <v>5</v>
      </c>
      <c r="E11" s="2" t="s">
        <v>12</v>
      </c>
      <c r="F11">
        <f t="shared" si="0"/>
        <v>1</v>
      </c>
      <c r="G11">
        <v>1</v>
      </c>
      <c r="H11" s="2">
        <v>4</v>
      </c>
      <c r="I11" s="3"/>
      <c r="J11" s="3"/>
      <c r="K11" s="3"/>
    </row>
    <row r="12" spans="1:17" x14ac:dyDescent="0.25">
      <c r="A12">
        <v>14</v>
      </c>
      <c r="B12">
        <v>0</v>
      </c>
      <c r="C12" s="2" t="s">
        <v>5</v>
      </c>
      <c r="D12" s="2" t="s">
        <v>14</v>
      </c>
      <c r="E12" s="2">
        <v>0</v>
      </c>
      <c r="F12">
        <f t="shared" si="0"/>
        <v>0</v>
      </c>
      <c r="G12">
        <v>0</v>
      </c>
      <c r="H12" s="2">
        <v>6</v>
      </c>
      <c r="I12" s="3">
        <f>930/859</f>
        <v>1.0826542491268918</v>
      </c>
      <c r="J12" s="3">
        <f>1596/1625</f>
        <v>0.98215384615384616</v>
      </c>
      <c r="K12" s="3">
        <f>706/951</f>
        <v>0.74237644584647744</v>
      </c>
      <c r="L12" t="s">
        <v>27</v>
      </c>
      <c r="M12" t="s">
        <v>28</v>
      </c>
      <c r="N12" t="s">
        <v>29</v>
      </c>
      <c r="O12">
        <v>0.85899999999999999</v>
      </c>
      <c r="P12" t="s">
        <v>26</v>
      </c>
    </row>
    <row r="13" spans="1:17" x14ac:dyDescent="0.25">
      <c r="A13">
        <v>15</v>
      </c>
      <c r="B13">
        <v>0</v>
      </c>
      <c r="C13" s="2" t="s">
        <v>5</v>
      </c>
      <c r="D13" s="2" t="s">
        <v>14</v>
      </c>
      <c r="E13" s="2">
        <v>1</v>
      </c>
      <c r="F13">
        <f t="shared" si="0"/>
        <v>1</v>
      </c>
      <c r="G13">
        <v>0</v>
      </c>
      <c r="H13" s="2">
        <v>4</v>
      </c>
      <c r="I13" s="3">
        <f>218/293</f>
        <v>0.74402730375426618</v>
      </c>
      <c r="J13" s="12">
        <f>420/745</f>
        <v>0.56375838926174493</v>
      </c>
      <c r="K13" s="12">
        <f>278/516</f>
        <v>0.53875968992248058</v>
      </c>
      <c r="L13" t="s">
        <v>30</v>
      </c>
      <c r="M13" t="s">
        <v>31</v>
      </c>
      <c r="N13" t="s">
        <v>12</v>
      </c>
      <c r="O13">
        <v>0.90200000000000002</v>
      </c>
      <c r="P13" t="s">
        <v>26</v>
      </c>
      <c r="Q13" t="s">
        <v>32</v>
      </c>
    </row>
    <row r="14" spans="1:17" x14ac:dyDescent="0.25">
      <c r="A14">
        <v>16</v>
      </c>
      <c r="B14">
        <v>1</v>
      </c>
      <c r="C14" s="2" t="s">
        <v>14</v>
      </c>
      <c r="D14" s="2" t="s">
        <v>12</v>
      </c>
      <c r="E14" s="2" t="s">
        <v>12</v>
      </c>
      <c r="F14">
        <f t="shared" si="0"/>
        <v>1</v>
      </c>
      <c r="G14">
        <v>1</v>
      </c>
      <c r="H14" s="2">
        <v>4</v>
      </c>
      <c r="I14" s="3"/>
      <c r="J14" s="3"/>
      <c r="K14" s="3"/>
    </row>
    <row r="15" spans="1:17" x14ac:dyDescent="0.25">
      <c r="A15">
        <v>17</v>
      </c>
      <c r="B15">
        <v>0</v>
      </c>
      <c r="C15" s="2" t="s">
        <v>5</v>
      </c>
      <c r="D15" s="2" t="s">
        <v>14</v>
      </c>
      <c r="E15" s="2">
        <v>1</v>
      </c>
      <c r="F15">
        <f t="shared" si="0"/>
        <v>1</v>
      </c>
      <c r="G15">
        <v>0</v>
      </c>
      <c r="H15" s="2">
        <v>6</v>
      </c>
      <c r="I15" s="3">
        <f>458/448</f>
        <v>1.0223214285714286</v>
      </c>
      <c r="J15" s="3">
        <f>959/965</f>
        <v>0.99378238341968916</v>
      </c>
      <c r="K15" s="3">
        <f>265/266</f>
        <v>0.99624060150375937</v>
      </c>
      <c r="L15" t="s">
        <v>34</v>
      </c>
      <c r="M15" t="s">
        <v>35</v>
      </c>
      <c r="N15" t="s">
        <v>36</v>
      </c>
      <c r="O15" s="13">
        <v>0.46200000000000002</v>
      </c>
      <c r="P15" t="s">
        <v>39</v>
      </c>
      <c r="Q15" t="s">
        <v>38</v>
      </c>
    </row>
    <row r="16" spans="1:17" x14ac:dyDescent="0.25">
      <c r="A16">
        <v>18</v>
      </c>
      <c r="B16">
        <v>1</v>
      </c>
      <c r="C16" s="2" t="s">
        <v>14</v>
      </c>
      <c r="D16" s="2" t="s">
        <v>12</v>
      </c>
      <c r="E16" s="2" t="s">
        <v>12</v>
      </c>
      <c r="F16">
        <f t="shared" si="0"/>
        <v>1</v>
      </c>
      <c r="G16">
        <v>1</v>
      </c>
      <c r="H16" s="2">
        <v>4</v>
      </c>
      <c r="I16" s="3"/>
      <c r="J16" s="3"/>
      <c r="K16" s="3"/>
      <c r="O16" s="13"/>
    </row>
    <row r="17" spans="1:17" x14ac:dyDescent="0.25">
      <c r="A17">
        <v>19</v>
      </c>
      <c r="B17">
        <v>1</v>
      </c>
      <c r="C17" s="2" t="s">
        <v>5</v>
      </c>
      <c r="D17" s="2" t="s">
        <v>5</v>
      </c>
      <c r="E17" s="2" t="s">
        <v>12</v>
      </c>
      <c r="F17">
        <f t="shared" si="0"/>
        <v>1</v>
      </c>
      <c r="G17">
        <v>1</v>
      </c>
      <c r="H17" s="2">
        <v>4</v>
      </c>
      <c r="I17" s="3"/>
      <c r="J17" s="3"/>
      <c r="K17" s="3"/>
      <c r="O17" s="13"/>
    </row>
    <row r="18" spans="1:17" x14ac:dyDescent="0.25">
      <c r="A18">
        <v>20</v>
      </c>
      <c r="B18">
        <v>1</v>
      </c>
      <c r="C18" s="2" t="s">
        <v>5</v>
      </c>
      <c r="D18" s="2" t="s">
        <v>14</v>
      </c>
      <c r="E18" s="2">
        <v>1</v>
      </c>
      <c r="F18">
        <f t="shared" si="0"/>
        <v>0</v>
      </c>
      <c r="G18">
        <v>0</v>
      </c>
      <c r="H18" s="2">
        <v>4</v>
      </c>
      <c r="I18" s="3"/>
      <c r="J18" s="3"/>
      <c r="K18" s="3"/>
      <c r="O18" s="13"/>
      <c r="Q18" t="s">
        <v>41</v>
      </c>
    </row>
    <row r="19" spans="1:17" x14ac:dyDescent="0.25">
      <c r="A19">
        <v>21</v>
      </c>
      <c r="B19">
        <v>0</v>
      </c>
      <c r="C19" s="2" t="s">
        <v>5</v>
      </c>
      <c r="D19" s="2" t="s">
        <v>14</v>
      </c>
      <c r="E19" s="2">
        <v>0</v>
      </c>
      <c r="F19">
        <f t="shared" si="0"/>
        <v>0</v>
      </c>
      <c r="G19">
        <v>0</v>
      </c>
      <c r="H19" s="2">
        <v>6</v>
      </c>
      <c r="I19" s="3">
        <f>230/234</f>
        <v>0.98290598290598286</v>
      </c>
      <c r="J19" s="3">
        <f>486/476</f>
        <v>1.0210084033613445</v>
      </c>
      <c r="K19" s="3">
        <f>321/271</f>
        <v>1.1845018450184501</v>
      </c>
      <c r="L19" t="s">
        <v>43</v>
      </c>
      <c r="M19" t="s">
        <v>43</v>
      </c>
      <c r="N19" t="s">
        <v>44</v>
      </c>
      <c r="O19" s="16">
        <v>0.76529999999999998</v>
      </c>
      <c r="P19" t="s">
        <v>42</v>
      </c>
    </row>
    <row r="20" spans="1:17" x14ac:dyDescent="0.25">
      <c r="A20">
        <v>22</v>
      </c>
      <c r="B20">
        <v>1</v>
      </c>
      <c r="C20" s="2" t="s">
        <v>5</v>
      </c>
      <c r="D20" s="2" t="s">
        <v>5</v>
      </c>
      <c r="E20" s="2" t="s">
        <v>12</v>
      </c>
      <c r="F20">
        <f t="shared" si="0"/>
        <v>1</v>
      </c>
      <c r="G20">
        <v>1</v>
      </c>
      <c r="H20" s="2">
        <v>6</v>
      </c>
      <c r="I20" s="3"/>
      <c r="J20" s="3"/>
      <c r="K20" s="3"/>
      <c r="O20" s="16"/>
    </row>
    <row r="21" spans="1:17" x14ac:dyDescent="0.25">
      <c r="A21">
        <v>23</v>
      </c>
      <c r="B21">
        <v>1</v>
      </c>
      <c r="C21" s="2" t="s">
        <v>14</v>
      </c>
      <c r="D21" s="2" t="s">
        <v>12</v>
      </c>
      <c r="E21" s="2" t="s">
        <v>12</v>
      </c>
      <c r="F21">
        <f t="shared" si="0"/>
        <v>1</v>
      </c>
      <c r="G21">
        <v>1</v>
      </c>
      <c r="H21" s="2">
        <v>6</v>
      </c>
      <c r="I21" s="3"/>
      <c r="J21" s="3"/>
      <c r="K21" s="3"/>
      <c r="O21" s="16"/>
    </row>
    <row r="22" spans="1:17" x14ac:dyDescent="0.25">
      <c r="A22">
        <v>24</v>
      </c>
      <c r="B22">
        <v>1</v>
      </c>
      <c r="C22" s="2" t="s">
        <v>14</v>
      </c>
      <c r="D22" s="2" t="s">
        <v>12</v>
      </c>
      <c r="E22" s="2" t="s">
        <v>12</v>
      </c>
      <c r="F22">
        <f t="shared" si="0"/>
        <v>1</v>
      </c>
      <c r="G22">
        <v>1</v>
      </c>
      <c r="H22" s="2">
        <v>4</v>
      </c>
      <c r="I22" s="3"/>
      <c r="J22" s="3"/>
      <c r="K22" s="3"/>
      <c r="O22" s="16"/>
    </row>
    <row r="23" spans="1:17" x14ac:dyDescent="0.25">
      <c r="B23" s="11" t="s">
        <v>19</v>
      </c>
      <c r="C23" s="10"/>
      <c r="D23" s="11" t="s">
        <v>40</v>
      </c>
      <c r="E23" s="2"/>
      <c r="F23" s="11" t="s">
        <v>19</v>
      </c>
      <c r="G23" s="11" t="s">
        <v>19</v>
      </c>
      <c r="H23" s="2"/>
      <c r="I23" s="3"/>
      <c r="J23" s="3"/>
      <c r="K23" s="3"/>
    </row>
    <row r="24" spans="1:17" x14ac:dyDescent="0.25">
      <c r="B24" s="1">
        <f>AVERAGE(B2:B22)</f>
        <v>0.66666666666666663</v>
      </c>
      <c r="C24" s="2"/>
      <c r="D24" s="15">
        <f>COUNTIF(D2:D21,"V")/(COUNTIF(D2:D21,"V")+COUNTIF(D2:D21,"X"))</f>
        <v>0.4</v>
      </c>
      <c r="E24" s="2"/>
      <c r="F24" s="1">
        <f>AVERAGE(F2:F22)</f>
        <v>0.80952380952380953</v>
      </c>
      <c r="G24" s="1">
        <f>AVERAGE(G2:G22)</f>
        <v>0.61904761904761907</v>
      </c>
      <c r="H24" s="2"/>
      <c r="I24" s="3"/>
      <c r="J24" s="3"/>
      <c r="K24" s="3"/>
    </row>
    <row r="25" spans="1:17" x14ac:dyDescent="0.25">
      <c r="C25" s="2"/>
      <c r="D25" s="2"/>
      <c r="E25" s="2"/>
      <c r="F25" s="2"/>
      <c r="G25" s="2"/>
      <c r="H25" s="2"/>
      <c r="I25" s="3"/>
      <c r="J25" s="3"/>
      <c r="K25" s="3"/>
    </row>
    <row r="26" spans="1:17" x14ac:dyDescent="0.25">
      <c r="C26" s="2"/>
      <c r="D26" s="2"/>
      <c r="E26" s="2"/>
      <c r="F26" s="1"/>
      <c r="G26" s="2"/>
      <c r="H26" s="2"/>
      <c r="I26" s="3"/>
      <c r="J26" s="3"/>
      <c r="K26" s="3"/>
    </row>
    <row r="27" spans="1:17" x14ac:dyDescent="0.25">
      <c r="E27" s="2"/>
      <c r="F27" s="2"/>
      <c r="G27" s="2"/>
      <c r="I27" s="3"/>
      <c r="J27" s="3"/>
      <c r="K27" s="3"/>
    </row>
    <row r="28" spans="1:17" x14ac:dyDescent="0.25">
      <c r="E28" s="2"/>
      <c r="F28" s="2"/>
      <c r="G28" s="2"/>
      <c r="I28" s="3"/>
      <c r="J28" s="3"/>
      <c r="K28" s="3"/>
      <c r="O28" s="3"/>
      <c r="P28" s="3"/>
    </row>
    <row r="29" spans="1:17" x14ac:dyDescent="0.25">
      <c r="E29" s="2"/>
      <c r="F29" s="2"/>
      <c r="G29" s="2"/>
    </row>
    <row r="30" spans="1:17" x14ac:dyDescent="0.25">
      <c r="E30" s="2"/>
      <c r="F30" s="2"/>
      <c r="G30" s="2"/>
    </row>
  </sheetData>
  <conditionalFormatting sqref="B23:D29 C2:D22 H2:H29">
    <cfRule type="cellIs" dxfId="30" priority="34" operator="equal">
      <formula>"ok"</formula>
    </cfRule>
    <cfRule type="cellIs" dxfId="29" priority="35" operator="equal">
      <formula>"ok"</formula>
    </cfRule>
  </conditionalFormatting>
  <conditionalFormatting sqref="B23:D29 C2:D22 H2:H29">
    <cfRule type="cellIs" dxfId="28" priority="32" operator="equal">
      <formula>"ko"</formula>
    </cfRule>
    <cfRule type="cellIs" dxfId="27" priority="33" operator="equal">
      <formula>"ko"</formula>
    </cfRule>
  </conditionalFormatting>
  <conditionalFormatting sqref="I8:J8 J9:J13">
    <cfRule type="cellIs" dxfId="26" priority="31" operator="greaterThan">
      <formula>1</formula>
    </cfRule>
  </conditionalFormatting>
  <conditionalFormatting sqref="C2:D26 H2:H26">
    <cfRule type="cellIs" dxfId="25" priority="30" operator="equal">
      <formula>"X"</formula>
    </cfRule>
  </conditionalFormatting>
  <conditionalFormatting sqref="C2:D30 H2:H30">
    <cfRule type="cellIs" dxfId="24" priority="29" operator="equal">
      <formula>"V"</formula>
    </cfRule>
  </conditionalFormatting>
  <conditionalFormatting sqref="B2:B22">
    <cfRule type="cellIs" dxfId="23" priority="25" operator="equal">
      <formula>0</formula>
    </cfRule>
    <cfRule type="cellIs" dxfId="22" priority="26" operator="equal">
      <formula>1</formula>
    </cfRule>
  </conditionalFormatting>
  <conditionalFormatting sqref="E2:E22">
    <cfRule type="cellIs" dxfId="21" priority="19" operator="equal">
      <formula>1</formula>
    </cfRule>
    <cfRule type="cellIs" dxfId="20" priority="20" operator="equal">
      <formula>0</formula>
    </cfRule>
    <cfRule type="cellIs" dxfId="19" priority="21" operator="equal">
      <formula>1</formula>
    </cfRule>
    <cfRule type="cellIs" dxfId="18" priority="22" operator="equal">
      <formula>0</formula>
    </cfRule>
  </conditionalFormatting>
  <conditionalFormatting sqref="F2:G22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F23:G23">
    <cfRule type="cellIs" dxfId="15" priority="15" operator="equal">
      <formula>"ok"</formula>
    </cfRule>
    <cfRule type="cellIs" dxfId="14" priority="16" operator="equal">
      <formula>"ok"</formula>
    </cfRule>
  </conditionalFormatting>
  <conditionalFormatting sqref="F23:G23">
    <cfRule type="cellIs" dxfId="13" priority="13" operator="equal">
      <formula>"ko"</formula>
    </cfRule>
    <cfRule type="cellIs" dxfId="12" priority="14" operator="equal">
      <formula>"ko"</formula>
    </cfRule>
  </conditionalFormatting>
  <conditionalFormatting sqref="G24">
    <cfRule type="cellIs" dxfId="11" priority="11" operator="equal">
      <formula>"ok"</formula>
    </cfRule>
    <cfRule type="cellIs" dxfId="10" priority="12" operator="equal">
      <formula>"ok"</formula>
    </cfRule>
  </conditionalFormatting>
  <conditionalFormatting sqref="G24">
    <cfRule type="cellIs" dxfId="9" priority="9" operator="equal">
      <formula>"ko"</formula>
    </cfRule>
    <cfRule type="cellIs" dxfId="8" priority="10" operator="equal">
      <formula>"ko"</formula>
    </cfRule>
  </conditionalFormatting>
  <conditionalFormatting sqref="F24">
    <cfRule type="cellIs" dxfId="7" priority="7" operator="equal">
      <formula>"ok"</formula>
    </cfRule>
    <cfRule type="cellIs" dxfId="6" priority="8" operator="equal">
      <formula>"ok"</formula>
    </cfRule>
  </conditionalFormatting>
  <conditionalFormatting sqref="F24">
    <cfRule type="cellIs" dxfId="5" priority="5" operator="equal">
      <formula>"ko"</formula>
    </cfRule>
    <cfRule type="cellIs" dxfId="4" priority="6" operator="equal">
      <formula>"ko"</formula>
    </cfRule>
  </conditionalFormatting>
  <conditionalFormatting sqref="F26">
    <cfRule type="cellIs" dxfId="3" priority="3" operator="equal">
      <formula>"ok"</formula>
    </cfRule>
    <cfRule type="cellIs" dxfId="2" priority="4" operator="equal">
      <formula>"ok"</formula>
    </cfRule>
  </conditionalFormatting>
  <conditionalFormatting sqref="F26">
    <cfRule type="cellIs" dxfId="1" priority="1" operator="equal">
      <formula>"ko"</formula>
    </cfRule>
    <cfRule type="cellIs" dxfId="0" priority="2" operator="equal">
      <formula>"ko"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Costantino Taranto</dc:creator>
  <cp:lastModifiedBy>Costantino Taranto</cp:lastModifiedBy>
  <dcterms:created xsi:type="dcterms:W3CDTF">2022-03-04T16:24:16Z</dcterms:created>
  <dcterms:modified xsi:type="dcterms:W3CDTF">2022-03-10T09:05:15Z</dcterms:modified>
</cp:coreProperties>
</file>