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RL\practica\David\work\"/>
    </mc:Choice>
  </mc:AlternateContent>
  <xr:revisionPtr revIDLastSave="0" documentId="13_ncr:1_{94465193-BEE6-48D1-ACD6-63220A612084}" xr6:coauthVersionLast="45" xr6:coauthVersionMax="45" xr10:uidLastSave="{00000000-0000-0000-0000-000000000000}"/>
  <bookViews>
    <workbookView xWindow="-120" yWindow="-120" windowWidth="29040" windowHeight="15840" activeTab="4" xr2:uid="{0C88586D-8BE9-4B09-86AE-84A87132582F}"/>
  </bookViews>
  <sheets>
    <sheet name="Sheet1" sheetId="1" r:id="rId1"/>
    <sheet name="Sheet2" sheetId="2" r:id="rId2"/>
    <sheet name="MArket Data" sheetId="3" r:id="rId3"/>
    <sheet name="Sheet4" sheetId="4" r:id="rId4"/>
    <sheet name="bond pric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5" l="1"/>
  <c r="K23" i="5"/>
  <c r="M21" i="5"/>
  <c r="M20" i="5"/>
  <c r="K21" i="5"/>
  <c r="K20" i="5"/>
  <c r="L7" i="5"/>
  <c r="L6" i="5"/>
  <c r="G21" i="5"/>
  <c r="G20" i="5"/>
  <c r="E21" i="5"/>
  <c r="E20" i="5"/>
  <c r="H13" i="5"/>
  <c r="J13" i="5" s="1"/>
  <c r="L13" i="5" s="1"/>
  <c r="N13" i="5" s="1"/>
  <c r="H12" i="5"/>
  <c r="J12" i="5" s="1"/>
  <c r="L12" i="5" s="1"/>
  <c r="L4" i="5"/>
  <c r="K4" i="5"/>
  <c r="J4" i="5"/>
  <c r="H4" i="5"/>
  <c r="F4" i="5"/>
  <c r="C9" i="4"/>
  <c r="N12" i="5" l="1"/>
  <c r="F4" i="4" l="1"/>
  <c r="D29" i="3" l="1"/>
  <c r="A35" i="3"/>
  <c r="C33" i="3"/>
  <c r="D33" i="3" s="1"/>
  <c r="B33" i="3"/>
  <c r="C3" i="3"/>
  <c r="C4" i="3"/>
  <c r="C2" i="3"/>
  <c r="F25" i="2"/>
  <c r="E25" i="2"/>
  <c r="B22" i="2"/>
  <c r="D22" i="2" s="1"/>
  <c r="E22" i="2" s="1"/>
  <c r="B21" i="2"/>
  <c r="D21" i="2" s="1"/>
  <c r="E21" i="2" s="1"/>
  <c r="E24" i="2" s="1"/>
  <c r="F24" i="2" s="1"/>
  <c r="B10" i="2"/>
  <c r="I10" i="2" s="1"/>
  <c r="I2" i="2"/>
  <c r="B5" i="2"/>
  <c r="D5" i="2"/>
  <c r="E5" i="2" s="1"/>
  <c r="F5" i="2" s="1"/>
  <c r="B6" i="2"/>
  <c r="D6" i="2"/>
  <c r="E6" i="2"/>
  <c r="F6" i="2" s="1"/>
  <c r="B4" i="2"/>
  <c r="D4" i="2" s="1"/>
  <c r="E4" i="2" s="1"/>
  <c r="F4" i="2" s="1"/>
  <c r="B3" i="2"/>
  <c r="D3" i="2"/>
  <c r="E3" i="2" s="1"/>
  <c r="F3" i="2" s="1"/>
  <c r="F2" i="2"/>
  <c r="E2" i="2"/>
  <c r="B2" i="2"/>
  <c r="D2" i="2" s="1"/>
  <c r="D6" i="1"/>
  <c r="C6" i="1"/>
  <c r="C3" i="1"/>
  <c r="D3" i="1" s="1"/>
  <c r="E3" i="1" s="1"/>
  <c r="B13" i="2" l="1"/>
  <c r="D13" i="2" s="1"/>
  <c r="E13" i="2" s="1"/>
  <c r="D10" i="2"/>
  <c r="E10" i="2" s="1"/>
  <c r="B11" i="2"/>
  <c r="D11" i="2" s="1"/>
  <c r="E11" i="2" s="1"/>
  <c r="E18" i="2" s="1"/>
  <c r="F18" i="2" s="1"/>
  <c r="B12" i="2"/>
  <c r="D12" i="2" s="1"/>
  <c r="E12" i="2" s="1"/>
  <c r="B14" i="2"/>
  <c r="D14" i="2" s="1"/>
  <c r="E14" i="2" s="1"/>
  <c r="E16" i="2" s="1"/>
  <c r="F16" i="2" s="1"/>
  <c r="E6" i="1"/>
</calcChain>
</file>

<file path=xl/sharedStrings.xml><?xml version="1.0" encoding="utf-8"?>
<sst xmlns="http://schemas.openxmlformats.org/spreadsheetml/2006/main" count="99" uniqueCount="70">
  <si>
    <t>Numar ani</t>
  </si>
  <si>
    <t>Dobanda anuala</t>
  </si>
  <si>
    <t>Suma initiala (RON)</t>
  </si>
  <si>
    <t>Suma finala</t>
  </si>
  <si>
    <t>Factor multiplicare de baza</t>
  </si>
  <si>
    <t>Factor de multiplicare</t>
  </si>
  <si>
    <t>Anul</t>
  </si>
  <si>
    <t>Dobanda</t>
  </si>
  <si>
    <t>5Y</t>
  </si>
  <si>
    <t>3Y</t>
  </si>
  <si>
    <t>Termen</t>
  </si>
  <si>
    <t>Rata(%)</t>
  </si>
  <si>
    <t>1M</t>
  </si>
  <si>
    <t>3M</t>
  </si>
  <si>
    <t>1Y</t>
  </si>
  <si>
    <t>Data</t>
  </si>
  <si>
    <t>Data ajustata</t>
  </si>
  <si>
    <t>???</t>
  </si>
  <si>
    <t>?</t>
  </si>
  <si>
    <t>Cum pot sa iau niste repere pentru rata dobanzii pentru scadente mai mari de 1Y, 5Y, 10Y, 20Y, 50Y</t>
  </si>
  <si>
    <t>Cashflow date</t>
  </si>
  <si>
    <t>Notional (RON)</t>
  </si>
  <si>
    <t>Preesent Value</t>
  </si>
  <si>
    <t>AsOfDate</t>
  </si>
  <si>
    <t>Suma prezenta</t>
  </si>
  <si>
    <t>Rata dobanzii (anuale)</t>
  </si>
  <si>
    <t>Care este valoarea prezenta a unei sume de 100 RON pe care o voi primi la data de 01/02/2021 calculata in data de 14/07/2020</t>
  </si>
  <si>
    <t>interpolare liniara</t>
  </si>
  <si>
    <t>Name</t>
  </si>
  <si>
    <t>COSTY</t>
  </si>
  <si>
    <t>Ccy1</t>
  </si>
  <si>
    <t>Ccy2</t>
  </si>
  <si>
    <t>EUR</t>
  </si>
  <si>
    <t>RON</t>
  </si>
  <si>
    <t>Term</t>
  </si>
  <si>
    <t>SPOT</t>
  </si>
  <si>
    <t>Rate</t>
  </si>
  <si>
    <t>1W</t>
  </si>
  <si>
    <t>pips</t>
  </si>
  <si>
    <t>Ccy</t>
  </si>
  <si>
    <t>Date</t>
  </si>
  <si>
    <t>Days</t>
  </si>
  <si>
    <t>Start</t>
  </si>
  <si>
    <t>Formula calcul dobanda</t>
  </si>
  <si>
    <t>Principal (RON)</t>
  </si>
  <si>
    <t>Perioda (ani)</t>
  </si>
  <si>
    <t>Rata a dobanzii (% pe an)</t>
  </si>
  <si>
    <t>Perioada (luni)</t>
  </si>
  <si>
    <t>Perioada in zile (fata de astazi)</t>
  </si>
  <si>
    <t>Astazi</t>
  </si>
  <si>
    <t>Numar de zile in an</t>
  </si>
  <si>
    <t>Data scadenta (data la acre primesc banii)</t>
  </si>
  <si>
    <t>Dobanda (RON)</t>
  </si>
  <si>
    <t>Suma primita la termen</t>
  </si>
  <si>
    <t>Formula calcul valoare obligatiune</t>
  </si>
  <si>
    <t>Data Inceput perioada</t>
  </si>
  <si>
    <t>Data sfarsit perioada</t>
  </si>
  <si>
    <t>Data scadenta (data la care primesc banii)</t>
  </si>
  <si>
    <t>Etapa 1: determinarea valorii fluxurilor de bani</t>
  </si>
  <si>
    <t>Etapa 2: determinarea valorii prezente a fluxurilor de bani</t>
  </si>
  <si>
    <t>Data platii</t>
  </si>
  <si>
    <t>Suma</t>
  </si>
  <si>
    <t>Zero rate</t>
  </si>
  <si>
    <t>este rata dobanzii interpolata pentru data 10/07/2021 din setul de date disponibile la 12/08/2020</t>
  </si>
  <si>
    <t>este rata dobanzii interpolata pentru data 10/07/2022 din setul de date disponibile la 12/08/2020</t>
  </si>
  <si>
    <t>Valoarea prezenta a fluxului de bani</t>
  </si>
  <si>
    <t xml:space="preserve"> P bani astazi la o rata a dobanzii r% pentru t ani =&gt; P*(1+r) la puterea (numarul de perioade din an * numarul de ani)</t>
  </si>
  <si>
    <t xml:space="preserve"> P bani astazi la o rata a dobanzii r% pentru t ani =&gt; P*(1+r*t)</t>
  </si>
  <si>
    <t>Valoarea prezenta</t>
  </si>
  <si>
    <t>Etapa 3: determinarea pretului obligatiunii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</si>
</sst>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0000"/>
    <numFmt numFmtId="165" formatCode="0.00000000"/>
    <numFmt numFmtId="173" formatCode="0.000000000000"/>
    <numFmt numFmtId="177" formatCode="0.0%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trike/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" fontId="0" fillId="0" borderId="0" xfId="0" applyNumberFormat="1"/>
    <xf numFmtId="0" fontId="1" fillId="0" borderId="0" xfId="0" applyFont="1"/>
    <xf numFmtId="164" fontId="0" fillId="3" borderId="0" xfId="0" applyNumberFormat="1" applyFill="1"/>
    <xf numFmtId="165" fontId="0" fillId="2" borderId="0" xfId="0" applyNumberFormat="1" applyFill="1"/>
    <xf numFmtId="10" fontId="0" fillId="0" borderId="0" xfId="0" applyNumberFormat="1"/>
    <xf numFmtId="14" fontId="0" fillId="0" borderId="0" xfId="0" applyNumberFormat="1"/>
    <xf numFmtId="0" fontId="0" fillId="4" borderId="0" xfId="0" applyFill="1"/>
    <xf numFmtId="0" fontId="2" fillId="0" borderId="0" xfId="0" applyFont="1"/>
    <xf numFmtId="9" fontId="0" fillId="0" borderId="0" xfId="0" applyNumberFormat="1"/>
    <xf numFmtId="0" fontId="1" fillId="5" borderId="0" xfId="0" applyFont="1" applyFill="1"/>
    <xf numFmtId="173" fontId="0" fillId="0" borderId="0" xfId="0" applyNumberFormat="1"/>
    <xf numFmtId="0" fontId="0" fillId="6" borderId="0" xfId="0" applyFill="1"/>
    <xf numFmtId="1" fontId="0" fillId="0" borderId="0" xfId="0" applyNumberFormat="1"/>
    <xf numFmtId="177" fontId="0" fillId="0" borderId="0" xfId="0" applyNumberFormat="1"/>
    <xf numFmtId="14" fontId="0" fillId="7" borderId="0" xfId="0" applyNumberFormat="1" applyFill="1"/>
    <xf numFmtId="0" fontId="0" fillId="7" borderId="0" xfId="0" applyFill="1"/>
    <xf numFmtId="14" fontId="0" fillId="8" borderId="0" xfId="0" applyNumberFormat="1" applyFill="1"/>
    <xf numFmtId="0" fontId="0" fillId="8" borderId="0" xfId="0" applyFill="1"/>
    <xf numFmtId="0" fontId="3" fillId="0" borderId="0" xfId="0" applyFont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440639687480928E-2"/>
          <c:y val="0.10315109058035107"/>
          <c:w val="0.92525703473112375"/>
          <c:h val="0.74910913095201126"/>
        </c:manualLayout>
      </c:layout>
      <c:lineChart>
        <c:grouping val="standard"/>
        <c:varyColors val="0"/>
        <c:ser>
          <c:idx val="0"/>
          <c:order val="0"/>
          <c:tx>
            <c:strRef>
              <c:f>'MArket Data'!$D$1</c:f>
              <c:strCache>
                <c:ptCount val="1"/>
                <c:pt idx="0">
                  <c:v>Rata(%)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'MArket Data'!$C$2:$C$4</c:f>
              <c:numCache>
                <c:formatCode>m/d/yyyy</c:formatCode>
                <c:ptCount val="3"/>
                <c:pt idx="0">
                  <c:v>44057</c:v>
                </c:pt>
                <c:pt idx="1">
                  <c:v>44118</c:v>
                </c:pt>
                <c:pt idx="2">
                  <c:v>44391</c:v>
                </c:pt>
              </c:numCache>
            </c:numRef>
          </c:cat>
          <c:val>
            <c:numRef>
              <c:f>'MArket Data'!$D$2:$D$4</c:f>
              <c:numCache>
                <c:formatCode>0.00%</c:formatCode>
                <c:ptCount val="3"/>
                <c:pt idx="0">
                  <c:v>1E-3</c:v>
                </c:pt>
                <c:pt idx="1">
                  <c:v>2E-3</c:v>
                </c:pt>
                <c:pt idx="2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A-42B8-9917-A2724B720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436464"/>
        <c:axId val="531840912"/>
      </c:lineChart>
      <c:dateAx>
        <c:axId val="8214364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40912"/>
        <c:crosses val="autoZero"/>
        <c:auto val="1"/>
        <c:lblOffset val="100"/>
        <c:baseTimeUnit val="months"/>
      </c:dateAx>
      <c:valAx>
        <c:axId val="5318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3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0</xdr:row>
      <xdr:rowOff>157162</xdr:rowOff>
    </xdr:from>
    <xdr:to>
      <xdr:col>22</xdr:col>
      <xdr:colOff>561975</xdr:colOff>
      <xdr:row>24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B8E9A-B886-4E66-B3F9-0707BAB39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277BC-8EEF-4A23-97CC-D21879FA5031}">
  <dimension ref="A3:E6"/>
  <sheetViews>
    <sheetView workbookViewId="0">
      <selection activeCell="F14" sqref="F14"/>
    </sheetView>
  </sheetViews>
  <sheetFormatPr defaultRowHeight="14.4" x14ac:dyDescent="0.3"/>
  <cols>
    <col min="5" max="5" width="12.6640625" bestFit="1" customWidth="1"/>
  </cols>
  <sheetData>
    <row r="3" spans="1:5" x14ac:dyDescent="0.3">
      <c r="A3">
        <v>1000</v>
      </c>
      <c r="B3">
        <v>0.1</v>
      </c>
      <c r="C3">
        <f>1+B3</f>
        <v>1.1000000000000001</v>
      </c>
      <c r="D3">
        <f>POWER(C3,73)</f>
        <v>1051.1531995000589</v>
      </c>
      <c r="E3" s="1">
        <f>A3*D3</f>
        <v>1051153.199500059</v>
      </c>
    </row>
    <row r="6" spans="1:5" x14ac:dyDescent="0.3">
      <c r="A6">
        <v>10000</v>
      </c>
      <c r="B6">
        <v>0.1</v>
      </c>
      <c r="C6">
        <f>1+B6</f>
        <v>1.1000000000000001</v>
      </c>
      <c r="D6">
        <f>POWER(C6,49)</f>
        <v>106.71895716335973</v>
      </c>
      <c r="E6" s="1">
        <f>A6*D6</f>
        <v>1067189.5716335974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8D9A-6692-45D0-8584-287455D7BEB1}">
  <dimension ref="A1:J25"/>
  <sheetViews>
    <sheetView workbookViewId="0">
      <selection activeCell="L15" sqref="L15"/>
    </sheetView>
  </sheetViews>
  <sheetFormatPr defaultRowHeight="14.4" x14ac:dyDescent="0.3"/>
  <cols>
    <col min="2" max="2" width="15.33203125" bestFit="1" customWidth="1"/>
    <col min="3" max="3" width="18.5546875" bestFit="1" customWidth="1"/>
    <col min="4" max="4" width="25.109375" bestFit="1" customWidth="1"/>
    <col min="5" max="5" width="25.109375" customWidth="1"/>
    <col min="6" max="6" width="19.44140625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3</v>
      </c>
    </row>
    <row r="2" spans="1:10" x14ac:dyDescent="0.3">
      <c r="A2">
        <v>1</v>
      </c>
      <c r="B2">
        <f>1.7/100</f>
        <v>1.7000000000000001E-2</v>
      </c>
      <c r="C2">
        <v>1</v>
      </c>
      <c r="D2">
        <f>1+B2</f>
        <v>1.0169999999999999</v>
      </c>
      <c r="E2" s="1">
        <f>POWER(D2,A2)</f>
        <v>1.0169999999999999</v>
      </c>
      <c r="F2" s="1">
        <f>C2*E2</f>
        <v>1.0169999999999999</v>
      </c>
      <c r="I2">
        <f>B2*100</f>
        <v>1.7000000000000002</v>
      </c>
    </row>
    <row r="3" spans="1:10" x14ac:dyDescent="0.3">
      <c r="A3">
        <v>2</v>
      </c>
      <c r="B3">
        <f>1.7/100</f>
        <v>1.7000000000000001E-2</v>
      </c>
      <c r="C3">
        <v>1</v>
      </c>
      <c r="D3">
        <f>1+B3</f>
        <v>1.0169999999999999</v>
      </c>
      <c r="E3" s="1">
        <f>POWER(D3,A3)</f>
        <v>1.0342889999999998</v>
      </c>
      <c r="F3" s="1">
        <f>C3*E3</f>
        <v>1.0342889999999998</v>
      </c>
    </row>
    <row r="4" spans="1:10" x14ac:dyDescent="0.3">
      <c r="A4">
        <v>3</v>
      </c>
      <c r="B4">
        <f>1.7/100</f>
        <v>1.7000000000000001E-2</v>
      </c>
      <c r="C4">
        <v>1</v>
      </c>
      <c r="D4">
        <f>1+B4</f>
        <v>1.0169999999999999</v>
      </c>
      <c r="E4" s="1">
        <f>POWER(D4,A4)</f>
        <v>1.0518719129999996</v>
      </c>
      <c r="F4" s="3">
        <f>C4*E4</f>
        <v>1.0518719129999996</v>
      </c>
    </row>
    <row r="5" spans="1:10" x14ac:dyDescent="0.3">
      <c r="A5">
        <v>4</v>
      </c>
      <c r="B5">
        <f>1.7/100</f>
        <v>1.7000000000000001E-2</v>
      </c>
      <c r="C5">
        <v>1</v>
      </c>
      <c r="D5">
        <f>1+B5</f>
        <v>1.0169999999999999</v>
      </c>
      <c r="E5" s="1">
        <f>POWER(D5,A5)</f>
        <v>1.0697537355209996</v>
      </c>
      <c r="F5" s="1">
        <f>C5*E5</f>
        <v>1.0697537355209996</v>
      </c>
    </row>
    <row r="6" spans="1:10" x14ac:dyDescent="0.3">
      <c r="A6">
        <v>5</v>
      </c>
      <c r="B6">
        <f>1.7/100</f>
        <v>1.7000000000000001E-2</v>
      </c>
      <c r="C6">
        <v>1</v>
      </c>
      <c r="D6">
        <f>1+B6</f>
        <v>1.0169999999999999</v>
      </c>
      <c r="E6" s="1">
        <f>POWER(D6,A6)</f>
        <v>1.0879395490248565</v>
      </c>
      <c r="F6">
        <f>C6*E6</f>
        <v>1.0879395490248565</v>
      </c>
    </row>
    <row r="7" spans="1:10" x14ac:dyDescent="0.3">
      <c r="F7" s="1"/>
    </row>
    <row r="8" spans="1:10" x14ac:dyDescent="0.3">
      <c r="F8" s="1"/>
    </row>
    <row r="9" spans="1:10" x14ac:dyDescent="0.3">
      <c r="A9" s="2" t="s">
        <v>6</v>
      </c>
      <c r="B9" s="2" t="s">
        <v>1</v>
      </c>
      <c r="C9" s="2" t="s">
        <v>2</v>
      </c>
      <c r="D9" s="2" t="s">
        <v>5</v>
      </c>
      <c r="E9" s="2" t="s">
        <v>7</v>
      </c>
      <c r="F9" s="1"/>
    </row>
    <row r="10" spans="1:10" x14ac:dyDescent="0.3">
      <c r="A10">
        <v>1</v>
      </c>
      <c r="B10">
        <f>1.729/100</f>
        <v>1.729E-2</v>
      </c>
      <c r="C10">
        <v>1</v>
      </c>
      <c r="D10">
        <f>B10</f>
        <v>1.729E-2</v>
      </c>
      <c r="E10">
        <f>C10*D10</f>
        <v>1.729E-2</v>
      </c>
      <c r="F10" s="1"/>
      <c r="I10">
        <f>B10*100</f>
        <v>1.7290000000000001</v>
      </c>
      <c r="J10">
        <v>2.25</v>
      </c>
    </row>
    <row r="11" spans="1:10" x14ac:dyDescent="0.3">
      <c r="A11">
        <v>2</v>
      </c>
      <c r="B11">
        <f>$B$10</f>
        <v>1.729E-2</v>
      </c>
      <c r="C11">
        <v>1</v>
      </c>
      <c r="D11">
        <f>B11</f>
        <v>1.729E-2</v>
      </c>
      <c r="E11">
        <f>C11*D11</f>
        <v>1.729E-2</v>
      </c>
    </row>
    <row r="12" spans="1:10" x14ac:dyDescent="0.3">
      <c r="A12">
        <v>3</v>
      </c>
      <c r="B12">
        <f t="shared" ref="B12:B14" si="0">$B$10</f>
        <v>1.729E-2</v>
      </c>
      <c r="C12">
        <v>1</v>
      </c>
      <c r="D12">
        <f t="shared" ref="D12:D14" si="1">B12</f>
        <v>1.729E-2</v>
      </c>
      <c r="E12">
        <f t="shared" ref="E12:E14" si="2">C12*D12</f>
        <v>1.729E-2</v>
      </c>
    </row>
    <row r="13" spans="1:10" x14ac:dyDescent="0.3">
      <c r="A13">
        <v>4</v>
      </c>
      <c r="B13">
        <f t="shared" si="0"/>
        <v>1.729E-2</v>
      </c>
      <c r="C13">
        <v>1</v>
      </c>
      <c r="D13">
        <f t="shared" si="1"/>
        <v>1.729E-2</v>
      </c>
      <c r="E13">
        <f t="shared" si="2"/>
        <v>1.729E-2</v>
      </c>
    </row>
    <row r="14" spans="1:10" x14ac:dyDescent="0.3">
      <c r="A14">
        <v>5</v>
      </c>
      <c r="B14">
        <f t="shared" si="0"/>
        <v>1.729E-2</v>
      </c>
      <c r="C14">
        <v>1</v>
      </c>
      <c r="D14">
        <f t="shared" si="1"/>
        <v>1.729E-2</v>
      </c>
      <c r="E14">
        <f t="shared" si="2"/>
        <v>1.729E-2</v>
      </c>
    </row>
    <row r="16" spans="1:10" x14ac:dyDescent="0.3">
      <c r="D16" t="s">
        <v>8</v>
      </c>
      <c r="E16">
        <f>SUM(E10:E14)</f>
        <v>8.6449999999999999E-2</v>
      </c>
      <c r="F16">
        <f>C10+E16</f>
        <v>1.0864499999999999</v>
      </c>
    </row>
    <row r="18" spans="1:6" x14ac:dyDescent="0.3">
      <c r="D18" t="s">
        <v>9</v>
      </c>
      <c r="E18">
        <f>SUM(E10:E12)</f>
        <v>5.1869999999999999E-2</v>
      </c>
      <c r="F18" s="4">
        <f t="shared" ref="F18" si="3">C12+E18</f>
        <v>1.0518700000000001</v>
      </c>
    </row>
    <row r="21" spans="1:6" x14ac:dyDescent="0.3">
      <c r="A21">
        <v>1</v>
      </c>
      <c r="B21">
        <f>J10/100</f>
        <v>2.2499999999999999E-2</v>
      </c>
      <c r="C21">
        <v>500</v>
      </c>
      <c r="D21">
        <f>B21</f>
        <v>2.2499999999999999E-2</v>
      </c>
      <c r="E21">
        <f>C21*D21</f>
        <v>11.25</v>
      </c>
    </row>
    <row r="22" spans="1:6" x14ac:dyDescent="0.3">
      <c r="A22">
        <v>2</v>
      </c>
      <c r="B22">
        <f>$B$21</f>
        <v>2.2499999999999999E-2</v>
      </c>
      <c r="C22">
        <v>500</v>
      </c>
      <c r="D22">
        <f>B22</f>
        <v>2.2499999999999999E-2</v>
      </c>
      <c r="E22">
        <f>C22*D22</f>
        <v>11.25</v>
      </c>
    </row>
    <row r="24" spans="1:6" x14ac:dyDescent="0.3">
      <c r="E24">
        <f>SUM(E21:E22)</f>
        <v>22.5</v>
      </c>
      <c r="F24">
        <f>C21+E24</f>
        <v>522.5</v>
      </c>
    </row>
    <row r="25" spans="1:6" x14ac:dyDescent="0.3">
      <c r="E25">
        <f>0.9*E24</f>
        <v>20.25</v>
      </c>
      <c r="F25">
        <f>C22+E25</f>
        <v>520.25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CE59F-5A56-40C1-AC09-FEF84E108B3D}">
  <dimension ref="A1:E38"/>
  <sheetViews>
    <sheetView workbookViewId="0">
      <selection activeCell="H23" sqref="H23"/>
    </sheetView>
  </sheetViews>
  <sheetFormatPr defaultRowHeight="14.4" x14ac:dyDescent="0.3"/>
  <cols>
    <col min="1" max="1" width="13.88671875" bestFit="1" customWidth="1"/>
    <col min="2" max="2" width="15.44140625" customWidth="1"/>
    <col min="3" max="3" width="12.44140625" bestFit="1" customWidth="1"/>
    <col min="4" max="4" width="14.6640625" bestFit="1" customWidth="1"/>
  </cols>
  <sheetData>
    <row r="1" spans="1:5" x14ac:dyDescent="0.3">
      <c r="A1" s="2" t="s">
        <v>10</v>
      </c>
      <c r="B1" s="2" t="s">
        <v>15</v>
      </c>
      <c r="C1" s="2" t="s">
        <v>16</v>
      </c>
      <c r="D1" s="2" t="s">
        <v>11</v>
      </c>
      <c r="E1" s="2" t="s">
        <v>39</v>
      </c>
    </row>
    <row r="2" spans="1:5" x14ac:dyDescent="0.3">
      <c r="A2" t="s">
        <v>12</v>
      </c>
      <c r="B2" s="6">
        <v>44057</v>
      </c>
      <c r="C2" s="6">
        <f>B2</f>
        <v>44057</v>
      </c>
      <c r="D2" s="5">
        <v>1E-3</v>
      </c>
      <c r="E2" t="s">
        <v>33</v>
      </c>
    </row>
    <row r="3" spans="1:5" x14ac:dyDescent="0.3">
      <c r="A3" t="s">
        <v>13</v>
      </c>
      <c r="B3" s="6">
        <v>44118</v>
      </c>
      <c r="C3" s="6">
        <f t="shared" ref="C3:C4" si="0">B3</f>
        <v>44118</v>
      </c>
      <c r="D3" s="5">
        <v>2E-3</v>
      </c>
      <c r="E3" t="s">
        <v>33</v>
      </c>
    </row>
    <row r="4" spans="1:5" x14ac:dyDescent="0.3">
      <c r="A4" t="s">
        <v>14</v>
      </c>
      <c r="B4" s="6">
        <v>44391</v>
      </c>
      <c r="C4" s="6">
        <f t="shared" si="0"/>
        <v>44391</v>
      </c>
      <c r="D4" s="5">
        <v>1.7000000000000001E-2</v>
      </c>
      <c r="E4" t="s">
        <v>33</v>
      </c>
    </row>
    <row r="7" spans="1:5" x14ac:dyDescent="0.3">
      <c r="B7" s="6">
        <v>44081</v>
      </c>
      <c r="D7" s="8" t="s">
        <v>17</v>
      </c>
      <c r="E7" t="s">
        <v>27</v>
      </c>
    </row>
    <row r="8" spans="1:5" x14ac:dyDescent="0.3">
      <c r="B8" s="6">
        <v>44328</v>
      </c>
      <c r="D8" s="8" t="s">
        <v>17</v>
      </c>
    </row>
    <row r="9" spans="1:5" x14ac:dyDescent="0.3">
      <c r="B9" s="6">
        <v>45155</v>
      </c>
      <c r="D9" s="8" t="s">
        <v>17</v>
      </c>
    </row>
    <row r="12" spans="1:5" x14ac:dyDescent="0.3">
      <c r="A12" s="7" t="s">
        <v>18</v>
      </c>
      <c r="B12" t="s">
        <v>19</v>
      </c>
    </row>
    <row r="28" spans="1:4" x14ac:dyDescent="0.3">
      <c r="A28" s="2" t="s">
        <v>20</v>
      </c>
      <c r="B28" s="2" t="s">
        <v>21</v>
      </c>
      <c r="C28" s="2" t="s">
        <v>23</v>
      </c>
      <c r="D28" s="2" t="s">
        <v>22</v>
      </c>
    </row>
    <row r="29" spans="1:4" x14ac:dyDescent="0.3">
      <c r="A29" s="6">
        <v>44391</v>
      </c>
      <c r="B29">
        <v>100</v>
      </c>
      <c r="C29" s="6">
        <v>44029</v>
      </c>
      <c r="D29">
        <f>A35</f>
        <v>98.328416912487725</v>
      </c>
    </row>
    <row r="32" spans="1:4" x14ac:dyDescent="0.3">
      <c r="A32" s="2" t="s">
        <v>24</v>
      </c>
      <c r="B32" s="2" t="s">
        <v>25</v>
      </c>
      <c r="C32" s="2" t="s">
        <v>7</v>
      </c>
      <c r="D32" s="2" t="s">
        <v>3</v>
      </c>
    </row>
    <row r="33" spans="1:4" x14ac:dyDescent="0.3">
      <c r="A33">
        <v>98.328500000000005</v>
      </c>
      <c r="B33" s="5">
        <f>D4</f>
        <v>1.7000000000000001E-2</v>
      </c>
      <c r="C33">
        <f>A33*B33</f>
        <v>1.6715845000000003</v>
      </c>
      <c r="D33">
        <f>A33+C33</f>
        <v>100.0000845</v>
      </c>
    </row>
    <row r="35" spans="1:4" x14ac:dyDescent="0.3">
      <c r="A35">
        <f>B29/(1+B33)</f>
        <v>98.328416912487725</v>
      </c>
    </row>
    <row r="38" spans="1:4" x14ac:dyDescent="0.3">
      <c r="A38" s="7" t="s">
        <v>18</v>
      </c>
      <c r="B38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4D0B-5FC2-4CB9-820F-F157E2F6712B}">
  <dimension ref="A1:G9"/>
  <sheetViews>
    <sheetView workbookViewId="0">
      <selection activeCell="F16" sqref="F16"/>
    </sheetView>
  </sheetViews>
  <sheetFormatPr defaultRowHeight="14.4" x14ac:dyDescent="0.3"/>
  <cols>
    <col min="1" max="1" width="10.5546875" bestFit="1" customWidth="1"/>
    <col min="2" max="2" width="10.6640625" bestFit="1" customWidth="1"/>
  </cols>
  <sheetData>
    <row r="1" spans="1:7" x14ac:dyDescent="0.3">
      <c r="A1" s="2" t="s">
        <v>28</v>
      </c>
      <c r="B1" s="2" t="s">
        <v>23</v>
      </c>
      <c r="C1" s="2" t="s">
        <v>30</v>
      </c>
      <c r="D1" s="2" t="s">
        <v>31</v>
      </c>
      <c r="E1" s="2" t="s">
        <v>34</v>
      </c>
      <c r="F1" s="2" t="s">
        <v>36</v>
      </c>
    </row>
    <row r="2" spans="1:7" x14ac:dyDescent="0.3">
      <c r="A2" t="s">
        <v>29</v>
      </c>
      <c r="B2" s="6">
        <v>44029</v>
      </c>
      <c r="C2" t="s">
        <v>32</v>
      </c>
      <c r="D2" t="s">
        <v>33</v>
      </c>
      <c r="E2" t="s">
        <v>35</v>
      </c>
      <c r="F2">
        <v>4.7567000000000004</v>
      </c>
    </row>
    <row r="3" spans="1:7" x14ac:dyDescent="0.3">
      <c r="A3" t="s">
        <v>29</v>
      </c>
      <c r="B3" s="6">
        <v>44029</v>
      </c>
      <c r="C3" t="s">
        <v>32</v>
      </c>
      <c r="D3" t="s">
        <v>33</v>
      </c>
      <c r="E3" t="s">
        <v>37</v>
      </c>
      <c r="F3">
        <v>256</v>
      </c>
      <c r="G3" t="s">
        <v>38</v>
      </c>
    </row>
    <row r="4" spans="1:7" x14ac:dyDescent="0.3">
      <c r="F4">
        <f>F2+F3/10000</f>
        <v>4.7823000000000002</v>
      </c>
    </row>
    <row r="8" spans="1:7" x14ac:dyDescent="0.3">
      <c r="A8" s="2" t="s">
        <v>42</v>
      </c>
      <c r="B8" s="2" t="s">
        <v>40</v>
      </c>
      <c r="C8" s="2" t="s">
        <v>41</v>
      </c>
    </row>
    <row r="9" spans="1:7" x14ac:dyDescent="0.3">
      <c r="A9" s="6">
        <v>44022</v>
      </c>
      <c r="B9" s="6">
        <v>44387</v>
      </c>
      <c r="C9">
        <f>B9-A9</f>
        <v>365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F0F7C-ACD3-4EDE-B04C-000CFAE9E58B}">
  <dimension ref="A1:N26"/>
  <sheetViews>
    <sheetView tabSelected="1" workbookViewId="0">
      <selection activeCell="E27" sqref="E27"/>
    </sheetView>
  </sheetViews>
  <sheetFormatPr defaultRowHeight="14.4" x14ac:dyDescent="0.3"/>
  <cols>
    <col min="1" max="1" width="31.109375" bestFit="1" customWidth="1"/>
    <col min="2" max="2" width="17.88671875" customWidth="1"/>
    <col min="3" max="3" width="17.44140625" bestFit="1" customWidth="1"/>
    <col min="4" max="4" width="23.33203125" customWidth="1"/>
    <col min="5" max="5" width="16.5546875" customWidth="1"/>
    <col min="6" max="6" width="30.33203125" customWidth="1"/>
    <col min="7" max="7" width="20.44140625" customWidth="1"/>
    <col min="8" max="8" width="16.77734375" customWidth="1"/>
    <col min="9" max="9" width="17.33203125" customWidth="1"/>
    <col min="10" max="10" width="16.88671875" bestFit="1" customWidth="1"/>
    <col min="11" max="11" width="14.33203125" bestFit="1" customWidth="1"/>
  </cols>
  <sheetData>
    <row r="1" spans="1:14" x14ac:dyDescent="0.3">
      <c r="A1" s="10" t="s">
        <v>43</v>
      </c>
    </row>
    <row r="3" spans="1:14" x14ac:dyDescent="0.3">
      <c r="B3" s="2" t="s">
        <v>49</v>
      </c>
      <c r="C3" s="2" t="s">
        <v>44</v>
      </c>
      <c r="D3" s="2" t="s">
        <v>47</v>
      </c>
      <c r="E3" s="2" t="s">
        <v>51</v>
      </c>
      <c r="F3" s="2" t="s">
        <v>48</v>
      </c>
      <c r="G3" s="2" t="s">
        <v>50</v>
      </c>
      <c r="H3" s="2" t="s">
        <v>45</v>
      </c>
      <c r="I3" s="2" t="s">
        <v>46</v>
      </c>
      <c r="J3" s="2" t="s">
        <v>52</v>
      </c>
      <c r="K3" s="2" t="s">
        <v>44</v>
      </c>
      <c r="L3" s="2" t="s">
        <v>53</v>
      </c>
    </row>
    <row r="4" spans="1:14" x14ac:dyDescent="0.3">
      <c r="B4" s="6">
        <v>44055</v>
      </c>
      <c r="C4">
        <v>100</v>
      </c>
      <c r="D4">
        <v>6</v>
      </c>
      <c r="E4" s="6">
        <v>44239</v>
      </c>
      <c r="F4">
        <f>E4-B4</f>
        <v>184</v>
      </c>
      <c r="G4">
        <v>365</v>
      </c>
      <c r="H4" s="11">
        <f>F4/G4</f>
        <v>0.50410958904109593</v>
      </c>
      <c r="I4" s="9">
        <v>0.04</v>
      </c>
      <c r="J4">
        <f>C4*I4*H4</f>
        <v>2.0164383561643837</v>
      </c>
      <c r="K4">
        <f>C4</f>
        <v>100</v>
      </c>
      <c r="L4">
        <f>K4+J4</f>
        <v>102.01643835616439</v>
      </c>
    </row>
    <row r="5" spans="1:14" x14ac:dyDescent="0.3">
      <c r="B5" s="6"/>
      <c r="E5" s="6"/>
      <c r="H5" s="11"/>
      <c r="I5" s="9"/>
    </row>
    <row r="6" spans="1:14" x14ac:dyDescent="0.3">
      <c r="L6">
        <f>C4*POWER((1+I4),H4)</f>
        <v>101.99682889922335</v>
      </c>
    </row>
    <row r="7" spans="1:14" x14ac:dyDescent="0.3">
      <c r="B7" s="6"/>
      <c r="H7" s="11"/>
      <c r="I7" s="9"/>
      <c r="L7">
        <f>C4*(1+I4*H4)</f>
        <v>102.01643835616439</v>
      </c>
    </row>
    <row r="9" spans="1:14" x14ac:dyDescent="0.3">
      <c r="A9" s="12" t="s">
        <v>54</v>
      </c>
    </row>
    <row r="10" spans="1:14" x14ac:dyDescent="0.3">
      <c r="B10" t="s">
        <v>58</v>
      </c>
    </row>
    <row r="11" spans="1:14" x14ac:dyDescent="0.3">
      <c r="C11" s="2" t="s">
        <v>49</v>
      </c>
      <c r="D11" s="2" t="s">
        <v>55</v>
      </c>
      <c r="E11" s="2" t="s">
        <v>56</v>
      </c>
      <c r="F11" s="2" t="s">
        <v>44</v>
      </c>
      <c r="G11" s="2" t="s">
        <v>57</v>
      </c>
      <c r="H11" s="2" t="s">
        <v>48</v>
      </c>
      <c r="I11" s="2" t="s">
        <v>50</v>
      </c>
      <c r="J11" s="2" t="s">
        <v>45</v>
      </c>
      <c r="K11" s="2" t="s">
        <v>46</v>
      </c>
      <c r="L11" s="2" t="s">
        <v>52</v>
      </c>
      <c r="M11" s="2" t="s">
        <v>44</v>
      </c>
      <c r="N11" s="2" t="s">
        <v>53</v>
      </c>
    </row>
    <row r="12" spans="1:14" x14ac:dyDescent="0.3">
      <c r="C12" s="6">
        <v>44055</v>
      </c>
      <c r="D12" s="6">
        <v>44022</v>
      </c>
      <c r="E12" s="6">
        <v>44387</v>
      </c>
      <c r="F12">
        <v>100</v>
      </c>
      <c r="G12" s="15">
        <v>44387</v>
      </c>
      <c r="H12" s="13">
        <f>E12-D12</f>
        <v>365</v>
      </c>
      <c r="I12">
        <v>365</v>
      </c>
      <c r="J12" s="11">
        <f>H12/I12</f>
        <v>1</v>
      </c>
      <c r="K12" s="14">
        <v>8.5000000000000006E-2</v>
      </c>
      <c r="L12">
        <f>F12*K12*J12</f>
        <v>8.5</v>
      </c>
      <c r="M12">
        <v>0</v>
      </c>
      <c r="N12" s="16">
        <f>M12+L12</f>
        <v>8.5</v>
      </c>
    </row>
    <row r="13" spans="1:14" x14ac:dyDescent="0.3">
      <c r="C13" s="6">
        <v>44055</v>
      </c>
      <c r="D13" s="6">
        <v>44387</v>
      </c>
      <c r="E13" s="6">
        <v>44752</v>
      </c>
      <c r="F13">
        <v>100</v>
      </c>
      <c r="G13" s="17">
        <v>44752</v>
      </c>
      <c r="H13" s="13">
        <f>E13-D13</f>
        <v>365</v>
      </c>
      <c r="I13">
        <v>365</v>
      </c>
      <c r="J13" s="11">
        <f>H13/I13</f>
        <v>1</v>
      </c>
      <c r="K13" s="14">
        <v>8.5000000000000006E-2</v>
      </c>
      <c r="L13">
        <f>F13*K13*J13</f>
        <v>8.5</v>
      </c>
      <c r="M13">
        <v>100</v>
      </c>
      <c r="N13" s="18">
        <f>M13+L13</f>
        <v>108.5</v>
      </c>
    </row>
    <row r="15" spans="1:14" x14ac:dyDescent="0.3">
      <c r="B15" s="19" t="s">
        <v>66</v>
      </c>
    </row>
    <row r="16" spans="1:14" x14ac:dyDescent="0.3">
      <c r="B16" t="s">
        <v>67</v>
      </c>
    </row>
    <row r="18" spans="2:13" x14ac:dyDescent="0.3">
      <c r="B18" t="s">
        <v>59</v>
      </c>
    </row>
    <row r="19" spans="2:13" x14ac:dyDescent="0.3">
      <c r="C19" s="2" t="s">
        <v>49</v>
      </c>
      <c r="D19" s="2" t="s">
        <v>60</v>
      </c>
      <c r="E19" s="2" t="s">
        <v>48</v>
      </c>
      <c r="F19" s="2" t="s">
        <v>50</v>
      </c>
      <c r="G19" s="2" t="s">
        <v>45</v>
      </c>
      <c r="H19" s="2" t="s">
        <v>61</v>
      </c>
      <c r="I19" s="2" t="s">
        <v>62</v>
      </c>
      <c r="K19" s="2" t="s">
        <v>65</v>
      </c>
    </row>
    <row r="20" spans="2:13" x14ac:dyDescent="0.3">
      <c r="C20" s="6">
        <v>44055</v>
      </c>
      <c r="D20" s="15">
        <v>44387</v>
      </c>
      <c r="E20">
        <f>D20-C20</f>
        <v>332</v>
      </c>
      <c r="F20">
        <v>365</v>
      </c>
      <c r="G20">
        <f>E20/F20</f>
        <v>0.90958904109589045</v>
      </c>
      <c r="H20" s="16">
        <v>8.5</v>
      </c>
      <c r="I20" t="s">
        <v>63</v>
      </c>
      <c r="J20" s="5">
        <v>1.6E-2</v>
      </c>
      <c r="K20">
        <f>H20/(1+J20*G20)</f>
        <v>8.378070383892501</v>
      </c>
      <c r="M20">
        <f>K20*(1+J20*G20)</f>
        <v>8.5</v>
      </c>
    </row>
    <row r="21" spans="2:13" x14ac:dyDescent="0.3">
      <c r="C21" s="6">
        <v>44055</v>
      </c>
      <c r="D21" s="17">
        <v>44752</v>
      </c>
      <c r="E21">
        <f>D21-C21</f>
        <v>697</v>
      </c>
      <c r="F21">
        <v>365</v>
      </c>
      <c r="G21">
        <f>E21/F21</f>
        <v>1.9095890410958904</v>
      </c>
      <c r="H21" s="18">
        <v>108.5</v>
      </c>
      <c r="I21" t="s">
        <v>64</v>
      </c>
      <c r="J21" s="5">
        <v>1.7999999999999999E-2</v>
      </c>
      <c r="K21">
        <f>H21/(1+J21*G21)</f>
        <v>104.89450292149832</v>
      </c>
      <c r="M21">
        <f>K21*(1+J21*G21)</f>
        <v>108.5</v>
      </c>
    </row>
    <row r="23" spans="2:13" x14ac:dyDescent="0.3">
      <c r="J23" t="s">
        <v>68</v>
      </c>
      <c r="K23">
        <f>SUM(K20:K21)</f>
        <v>113.27257330539082</v>
      </c>
    </row>
    <row r="25" spans="2:13" x14ac:dyDescent="0.3">
      <c r="B25" t="s">
        <v>69</v>
      </c>
    </row>
    <row r="26" spans="2:13" x14ac:dyDescent="0.3">
      <c r="C26" s="20">
        <f>K23/F12%</f>
        <v>113.27257330539082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MArket Data</vt:lpstr>
      <vt:lpstr>Sheet4</vt:lpstr>
      <vt:lpstr>bond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Costy</dc:creator>
  <cp:lastModifiedBy>Costy</cp:lastModifiedBy>
  <dcterms:created xsi:type="dcterms:W3CDTF">2020-07-14T15:21:42Z</dcterms:created>
  <dcterms:modified xsi:type="dcterms:W3CDTF">2020-08-27T17:55:21Z</dcterms:modified>
</cp:coreProperties>
</file>