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5" yWindow="-15" windowWidth="10245" windowHeight="7560" tabRatio="704"/>
  </bookViews>
  <sheets>
    <sheet name="task2" sheetId="11" r:id="rId1"/>
    <sheet name="Отчет об устойчивости 4" sheetId="16" r:id="rId2"/>
    <sheet name="task1" sheetId="1" r:id="rId3"/>
  </sheets>
  <definedNames>
    <definedName name="solver_adj" localSheetId="2" hidden="1">task1!$B$49:$D$49</definedName>
    <definedName name="solver_adj" localSheetId="0" hidden="1">task2!$Y$43:$AH$44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2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task1!$F$44</definedName>
    <definedName name="solver_lhs1" localSheetId="0" hidden="1">task2!$AB$43:$AC$43</definedName>
    <definedName name="solver_lhs10" localSheetId="0" hidden="1">task2!$AG$43</definedName>
    <definedName name="solver_lhs11" localSheetId="0" hidden="1">task2!$AG$43</definedName>
    <definedName name="solver_lhs12" localSheetId="0" hidden="1">task2!$AG$44</definedName>
    <definedName name="solver_lhs13" localSheetId="0" hidden="1">task2!$AH$43</definedName>
    <definedName name="solver_lhs14" localSheetId="0" hidden="1">task2!$AH$43</definedName>
    <definedName name="solver_lhs15" localSheetId="0" hidden="1">task2!$AH$44</definedName>
    <definedName name="solver_lhs16" localSheetId="0" hidden="1">task2!$Y$42:$AH$42</definedName>
    <definedName name="solver_lhs17" localSheetId="0" hidden="1">task2!$Y$43:$AA$43</definedName>
    <definedName name="solver_lhs18" localSheetId="0" hidden="1">task2!$Y$45:$AH$45</definedName>
    <definedName name="solver_lhs2" localSheetId="2" hidden="1">task1!$F$45</definedName>
    <definedName name="solver_lhs2" localSheetId="0" hidden="1">task2!$AB$45</definedName>
    <definedName name="solver_lhs3" localSheetId="2" hidden="1">task1!$F$46</definedName>
    <definedName name="solver_lhs3" localSheetId="0" hidden="1">task2!$AC$45</definedName>
    <definedName name="solver_lhs4" localSheetId="0" hidden="1">task2!$AD$43:$AE$43</definedName>
    <definedName name="solver_lhs5" localSheetId="0" hidden="1">task2!$AE$44</definedName>
    <definedName name="solver_lhs6" localSheetId="0" hidden="1">task2!$AF$43</definedName>
    <definedName name="solver_lhs7" localSheetId="0" hidden="1">task2!$AF$43</definedName>
    <definedName name="solver_lhs8" localSheetId="0" hidden="1">task2!$AF$43</definedName>
    <definedName name="solver_lhs9" localSheetId="0" hidden="1">task2!$AG$43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3</definedName>
    <definedName name="solver_num" localSheetId="0" hidden="1">18</definedName>
    <definedName name="solver_nwt" localSheetId="2" hidden="1">1</definedName>
    <definedName name="solver_nwt" localSheetId="0" hidden="1">1</definedName>
    <definedName name="solver_opt" localSheetId="2" hidden="1">task1!$E$50</definedName>
    <definedName name="solver_opt" localSheetId="0" hidden="1">task2!$Y$47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2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18" localSheetId="0" hidden="1">3</definedName>
    <definedName name="solver_rel2" localSheetId="2" hidden="1">1</definedName>
    <definedName name="solver_rel2" localSheetId="0" hidden="1">3</definedName>
    <definedName name="solver_rel3" localSheetId="2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2" hidden="1">task1!$H$44</definedName>
    <definedName name="solver_rhs1" localSheetId="0" hidden="1">task2!$Y$44</definedName>
    <definedName name="solver_rhs10" localSheetId="0" hidden="1">task2!$AB$44</definedName>
    <definedName name="solver_rhs11" localSheetId="0" hidden="1">task2!$AD$44</definedName>
    <definedName name="solver_rhs12" localSheetId="0" hidden="1">task2!$B$14</definedName>
    <definedName name="solver_rhs13" localSheetId="0" hidden="1">task2!$AC$44</definedName>
    <definedName name="solver_rhs14" localSheetId="0" hidden="1">task2!$AF$44</definedName>
    <definedName name="solver_rhs15" localSheetId="0" hidden="1">task2!$B$14</definedName>
    <definedName name="solver_rhs16" localSheetId="0" hidden="1">task2!$Y$40:$AH$40</definedName>
    <definedName name="solver_rhs17" localSheetId="0" hidden="1">0</definedName>
    <definedName name="solver_rhs18" localSheetId="0" hidden="1">0</definedName>
    <definedName name="solver_rhs2" localSheetId="2" hidden="1">task1!$H$45</definedName>
    <definedName name="solver_rhs2" localSheetId="0" hidden="1">0</definedName>
    <definedName name="solver_rhs3" localSheetId="2" hidden="1">task1!$H$46</definedName>
    <definedName name="solver_rhs3" localSheetId="0" hidden="1">0</definedName>
    <definedName name="solver_rhs4" localSheetId="0" hidden="1">task2!$Z$44</definedName>
    <definedName name="solver_rhs5" localSheetId="0" hidden="1">task2!$B$14</definedName>
    <definedName name="solver_rhs6" localSheetId="0" hidden="1">task2!$AA$44</definedName>
    <definedName name="solver_rhs7" localSheetId="0" hidden="1">task2!$AB$44</definedName>
    <definedName name="solver_rhs8" localSheetId="0" hidden="1">task2!$AD$44</definedName>
    <definedName name="solver_rhs9" localSheetId="0" hidden="1">task2!$AA$44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11" l="1"/>
  <c r="O11" i="11"/>
  <c r="AJ10" i="11"/>
  <c r="N11" i="11"/>
  <c r="N10" i="11"/>
  <c r="N9" i="11"/>
  <c r="N8" i="11"/>
  <c r="N7" i="11"/>
  <c r="B21" i="11"/>
  <c r="B18" i="11"/>
  <c r="AI18" i="11"/>
  <c r="E24" i="11"/>
  <c r="AD42" i="11"/>
  <c r="N12" i="11"/>
  <c r="P11" i="11"/>
  <c r="Z7" i="11"/>
  <c r="Y42" i="11" l="1"/>
  <c r="AI7" i="11" s="1"/>
  <c r="P23" i="11" l="1"/>
  <c r="N18" i="11"/>
  <c r="B62" i="1"/>
  <c r="E63" i="1"/>
  <c r="B61" i="1"/>
  <c r="C53" i="1"/>
  <c r="F44" i="1"/>
  <c r="F45" i="1" l="1"/>
  <c r="E34" i="1"/>
  <c r="E50" i="1" l="1"/>
  <c r="B58" i="1" l="1"/>
  <c r="E61" i="1" s="1"/>
  <c r="D28" i="1"/>
  <c r="D27" i="1"/>
  <c r="D26" i="1"/>
  <c r="C28" i="1"/>
  <c r="C27" i="1"/>
  <c r="C26" i="1"/>
  <c r="B28" i="1"/>
  <c r="B27" i="1"/>
  <c r="B26" i="1"/>
  <c r="B29" i="1"/>
  <c r="B63" i="1" l="1"/>
  <c r="Y39" i="11"/>
  <c r="AI6" i="11" l="1"/>
  <c r="AJ6" i="11"/>
  <c r="AK6" i="11" s="1"/>
  <c r="V19" i="11"/>
  <c r="E18" i="11"/>
  <c r="H18" i="11"/>
  <c r="K18" i="11"/>
  <c r="Q18" i="11"/>
  <c r="O18" i="11"/>
  <c r="E19" i="11"/>
  <c r="H19" i="11"/>
  <c r="N19" i="11"/>
  <c r="Q19" i="11" s="1"/>
  <c r="O19" i="11"/>
  <c r="E20" i="11"/>
  <c r="H20" i="11"/>
  <c r="N20" i="11"/>
  <c r="Q20" i="11" s="1"/>
  <c r="O20" i="11"/>
  <c r="E21" i="11"/>
  <c r="K21" i="11"/>
  <c r="N21" i="11"/>
  <c r="E22" i="11"/>
  <c r="K22" i="11"/>
  <c r="N22" i="11"/>
  <c r="E23" i="11"/>
  <c r="H23" i="11"/>
  <c r="N23" i="11"/>
  <c r="B24" i="11"/>
  <c r="N24" i="11"/>
  <c r="O24" i="11"/>
  <c r="Q24" i="11" s="1"/>
  <c r="B25" i="11"/>
  <c r="E25" i="11"/>
  <c r="K25" i="11"/>
  <c r="N25" i="11"/>
  <c r="B26" i="11"/>
  <c r="H26" i="11"/>
  <c r="N26" i="11"/>
  <c r="N27" i="11"/>
  <c r="E28" i="11"/>
  <c r="B29" i="11"/>
  <c r="H29" i="11"/>
  <c r="B30" i="11"/>
  <c r="H30" i="11"/>
  <c r="B31" i="11"/>
  <c r="E31" i="11"/>
  <c r="H31" i="11"/>
  <c r="B32" i="11"/>
  <c r="E32" i="11"/>
  <c r="Y38" i="11"/>
  <c r="Z38" i="11"/>
  <c r="AA38" i="11"/>
  <c r="AB38" i="11"/>
  <c r="AC38" i="11"/>
  <c r="AD38" i="11"/>
  <c r="AE38" i="11"/>
  <c r="AF38" i="11"/>
  <c r="AG38" i="11"/>
  <c r="AH38" i="11"/>
  <c r="X39" i="11"/>
  <c r="Z39" i="11"/>
  <c r="Z45" i="11" s="1"/>
  <c r="AA39" i="11"/>
  <c r="AB39" i="11"/>
  <c r="AC39" i="11"/>
  <c r="AD39" i="11"/>
  <c r="AD45" i="11" s="1"/>
  <c r="AE39" i="11"/>
  <c r="AF39" i="11"/>
  <c r="AG39" i="11"/>
  <c r="AG45" i="11" s="1"/>
  <c r="AH39" i="11"/>
  <c r="X40" i="11"/>
  <c r="Y40" i="11"/>
  <c r="Z40" i="11"/>
  <c r="AA40" i="11"/>
  <c r="AB40" i="11"/>
  <c r="AC40" i="11"/>
  <c r="AD40" i="11"/>
  <c r="AE40" i="11"/>
  <c r="AF40" i="11"/>
  <c r="AG40" i="11"/>
  <c r="AH40" i="11"/>
  <c r="X41" i="11"/>
  <c r="Y41" i="11"/>
  <c r="Z41" i="11"/>
  <c r="AA41" i="11"/>
  <c r="AA45" i="11" s="1"/>
  <c r="AB41" i="11"/>
  <c r="AB45" i="11" s="1"/>
  <c r="AC41" i="11"/>
  <c r="AD41" i="11"/>
  <c r="AE41" i="11"/>
  <c r="AF41" i="11"/>
  <c r="AG41" i="11"/>
  <c r="AH41" i="11"/>
  <c r="Z42" i="11"/>
  <c r="AI19" i="11" s="1"/>
  <c r="AA42" i="11"/>
  <c r="AI20" i="11" s="1"/>
  <c r="AB42" i="11"/>
  <c r="AI21" i="11" s="1"/>
  <c r="AC42" i="11"/>
  <c r="AI22" i="11" s="1"/>
  <c r="AI23" i="11"/>
  <c r="AE42" i="11"/>
  <c r="AI24" i="11" s="1"/>
  <c r="AF42" i="11"/>
  <c r="AI25" i="11" s="1"/>
  <c r="AG42" i="11"/>
  <c r="AI26" i="11" s="1"/>
  <c r="AH42" i="11"/>
  <c r="AI27" i="11" s="1"/>
  <c r="AE45" i="11"/>
  <c r="AF45" i="11"/>
  <c r="AH45" i="11" l="1"/>
  <c r="O22" i="11"/>
  <c r="O21" i="11"/>
  <c r="Q21" i="11" s="1"/>
  <c r="Q22" i="11"/>
  <c r="V18" i="11"/>
  <c r="AC45" i="11"/>
  <c r="Y45" i="11"/>
  <c r="Y47" i="11" s="1"/>
  <c r="O23" i="11"/>
  <c r="Q23" i="11" s="1"/>
  <c r="AI8" i="11"/>
  <c r="AJ20" i="11"/>
  <c r="AL20" i="11" s="1"/>
  <c r="AJ19" i="11"/>
  <c r="AL19" i="11" s="1"/>
  <c r="AJ18" i="11"/>
  <c r="AL18" i="11" s="1"/>
  <c r="O26" i="11" l="1"/>
  <c r="Q26" i="11" s="1"/>
  <c r="AI9" i="11"/>
  <c r="AI10" i="11" s="1"/>
  <c r="V21" i="11"/>
  <c r="V20" i="11"/>
  <c r="O25" i="11"/>
  <c r="Q25" i="11" s="1"/>
  <c r="V23" i="11"/>
  <c r="V22" i="11"/>
  <c r="O27" i="11"/>
  <c r="Q27" i="11" s="1"/>
  <c r="AQ19" i="11"/>
  <c r="AO19" i="11"/>
  <c r="AJ24" i="11"/>
  <c r="AL24" i="11" s="1"/>
  <c r="AJ23" i="11"/>
  <c r="AL23" i="11" s="1"/>
  <c r="AQ18" i="11"/>
  <c r="AO18" i="11"/>
  <c r="AJ21" i="11"/>
  <c r="AL21" i="11" s="1"/>
  <c r="AJ22" i="11"/>
  <c r="AL22" i="11" s="1"/>
  <c r="V25" i="11" l="1"/>
  <c r="AQ22" i="11"/>
  <c r="AJ27" i="11"/>
  <c r="AL27" i="11" s="1"/>
  <c r="AQ20" i="11"/>
  <c r="AQ21" i="11"/>
  <c r="AQ23" i="11"/>
  <c r="AO20" i="11"/>
  <c r="AJ26" i="11"/>
  <c r="AL26" i="11" s="1"/>
  <c r="AJ25" i="11"/>
  <c r="AL25" i="11" s="1"/>
  <c r="AI11" i="11"/>
  <c r="V24" i="11"/>
  <c r="X7" i="11"/>
  <c r="V26" i="11"/>
  <c r="V27" i="11"/>
  <c r="AQ25" i="11" l="1"/>
  <c r="AQ27" i="11"/>
  <c r="AQ26" i="11"/>
  <c r="AQ24" i="11"/>
  <c r="AI12" i="11"/>
  <c r="O6" i="11"/>
  <c r="O9" i="11"/>
  <c r="O7" i="11"/>
  <c r="O10" i="11"/>
  <c r="O8" i="11"/>
  <c r="P7" i="11" l="1"/>
  <c r="R18" i="11"/>
  <c r="T21" i="11"/>
  <c r="T22" i="11"/>
  <c r="R19" i="11"/>
  <c r="P8" i="11"/>
  <c r="T23" i="11"/>
  <c r="T24" i="11"/>
  <c r="AK11" i="11"/>
  <c r="AM27" i="11"/>
  <c r="AM24" i="11"/>
  <c r="AM26" i="11"/>
  <c r="P6" i="11"/>
  <c r="T18" i="11"/>
  <c r="T19" i="11"/>
  <c r="T20" i="11"/>
  <c r="R24" i="11"/>
  <c r="R26" i="11"/>
  <c r="R27" i="11"/>
  <c r="R21" i="11"/>
  <c r="R23" i="11"/>
  <c r="R20" i="11"/>
  <c r="P9" i="11"/>
  <c r="T25" i="11"/>
  <c r="T26" i="11"/>
  <c r="R22" i="11"/>
  <c r="R25" i="11"/>
  <c r="P10" i="11"/>
  <c r="T27" i="11"/>
  <c r="S22" i="11" l="1"/>
  <c r="P22" i="11"/>
  <c r="U22" i="11"/>
  <c r="S20" i="11"/>
  <c r="P20" i="11"/>
  <c r="U20" i="11"/>
  <c r="U26" i="11"/>
  <c r="S26" i="11"/>
  <c r="P26" i="11"/>
  <c r="AN24" i="11"/>
  <c r="AK24" i="11"/>
  <c r="S23" i="11"/>
  <c r="U23" i="11"/>
  <c r="AM25" i="11"/>
  <c r="AM22" i="11"/>
  <c r="AK10" i="11"/>
  <c r="AJ9" i="11"/>
  <c r="AP26" i="11" s="1"/>
  <c r="AO27" i="11"/>
  <c r="S21" i="11"/>
  <c r="P21" i="11"/>
  <c r="U21" i="11"/>
  <c r="P24" i="11"/>
  <c r="S24" i="11"/>
  <c r="U24" i="11"/>
  <c r="AN27" i="11"/>
  <c r="AK27" i="11"/>
  <c r="AP27" i="11"/>
  <c r="S18" i="11"/>
  <c r="U18" i="11"/>
  <c r="P18" i="11"/>
  <c r="U25" i="11"/>
  <c r="S25" i="11"/>
  <c r="P25" i="11"/>
  <c r="S27" i="11"/>
  <c r="U27" i="11"/>
  <c r="P27" i="11"/>
  <c r="AK26" i="11"/>
  <c r="AN26" i="11"/>
  <c r="S19" i="11"/>
  <c r="U19" i="11"/>
  <c r="P19" i="11"/>
  <c r="AK25" i="11" l="1"/>
  <c r="AP25" i="11"/>
  <c r="AN25" i="11"/>
  <c r="AK9" i="11"/>
  <c r="AM20" i="11"/>
  <c r="AJ7" i="11"/>
  <c r="AP22" i="11" s="1"/>
  <c r="AJ8" i="11"/>
  <c r="AM21" i="11"/>
  <c r="AM23" i="11"/>
  <c r="AO25" i="11"/>
  <c r="AO26" i="11"/>
  <c r="AN22" i="11"/>
  <c r="AK22" i="11"/>
  <c r="AM19" i="11" l="1"/>
  <c r="AK8" i="11"/>
  <c r="AO23" i="11"/>
  <c r="AO24" i="11"/>
  <c r="AP24" i="11"/>
  <c r="AK7" i="11"/>
  <c r="AM18" i="11"/>
  <c r="AO22" i="11"/>
  <c r="AO21" i="11"/>
  <c r="AP21" i="11"/>
  <c r="AN21" i="11"/>
  <c r="AK21" i="11"/>
  <c r="AP23" i="11"/>
  <c r="AN23" i="11"/>
  <c r="AK23" i="11"/>
  <c r="AK20" i="11"/>
  <c r="AN20" i="11"/>
  <c r="AP20" i="11"/>
  <c r="AN18" i="11" l="1"/>
  <c r="AK18" i="11"/>
  <c r="AP18" i="11"/>
  <c r="AP19" i="11"/>
  <c r="AN19" i="11"/>
  <c r="AK19" i="11"/>
  <c r="C46" i="1"/>
  <c r="D46" i="1"/>
  <c r="B46" i="1"/>
  <c r="C45" i="1"/>
  <c r="D45" i="1"/>
  <c r="B45" i="1"/>
  <c r="C44" i="1"/>
  <c r="D44" i="1"/>
  <c r="B44" i="1"/>
  <c r="B7" i="1"/>
  <c r="C37" i="1"/>
  <c r="D37" i="1"/>
  <c r="B37" i="1"/>
  <c r="C29" i="1"/>
  <c r="D29" i="1"/>
  <c r="B8" i="1"/>
  <c r="B64" i="1" l="1"/>
  <c r="B10" i="1" l="1"/>
  <c r="B18" i="1" s="1"/>
  <c r="C9" i="1"/>
  <c r="D9" i="1"/>
  <c r="B9" i="1"/>
  <c r="C8" i="1"/>
  <c r="D8" i="1"/>
  <c r="C7" i="1"/>
  <c r="D7" i="1"/>
  <c r="J9" i="1" l="1"/>
  <c r="E8" i="1"/>
  <c r="H8" i="1" s="1"/>
  <c r="G8" i="1"/>
  <c r="J8" i="1"/>
  <c r="J7" i="1"/>
  <c r="G7" i="1"/>
  <c r="B34" i="1"/>
  <c r="F9" i="1"/>
  <c r="F8" i="1"/>
  <c r="D10" i="1"/>
  <c r="E27" i="1"/>
  <c r="B20" i="1"/>
  <c r="E9" i="1"/>
  <c r="H9" i="1" s="1"/>
  <c r="B19" i="1"/>
  <c r="F7" i="1"/>
  <c r="E26" i="1"/>
  <c r="E28" i="1"/>
  <c r="E7" i="1"/>
  <c r="H7" i="1" s="1"/>
  <c r="C10" i="1"/>
  <c r="C18" i="1" s="1"/>
  <c r="F46" i="1"/>
  <c r="D19" i="1" l="1"/>
  <c r="D35" i="1" s="1"/>
  <c r="D18" i="1"/>
  <c r="D34" i="1" s="1"/>
  <c r="I8" i="1"/>
  <c r="B36" i="1"/>
  <c r="B35" i="1"/>
  <c r="D20" i="1"/>
  <c r="D36" i="1" s="1"/>
  <c r="C34" i="1"/>
  <c r="C19" i="1"/>
  <c r="C35" i="1" s="1"/>
  <c r="C20" i="1"/>
  <c r="C36" i="1" s="1"/>
  <c r="I7" i="1"/>
  <c r="E64" i="1"/>
  <c r="E36" i="1" l="1"/>
  <c r="E19" i="1"/>
  <c r="J19" i="1"/>
  <c r="F19" i="1"/>
  <c r="J18" i="1"/>
  <c r="E35" i="1"/>
  <c r="J20" i="1"/>
  <c r="E62" i="1"/>
  <c r="I19" i="1"/>
  <c r="F20" i="1"/>
  <c r="E20" i="1"/>
  <c r="G20" i="1"/>
  <c r="F18" i="1"/>
  <c r="E18" i="1"/>
  <c r="G18" i="1"/>
  <c r="G19" i="1"/>
  <c r="G9" i="1"/>
  <c r="I9" i="1"/>
  <c r="H19" i="1" l="1"/>
  <c r="I18" i="1"/>
  <c r="H18" i="1"/>
  <c r="H20" i="1"/>
  <c r="I20" i="1"/>
</calcChain>
</file>

<file path=xl/sharedStrings.xml><?xml version="1.0" encoding="utf-8"?>
<sst xmlns="http://schemas.openxmlformats.org/spreadsheetml/2006/main" count="228" uniqueCount="160">
  <si>
    <t>b1</t>
  </si>
  <si>
    <t>b2</t>
  </si>
  <si>
    <t>b3</t>
  </si>
  <si>
    <t>c1</t>
  </si>
  <si>
    <t>c2</t>
  </si>
  <si>
    <t>q1</t>
  </si>
  <si>
    <t>q2</t>
  </si>
  <si>
    <t>q3</t>
  </si>
  <si>
    <t>Платежная матрица</t>
  </si>
  <si>
    <t>П1</t>
  </si>
  <si>
    <t>П2</t>
  </si>
  <si>
    <t>П3</t>
  </si>
  <si>
    <t>Лаплас</t>
  </si>
  <si>
    <t>Вальд</t>
  </si>
  <si>
    <t>Гурвиц</t>
  </si>
  <si>
    <t>А1</t>
  </si>
  <si>
    <t>А2</t>
  </si>
  <si>
    <t>А3</t>
  </si>
  <si>
    <t>a1</t>
  </si>
  <si>
    <t>a2</t>
  </si>
  <si>
    <t>a3</t>
  </si>
  <si>
    <t>c3</t>
  </si>
  <si>
    <t>γ</t>
  </si>
  <si>
    <t>min aij</t>
  </si>
  <si>
    <t>max aij</t>
  </si>
  <si>
    <t>bj = max aij</t>
  </si>
  <si>
    <t>Матрица рисков</t>
  </si>
  <si>
    <t>qj</t>
  </si>
  <si>
    <t>ai</t>
  </si>
  <si>
    <t>Математическая модель задачи для игрока П</t>
  </si>
  <si>
    <t>Ограничения</t>
  </si>
  <si>
    <t>&lt;=</t>
  </si>
  <si>
    <t>y1</t>
  </si>
  <si>
    <t>y2</t>
  </si>
  <si>
    <t>y3</t>
  </si>
  <si>
    <t>Переменные</t>
  </si>
  <si>
    <t>Коэф.цел.ф-ции</t>
  </si>
  <si>
    <t>значение цел.ф-ции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</si>
  <si>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</si>
  <si>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</si>
  <si>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</si>
  <si>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</si>
  <si>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</si>
  <si>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</si>
  <si>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</si>
  <si>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</si>
  <si>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</si>
  <si>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</si>
  <si>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</si>
  <si>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</si>
  <si>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</si>
  <si>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</si>
  <si>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</si>
  <si>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</si>
  <si>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Переменные y1</t>
  </si>
  <si>
    <t>Переменные y2</t>
  </si>
  <si>
    <t>Переменные y3</t>
  </si>
  <si>
    <t>$F$44</t>
  </si>
  <si>
    <t>v=1/f</t>
  </si>
  <si>
    <t>q1=v*y1</t>
  </si>
  <si>
    <t>q2=v*y2</t>
  </si>
  <si>
    <t>q3=v*y3</t>
  </si>
  <si>
    <t xml:space="preserve">f(x) = </t>
  </si>
  <si>
    <t>Вычилсяем цену игры v и компоненты qj оптимальной смешанной стратегии</t>
  </si>
  <si>
    <t>p1=v*x1</t>
  </si>
  <si>
    <t>p2=v*x2</t>
  </si>
  <si>
    <t>p3=v*x3</t>
  </si>
  <si>
    <t>Байес</t>
  </si>
  <si>
    <t>f(y)=</t>
  </si>
  <si>
    <t>y*=</t>
  </si>
  <si>
    <t>$B$49</t>
  </si>
  <si>
    <t>$C$49</t>
  </si>
  <si>
    <t>$D$49</t>
  </si>
  <si>
    <t>$F$45</t>
  </si>
  <si>
    <t>$F$46</t>
  </si>
  <si>
    <t>tij</t>
  </si>
  <si>
    <t>продолжительность работы (i, j)</t>
  </si>
  <si>
    <t>dij</t>
  </si>
  <si>
    <t>минимальное время выполнения работы (i, j)</t>
  </si>
  <si>
    <t>kij</t>
  </si>
  <si>
    <t>технологические коэффициенты работы (i, j)</t>
  </si>
  <si>
    <t>tр - ранний срок свершения события</t>
  </si>
  <si>
    <t>tп - поздний срок свершения события</t>
  </si>
  <si>
    <t>R - резерв времени события</t>
  </si>
  <si>
    <t>Сетевой график</t>
  </si>
  <si>
    <t>Вывод</t>
  </si>
  <si>
    <t xml:space="preserve"> - используемые ресурсы</t>
  </si>
  <si>
    <t>f</t>
  </si>
  <si>
    <t>x</t>
  </si>
  <si>
    <t>Линейный график (график Ганта)</t>
  </si>
  <si>
    <t>tо</t>
  </si>
  <si>
    <t>tн</t>
  </si>
  <si>
    <t>t'</t>
  </si>
  <si>
    <t>Решение</t>
  </si>
  <si>
    <t>д) условие неотрицательности неизвестных</t>
  </si>
  <si>
    <t>Путь (2-&gt;5)</t>
  </si>
  <si>
    <t>Путь (3-&gt;6)</t>
  </si>
  <si>
    <t>Путь (1-&gt;5)</t>
  </si>
  <si>
    <t>г) время начала выполнения каждой работы</t>
  </si>
  <si>
    <t>Путь (2-&gt;4)</t>
  </si>
  <si>
    <t>Путь (3-&gt;5)</t>
  </si>
  <si>
    <t>Путь (5-&gt;6)</t>
  </si>
  <si>
    <t>Путь (1-&gt;4)</t>
  </si>
  <si>
    <t>Путь (3-&gt;4)</t>
  </si>
  <si>
    <t>в) зависимость продолжительности работ от вложенных средств</t>
  </si>
  <si>
    <t>Путь (4-&gt;6)</t>
  </si>
  <si>
    <t>Путь (1-&gt;3)</t>
  </si>
  <si>
    <t>R''</t>
  </si>
  <si>
    <t>R'</t>
  </si>
  <si>
    <t>Rн</t>
  </si>
  <si>
    <t>Rп</t>
  </si>
  <si>
    <t>tпо</t>
  </si>
  <si>
    <t>tро</t>
  </si>
  <si>
    <t>tпн</t>
  </si>
  <si>
    <t>tрн</t>
  </si>
  <si>
    <t>Работа</t>
  </si>
  <si>
    <t>Путь (4-&gt;5)</t>
  </si>
  <si>
    <t>Путь (2-&gt;6)</t>
  </si>
  <si>
    <t>Путь (1-&gt;6)</t>
  </si>
  <si>
    <t>Путь (1-&gt;2)</t>
  </si>
  <si>
    <t>Временные параметры работ</t>
  </si>
  <si>
    <t>б) продолжительность выполнения каждой работы</t>
  </si>
  <si>
    <t>срок выполнения проекта</t>
  </si>
  <si>
    <t>t0 =</t>
  </si>
  <si>
    <t>а) срок выполнения проекта</t>
  </si>
  <si>
    <t>tкр =</t>
  </si>
  <si>
    <t>f = x12 + x13 + x14 + x24 + x25 + x34 + x36 + x45 + x46 + x56  (min)</t>
  </si>
  <si>
    <t>Математическая модель</t>
  </si>
  <si>
    <t>&gt;</t>
  </si>
  <si>
    <t>R</t>
  </si>
  <si>
    <t>tп</t>
  </si>
  <si>
    <t>tр</t>
  </si>
  <si>
    <t>Событие</t>
  </si>
  <si>
    <t>Расчеты показали, что срок выполнения проекта tкр превышает директивный срок t0</t>
  </si>
  <si>
    <t>Работы (i, j)</t>
  </si>
  <si>
    <t>Временные параметры событий</t>
  </si>
  <si>
    <t>Оптимизация</t>
  </si>
  <si>
    <t>Задание №2</t>
  </si>
  <si>
    <t>События 1, 2, 4, 5, 6 критические, т.к. их резервы времени равен 0</t>
  </si>
  <si>
    <t>Чтобы выполнить работы проекта за директивное время t0=60, необходимо дополнительно вложить 87 ден.ед. При этом средства распределятся следующим образом: 12 ден.ед. – в работу (1,2), 20 ден.ед. – в работу
(1,4), 5 ден.ед. – в работу (2,4), 10 ден.ед. – в работу (4,5) и 40 ден.ед. – в работу (5,6), что приведет к сокращению продолжительности работы (1,2) на 3 дня, работы (1,4) - на 2 дня, работы (2, 4) - на 1 день, работы (4, 5) - на 4 дня и работы(5, 6) - на 4 дня. Сокращение срока реализации проекта за счет вложения дополнительных средств составит 14 ед. времени.</t>
  </si>
  <si>
    <t>Сэвидж</t>
  </si>
  <si>
    <t>α, β</t>
  </si>
  <si>
    <t>Вариант 8</t>
  </si>
  <si>
    <t>Microsoft Excel 14.0 Отчет об устойчивости</t>
  </si>
  <si>
    <t>Лист: [lab3.xlsx]task1</t>
  </si>
  <si>
    <t>Минимальная стратегия риска по лапласу A3</t>
  </si>
  <si>
    <t>Лучшей стратегией для платежной матрицы является стратегия A3 (выбираем max)(лаплас)</t>
  </si>
  <si>
    <t>11, 12</t>
  </si>
  <si>
    <t>Лучшей стратегией для платежной матрицы является стратегия A1</t>
  </si>
  <si>
    <t>Минимальная стратегия риска A1</t>
  </si>
  <si>
    <t>Отчет создан: 18.11.2019 18:17:19</t>
  </si>
  <si>
    <t>(0,00970873786407766; 0,0776699029126214; 0)</t>
  </si>
  <si>
    <t>Из отчета по устойчивости x*=(0,0388349514563107; 0,0485436893203883; 0), для игрока A</t>
  </si>
  <si>
    <t>q*=(0,(1); 0,(8); 0)</t>
  </si>
  <si>
    <t>p*=(0,(4);0,(5); 0)</t>
  </si>
  <si>
    <t>МОптим лаб №3 "Приложения линейного программирования" Вар.8</t>
  </si>
  <si>
    <r>
      <rPr>
        <b/>
        <sz val="11"/>
        <color theme="1"/>
        <rFont val="Calibri"/>
        <family val="2"/>
        <charset val="204"/>
        <scheme val="minor"/>
      </rPr>
      <t>Критический путь</t>
    </r>
    <r>
      <rPr>
        <sz val="11"/>
        <color theme="1"/>
        <rFont val="Calibri"/>
        <family val="2"/>
        <charset val="204"/>
        <scheme val="minor"/>
      </rPr>
      <t xml:space="preserve">  - 13456</t>
    </r>
  </si>
  <si>
    <t>Критическиt путb  - 13456, 1346</t>
  </si>
  <si>
    <t>Вероятность применения первой стратегии игроком A равна 11%, вероятность применения им второй стратегии равна 89% и третьей 0%</t>
  </si>
  <si>
    <t>Вероятность применения первой стратегии игроком П равна 44%, вероятность применения им второй стратегии равна 56% и третьей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</si>
</sst>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3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FF93"/>
        <bgColor indexed="64"/>
      </patternFill>
    </fill>
    <fill>
      <patternFill patternType="solid">
        <fgColor rgb="FFFFFE9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5FE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1" xfId="0" applyFill="1" applyBorder="1"/>
    <xf numFmtId="0" fontId="1" fillId="0" borderId="0" xfId="0" applyFont="1"/>
    <xf numFmtId="0" fontId="0" fillId="0" borderId="21" xfId="0" applyFill="1" applyBorder="1" applyAlignme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2" xfId="0" applyFill="1" applyBorder="1"/>
    <xf numFmtId="0" fontId="0" fillId="8" borderId="0" xfId="0" applyFill="1" applyBorder="1"/>
    <xf numFmtId="0" fontId="0" fillId="8" borderId="0" xfId="0" applyFill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0" fillId="7" borderId="1" xfId="0" applyFill="1" applyBorder="1"/>
    <xf numFmtId="0" fontId="3" fillId="17" borderId="0" xfId="0" applyFont="1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0" fillId="18" borderId="0" xfId="0" applyFill="1" applyBorder="1"/>
    <xf numFmtId="0" fontId="0" fillId="18" borderId="7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18" borderId="18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8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2" borderId="23" xfId="0" applyFill="1" applyBorder="1"/>
    <xf numFmtId="0" fontId="1" fillId="0" borderId="23" xfId="0" applyFont="1" applyBorder="1"/>
    <xf numFmtId="0" fontId="1" fillId="0" borderId="23" xfId="0" applyFont="1" applyFill="1" applyBorder="1" applyAlignment="1">
      <alignment horizontal="center"/>
    </xf>
    <xf numFmtId="0" fontId="1" fillId="22" borderId="2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7" borderId="23" xfId="0" applyFont="1" applyFill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center"/>
    </xf>
    <xf numFmtId="0" fontId="1" fillId="21" borderId="23" xfId="0" applyFont="1" applyFill="1" applyBorder="1"/>
    <xf numFmtId="0" fontId="1" fillId="23" borderId="23" xfId="0" applyFont="1" applyFill="1" applyBorder="1"/>
    <xf numFmtId="0" fontId="1" fillId="21" borderId="23" xfId="0" applyFont="1" applyFill="1" applyBorder="1" applyAlignment="1">
      <alignment horizontal="center"/>
    </xf>
    <xf numFmtId="0" fontId="0" fillId="21" borderId="23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1" borderId="22" xfId="0" applyFill="1" applyBorder="1"/>
    <xf numFmtId="0" fontId="0" fillId="21" borderId="0" xfId="0" applyFill="1" applyBorder="1"/>
    <xf numFmtId="0" fontId="0" fillId="21" borderId="29" xfId="0" applyFill="1" applyBorder="1"/>
    <xf numFmtId="0" fontId="1" fillId="0" borderId="26" xfId="0" applyFont="1" applyFill="1" applyBorder="1"/>
    <xf numFmtId="0" fontId="0" fillId="0" borderId="22" xfId="0" applyBorder="1"/>
    <xf numFmtId="0" fontId="0" fillId="0" borderId="29" xfId="0" applyBorder="1"/>
    <xf numFmtId="0" fontId="0" fillId="0" borderId="22" xfId="0" applyFill="1" applyBorder="1"/>
    <xf numFmtId="0" fontId="7" fillId="0" borderId="0" xfId="0" applyFont="1" applyFill="1" applyBorder="1"/>
    <xf numFmtId="0" fontId="0" fillId="0" borderId="33" xfId="0" applyFill="1" applyBorder="1" applyAlignment="1"/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0" fillId="24" borderId="1" xfId="0" applyFill="1" applyBorder="1"/>
    <xf numFmtId="0" fontId="8" fillId="0" borderId="1" xfId="0" applyFont="1" applyBorder="1"/>
    <xf numFmtId="0" fontId="10" fillId="24" borderId="1" xfId="0" applyFont="1" applyFill="1" applyBorder="1"/>
    <xf numFmtId="0" fontId="8" fillId="25" borderId="1" xfId="0" applyFont="1" applyFill="1" applyBorder="1"/>
    <xf numFmtId="0" fontId="0" fillId="4" borderId="23" xfId="0" applyFill="1" applyBorder="1"/>
    <xf numFmtId="0" fontId="0" fillId="6" borderId="23" xfId="0" applyFill="1" applyBorder="1"/>
    <xf numFmtId="0" fontId="0" fillId="9" borderId="23" xfId="0" applyFill="1" applyBorder="1"/>
    <xf numFmtId="0" fontId="1" fillId="0" borderId="2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task2!$O$17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task2!$O$18:$O$27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7D-4AD2-B873-B968DDE65C9F}"/>
            </c:ext>
          </c:extLst>
        </c:ser>
        <c:ser>
          <c:idx val="1"/>
          <c:order val="1"/>
          <c:tx>
            <c:strRef>
              <c:f>task2!$N$17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task2!$N$18:$N$27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7D-4AD2-B873-B968DDE65C9F}"/>
            </c:ext>
          </c:extLst>
        </c:ser>
        <c:ser>
          <c:idx val="2"/>
          <c:order val="2"/>
          <c:tx>
            <c:strRef>
              <c:f>task2!$S$17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task2!$S$18:$S$27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7D-4AD2-B873-B968DDE6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40800"/>
        <c:axId val="194154880"/>
      </c:barChart>
      <c:catAx>
        <c:axId val="1941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54880"/>
        <c:crosses val="autoZero"/>
        <c:auto val="1"/>
        <c:lblAlgn val="ctr"/>
        <c:lblOffset val="100"/>
        <c:noMultiLvlLbl val="0"/>
      </c:catAx>
      <c:valAx>
        <c:axId val="1941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task2!$AJ$17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task2!$AJ$18:$AJ$27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11-4A13-82FD-7C139234B893}"/>
            </c:ext>
          </c:extLst>
        </c:ser>
        <c:ser>
          <c:idx val="1"/>
          <c:order val="1"/>
          <c:tx>
            <c:strRef>
              <c:f>task2!$AI$17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task2!$AI$18:$AI$27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20.000000000000028</c:v>
                </c:pt>
                <c:pt idx="3">
                  <c:v>9.0000000000000036</c:v>
                </c:pt>
                <c:pt idx="4">
                  <c:v>14.000000000000021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11-4A13-82FD-7C139234B893}"/>
            </c:ext>
          </c:extLst>
        </c:ser>
        <c:ser>
          <c:idx val="2"/>
          <c:order val="2"/>
          <c:tx>
            <c:strRef>
              <c:f>task2!$AN$17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task2!$AN$18:$AN$27</c:f>
              <c:numCache>
                <c:formatCode>General</c:formatCode>
                <c:ptCount val="10"/>
                <c:pt idx="0">
                  <c:v>7.9999999999999964</c:v>
                </c:pt>
                <c:pt idx="1">
                  <c:v>0</c:v>
                </c:pt>
                <c:pt idx="2">
                  <c:v>2.9999999999999716</c:v>
                </c:pt>
                <c:pt idx="3">
                  <c:v>7.9999999999999964</c:v>
                </c:pt>
                <c:pt idx="4">
                  <c:v>10.999999999999979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11-4A13-82FD-7C139234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23840"/>
        <c:axId val="195133824"/>
      </c:barChart>
      <c:catAx>
        <c:axId val="19512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33824"/>
        <c:crosses val="autoZero"/>
        <c:auto val="1"/>
        <c:lblAlgn val="ctr"/>
        <c:lblOffset val="100"/>
        <c:noMultiLvlLbl val="0"/>
      </c:catAx>
      <c:valAx>
        <c:axId val="1951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30</xdr:row>
      <xdr:rowOff>54429</xdr:rowOff>
    </xdr:from>
    <xdr:to>
      <xdr:col>19</xdr:col>
      <xdr:colOff>1360</xdr:colOff>
      <xdr:row>42</xdr:row>
      <xdr:rowOff>54428</xdr:rowOff>
    </xdr:to>
    <xdr:sp macro="" textlink="">
      <xdr:nvSpPr>
        <xdr:cNvPr id="2" name="Прямоугольник 1"/>
        <xdr:cNvSpPr/>
      </xdr:nvSpPr>
      <xdr:spPr>
        <a:xfrm>
          <a:off x="6272893" y="5769429"/>
          <a:ext cx="4274003" cy="2285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171450</xdr:colOff>
      <xdr:row>32</xdr:row>
      <xdr:rowOff>161925</xdr:rowOff>
    </xdr:from>
    <xdr:to>
      <xdr:col>13</xdr:col>
      <xdr:colOff>28575</xdr:colOff>
      <xdr:row>35</xdr:row>
      <xdr:rowOff>58425</xdr:rowOff>
    </xdr:to>
    <xdr:sp macro="" textlink="">
      <xdr:nvSpPr>
        <xdr:cNvPr id="3" name="Овал 2"/>
        <xdr:cNvSpPr/>
      </xdr:nvSpPr>
      <xdr:spPr>
        <a:xfrm>
          <a:off x="7486650" y="62579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13</xdr:col>
      <xdr:colOff>428625</xdr:colOff>
      <xdr:row>33</xdr:row>
      <xdr:rowOff>57150</xdr:rowOff>
    </xdr:from>
    <xdr:to>
      <xdr:col>14</xdr:col>
      <xdr:colOff>285750</xdr:colOff>
      <xdr:row>35</xdr:row>
      <xdr:rowOff>144150</xdr:rowOff>
    </xdr:to>
    <xdr:sp macro="" textlink="">
      <xdr:nvSpPr>
        <xdr:cNvPr id="4" name="Овал 3"/>
        <xdr:cNvSpPr/>
      </xdr:nvSpPr>
      <xdr:spPr>
        <a:xfrm>
          <a:off x="8353425" y="63436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14</xdr:col>
      <xdr:colOff>523875</xdr:colOff>
      <xdr:row>30</xdr:row>
      <xdr:rowOff>95250</xdr:rowOff>
    </xdr:from>
    <xdr:to>
      <xdr:col>15</xdr:col>
      <xdr:colOff>381000</xdr:colOff>
      <xdr:row>32</xdr:row>
      <xdr:rowOff>182250</xdr:rowOff>
    </xdr:to>
    <xdr:sp macro="" textlink="">
      <xdr:nvSpPr>
        <xdr:cNvPr id="5" name="Овал 4"/>
        <xdr:cNvSpPr/>
      </xdr:nvSpPr>
      <xdr:spPr>
        <a:xfrm>
          <a:off x="9058275" y="58102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14</xdr:col>
      <xdr:colOff>447675</xdr:colOff>
      <xdr:row>38</xdr:row>
      <xdr:rowOff>19050</xdr:rowOff>
    </xdr:from>
    <xdr:to>
      <xdr:col>15</xdr:col>
      <xdr:colOff>304800</xdr:colOff>
      <xdr:row>40</xdr:row>
      <xdr:rowOff>106050</xdr:rowOff>
    </xdr:to>
    <xdr:sp macro="" textlink="">
      <xdr:nvSpPr>
        <xdr:cNvPr id="6" name="Овал 5"/>
        <xdr:cNvSpPr/>
      </xdr:nvSpPr>
      <xdr:spPr>
        <a:xfrm>
          <a:off x="8982075" y="72580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16</xdr:col>
      <xdr:colOff>542925</xdr:colOff>
      <xdr:row>37</xdr:row>
      <xdr:rowOff>0</xdr:rowOff>
    </xdr:from>
    <xdr:to>
      <xdr:col>17</xdr:col>
      <xdr:colOff>400050</xdr:colOff>
      <xdr:row>39</xdr:row>
      <xdr:rowOff>87000</xdr:rowOff>
    </xdr:to>
    <xdr:sp macro="" textlink="">
      <xdr:nvSpPr>
        <xdr:cNvPr id="7" name="Овал 6"/>
        <xdr:cNvSpPr/>
      </xdr:nvSpPr>
      <xdr:spPr>
        <a:xfrm>
          <a:off x="10296525" y="7048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17</xdr:col>
      <xdr:colOff>304800</xdr:colOff>
      <xdr:row>31</xdr:row>
      <xdr:rowOff>28575</xdr:rowOff>
    </xdr:from>
    <xdr:to>
      <xdr:col>18</xdr:col>
      <xdr:colOff>161925</xdr:colOff>
      <xdr:row>33</xdr:row>
      <xdr:rowOff>115575</xdr:rowOff>
    </xdr:to>
    <xdr:sp macro="" textlink="">
      <xdr:nvSpPr>
        <xdr:cNvPr id="8" name="Овал 7"/>
        <xdr:cNvSpPr/>
      </xdr:nvSpPr>
      <xdr:spPr>
        <a:xfrm>
          <a:off x="10668000" y="59340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13</xdr:col>
      <xdr:colOff>28575</xdr:colOff>
      <xdr:row>34</xdr:row>
      <xdr:rowOff>14925</xdr:rowOff>
    </xdr:from>
    <xdr:to>
      <xdr:col>13</xdr:col>
      <xdr:colOff>428625</xdr:colOff>
      <xdr:row>34</xdr:row>
      <xdr:rowOff>100650</xdr:rowOff>
    </xdr:to>
    <xdr:cxnSp macro="">
      <xdr:nvCxnSpPr>
        <xdr:cNvPr id="9" name="Прямая со стрелкой 8"/>
        <xdr:cNvCxnSpPr>
          <a:stCxn id="3" idx="6"/>
          <a:endCxn id="4" idx="2"/>
        </xdr:cNvCxnSpPr>
      </xdr:nvCxnSpPr>
      <xdr:spPr>
        <a:xfrm>
          <a:off x="7953375" y="6491925"/>
          <a:ext cx="4000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31</xdr:row>
      <xdr:rowOff>138750</xdr:rowOff>
    </xdr:from>
    <xdr:to>
      <xdr:col>14</xdr:col>
      <xdr:colOff>523875</xdr:colOff>
      <xdr:row>33</xdr:row>
      <xdr:rowOff>39962</xdr:rowOff>
    </xdr:to>
    <xdr:cxnSp macro="">
      <xdr:nvCxnSpPr>
        <xdr:cNvPr id="10" name="Прямая со стрелкой 9"/>
        <xdr:cNvCxnSpPr>
          <a:stCxn id="3" idx="7"/>
          <a:endCxn id="5" idx="2"/>
        </xdr:cNvCxnSpPr>
      </xdr:nvCxnSpPr>
      <xdr:spPr>
        <a:xfrm flipV="1">
          <a:off x="7885025" y="6044250"/>
          <a:ext cx="1173250" cy="282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34</xdr:row>
      <xdr:rowOff>180388</xdr:rowOff>
    </xdr:from>
    <xdr:to>
      <xdr:col>14</xdr:col>
      <xdr:colOff>447675</xdr:colOff>
      <xdr:row>39</xdr:row>
      <xdr:rowOff>62550</xdr:rowOff>
    </xdr:to>
    <xdr:cxnSp macro="">
      <xdr:nvCxnSpPr>
        <xdr:cNvPr id="11" name="Прямая со стрелкой 10"/>
        <xdr:cNvCxnSpPr>
          <a:stCxn id="3" idx="5"/>
          <a:endCxn id="6" idx="2"/>
        </xdr:cNvCxnSpPr>
      </xdr:nvCxnSpPr>
      <xdr:spPr>
        <a:xfrm>
          <a:off x="7885025" y="6657388"/>
          <a:ext cx="1097050" cy="8346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34</xdr:row>
      <xdr:rowOff>100650</xdr:rowOff>
    </xdr:from>
    <xdr:to>
      <xdr:col>17</xdr:col>
      <xdr:colOff>1675</xdr:colOff>
      <xdr:row>37</xdr:row>
      <xdr:rowOff>68537</xdr:rowOff>
    </xdr:to>
    <xdr:cxnSp macro="">
      <xdr:nvCxnSpPr>
        <xdr:cNvPr id="12" name="Прямая со стрелкой 11"/>
        <xdr:cNvCxnSpPr>
          <a:stCxn id="4" idx="6"/>
          <a:endCxn id="7" idx="1"/>
        </xdr:cNvCxnSpPr>
      </xdr:nvCxnSpPr>
      <xdr:spPr>
        <a:xfrm>
          <a:off x="8820150" y="6577650"/>
          <a:ext cx="1544725" cy="5393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35</xdr:row>
      <xdr:rowOff>144150</xdr:rowOff>
    </xdr:from>
    <xdr:to>
      <xdr:col>14</xdr:col>
      <xdr:colOff>516025</xdr:colOff>
      <xdr:row>38</xdr:row>
      <xdr:rowOff>87587</xdr:rowOff>
    </xdr:to>
    <xdr:cxnSp macro="">
      <xdr:nvCxnSpPr>
        <xdr:cNvPr id="13" name="Прямая со стрелкой 12"/>
        <xdr:cNvCxnSpPr>
          <a:stCxn id="4" idx="4"/>
          <a:endCxn id="6" idx="1"/>
        </xdr:cNvCxnSpPr>
      </xdr:nvCxnSpPr>
      <xdr:spPr>
        <a:xfrm>
          <a:off x="8586788" y="6811650"/>
          <a:ext cx="463637" cy="5149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71438</xdr:colOff>
      <xdr:row>32</xdr:row>
      <xdr:rowOff>182250</xdr:rowOff>
    </xdr:from>
    <xdr:to>
      <xdr:col>15</xdr:col>
      <xdr:colOff>147638</xdr:colOff>
      <xdr:row>38</xdr:row>
      <xdr:rowOff>19050</xdr:rowOff>
    </xdr:to>
    <xdr:cxnSp macro="">
      <xdr:nvCxnSpPr>
        <xdr:cNvPr id="14" name="Прямая со стрелкой 13"/>
        <xdr:cNvCxnSpPr>
          <a:stCxn id="5" idx="4"/>
          <a:endCxn id="6" idx="0"/>
        </xdr:cNvCxnSpPr>
      </xdr:nvCxnSpPr>
      <xdr:spPr>
        <a:xfrm flipH="1">
          <a:off x="9215438" y="6278250"/>
          <a:ext cx="76200" cy="97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381000</xdr:colOff>
      <xdr:row>31</xdr:row>
      <xdr:rowOff>138750</xdr:rowOff>
    </xdr:from>
    <xdr:to>
      <xdr:col>17</xdr:col>
      <xdr:colOff>304800</xdr:colOff>
      <xdr:row>32</xdr:row>
      <xdr:rowOff>72075</xdr:rowOff>
    </xdr:to>
    <xdr:cxnSp macro="">
      <xdr:nvCxnSpPr>
        <xdr:cNvPr id="15" name="Прямая со стрелкой 14"/>
        <xdr:cNvCxnSpPr>
          <a:stCxn id="5" idx="6"/>
          <a:endCxn id="8" idx="2"/>
        </xdr:cNvCxnSpPr>
      </xdr:nvCxnSpPr>
      <xdr:spPr>
        <a:xfrm>
          <a:off x="9525000" y="6044250"/>
          <a:ext cx="11430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39</xdr:row>
      <xdr:rowOff>18463</xdr:rowOff>
    </xdr:from>
    <xdr:to>
      <xdr:col>17</xdr:col>
      <xdr:colOff>1675</xdr:colOff>
      <xdr:row>39</xdr:row>
      <xdr:rowOff>62550</xdr:rowOff>
    </xdr:to>
    <xdr:cxnSp macro="">
      <xdr:nvCxnSpPr>
        <xdr:cNvPr id="16" name="Прямая со стрелкой 15"/>
        <xdr:cNvCxnSpPr>
          <a:stCxn id="6" idx="6"/>
          <a:endCxn id="7" idx="3"/>
        </xdr:cNvCxnSpPr>
      </xdr:nvCxnSpPr>
      <xdr:spPr>
        <a:xfrm flipV="1">
          <a:off x="9448800" y="7447963"/>
          <a:ext cx="916075" cy="44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236450</xdr:colOff>
      <xdr:row>33</xdr:row>
      <xdr:rowOff>47038</xdr:rowOff>
    </xdr:from>
    <xdr:to>
      <xdr:col>17</xdr:col>
      <xdr:colOff>373150</xdr:colOff>
      <xdr:row>38</xdr:row>
      <xdr:rowOff>87587</xdr:rowOff>
    </xdr:to>
    <xdr:cxnSp macro="">
      <xdr:nvCxnSpPr>
        <xdr:cNvPr id="17" name="Прямая со стрелкой 16"/>
        <xdr:cNvCxnSpPr>
          <a:stCxn id="6" idx="7"/>
          <a:endCxn id="8" idx="3"/>
        </xdr:cNvCxnSpPr>
      </xdr:nvCxnSpPr>
      <xdr:spPr>
        <a:xfrm flipV="1">
          <a:off x="9380450" y="6333538"/>
          <a:ext cx="1355900" cy="9930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331700</xdr:colOff>
      <xdr:row>33</xdr:row>
      <xdr:rowOff>115575</xdr:rowOff>
    </xdr:from>
    <xdr:to>
      <xdr:col>17</xdr:col>
      <xdr:colOff>538163</xdr:colOff>
      <xdr:row>37</xdr:row>
      <xdr:rowOff>68537</xdr:rowOff>
    </xdr:to>
    <xdr:cxnSp macro="">
      <xdr:nvCxnSpPr>
        <xdr:cNvPr id="18" name="Прямая со стрелкой 17"/>
        <xdr:cNvCxnSpPr>
          <a:stCxn id="7" idx="7"/>
          <a:endCxn id="8" idx="4"/>
        </xdr:cNvCxnSpPr>
      </xdr:nvCxnSpPr>
      <xdr:spPr>
        <a:xfrm flipV="1">
          <a:off x="10694900" y="6402075"/>
          <a:ext cx="206463" cy="7149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0</xdr:rowOff>
    </xdr:from>
    <xdr:to>
      <xdr:col>20</xdr:col>
      <xdr:colOff>19050</xdr:colOff>
      <xdr:row>61</xdr:row>
      <xdr:rowOff>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266700</xdr:colOff>
      <xdr:row>13</xdr:row>
      <xdr:rowOff>19050</xdr:rowOff>
    </xdr:from>
    <xdr:ext cx="181844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13261521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13261521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23</xdr:col>
      <xdr:colOff>247650</xdr:colOff>
      <xdr:row>15</xdr:row>
      <xdr:rowOff>9526</xdr:rowOff>
    </xdr:from>
    <xdr:ext cx="2239395" cy="942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5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13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10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16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9</m:t>
                                </m:r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5&amp;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13@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10&amp;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@■8(〖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16@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1)&amp;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45−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45≥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46≥1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9))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238125</xdr:colOff>
      <xdr:row>21</xdr:row>
      <xdr:rowOff>9525</xdr:rowOff>
    </xdr:from>
    <xdr:ext cx="3750321" cy="942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4258925" y="4010025"/>
              <a:ext cx="3750321" cy="9429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07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35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0,1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0,4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0,2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0,1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258925" y="4010025"/>
              <a:ext cx="3750321" cy="9429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^о〗_12−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^н〗_12=1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〗_12&amp;〖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^о〗_13−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^н〗_13=1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〗_13&amp;〖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〗_36@■8(〖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−0,1〖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〗_24@〖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^н〗_25=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〗_25 )&amp;■8(〖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^н〗_45=1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−0,4〖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〗_45@〖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−0,2〖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〗_46@〖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^о〗_56−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^н〗_56=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−0,1〖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〗_56 ))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219075</xdr:colOff>
      <xdr:row>27</xdr:row>
      <xdr:rowOff>0</xdr:rowOff>
    </xdr:from>
    <xdr:ext cx="65" cy="172227"/>
    <xdr:sp macro="" textlink="">
      <xdr:nvSpPr>
        <xdr:cNvPr id="23" name="TextBox 22"/>
        <xdr:cNvSpPr txBox="1"/>
      </xdr:nvSpPr>
      <xdr:spPr>
        <a:xfrm>
          <a:off x="14239875" y="5143500"/>
          <a:ext cx="65" cy="17222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23</xdr:col>
      <xdr:colOff>285750</xdr:colOff>
      <xdr:row>27</xdr:row>
      <xdr:rowOff>19050</xdr:rowOff>
    </xdr:from>
    <xdr:to>
      <xdr:col>27</xdr:col>
      <xdr:colOff>171450</xdr:colOff>
      <xdr:row>32</xdr:row>
      <xdr:rowOff>104775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5162550"/>
          <a:ext cx="2324100" cy="1038225"/>
        </a:xfrm>
        <a:prstGeom prst="rect">
          <a:avLst/>
        </a:prstGeom>
        <a:solidFill>
          <a:schemeClr val="bg1"/>
        </a:solidFill>
      </xdr:spPr>
    </xdr:pic>
    <xdr:clientData/>
  </xdr:twoCellAnchor>
  <xdr:oneCellAnchor>
    <xdr:from>
      <xdr:col>23</xdr:col>
      <xdr:colOff>266700</xdr:colOff>
      <xdr:row>34</xdr:row>
      <xdr:rowOff>9525</xdr:rowOff>
    </xdr:from>
    <xdr:ext cx="1567416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н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23</xdr:col>
      <xdr:colOff>0</xdr:colOff>
      <xdr:row>50</xdr:row>
      <xdr:rowOff>0</xdr:rowOff>
    </xdr:from>
    <xdr:to>
      <xdr:col>31</xdr:col>
      <xdr:colOff>0</xdr:colOff>
      <xdr:row>63</xdr:row>
      <xdr:rowOff>0</xdr:rowOff>
    </xdr:to>
    <xdr:sp macro="" textlink="">
      <xdr:nvSpPr>
        <xdr:cNvPr id="26" name="Прямоугольник 25"/>
        <xdr:cNvSpPr/>
      </xdr:nvSpPr>
      <xdr:spPr>
        <a:xfrm>
          <a:off x="14020800" y="9525000"/>
          <a:ext cx="4876800" cy="24765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200025</xdr:colOff>
      <xdr:row>54</xdr:row>
      <xdr:rowOff>180975</xdr:rowOff>
    </xdr:from>
    <xdr:to>
      <xdr:col>24</xdr:col>
      <xdr:colOff>57150</xdr:colOff>
      <xdr:row>57</xdr:row>
      <xdr:rowOff>77475</xdr:rowOff>
    </xdr:to>
    <xdr:sp macro="" textlink="">
      <xdr:nvSpPr>
        <xdr:cNvPr id="27" name="Овал 26"/>
        <xdr:cNvSpPr/>
      </xdr:nvSpPr>
      <xdr:spPr>
        <a:xfrm>
          <a:off x="14220825" y="104679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25</xdr:col>
      <xdr:colOff>28575</xdr:colOff>
      <xdr:row>51</xdr:row>
      <xdr:rowOff>104775</xdr:rowOff>
    </xdr:from>
    <xdr:to>
      <xdr:col>25</xdr:col>
      <xdr:colOff>495300</xdr:colOff>
      <xdr:row>54</xdr:row>
      <xdr:rowOff>1275</xdr:rowOff>
    </xdr:to>
    <xdr:sp macro="" textlink="">
      <xdr:nvSpPr>
        <xdr:cNvPr id="28" name="Овал 27"/>
        <xdr:cNvSpPr/>
      </xdr:nvSpPr>
      <xdr:spPr>
        <a:xfrm>
          <a:off x="15268575" y="98202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27</xdr:col>
      <xdr:colOff>381000</xdr:colOff>
      <xdr:row>51</xdr:row>
      <xdr:rowOff>95250</xdr:rowOff>
    </xdr:from>
    <xdr:to>
      <xdr:col>28</xdr:col>
      <xdr:colOff>238125</xdr:colOff>
      <xdr:row>53</xdr:row>
      <xdr:rowOff>182250</xdr:rowOff>
    </xdr:to>
    <xdr:sp macro="" textlink="">
      <xdr:nvSpPr>
        <xdr:cNvPr id="29" name="Овал 28"/>
        <xdr:cNvSpPr/>
      </xdr:nvSpPr>
      <xdr:spPr>
        <a:xfrm>
          <a:off x="16840200" y="98107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26</xdr:col>
      <xdr:colOff>257175</xdr:colOff>
      <xdr:row>59</xdr:row>
      <xdr:rowOff>0</xdr:rowOff>
    </xdr:from>
    <xdr:to>
      <xdr:col>27</xdr:col>
      <xdr:colOff>114300</xdr:colOff>
      <xdr:row>61</xdr:row>
      <xdr:rowOff>87000</xdr:rowOff>
    </xdr:to>
    <xdr:sp macro="" textlink="">
      <xdr:nvSpPr>
        <xdr:cNvPr id="30" name="Овал 29"/>
        <xdr:cNvSpPr/>
      </xdr:nvSpPr>
      <xdr:spPr>
        <a:xfrm>
          <a:off x="16106775" y="11239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28</xdr:col>
      <xdr:colOff>485775</xdr:colOff>
      <xdr:row>59</xdr:row>
      <xdr:rowOff>9525</xdr:rowOff>
    </xdr:from>
    <xdr:to>
      <xdr:col>29</xdr:col>
      <xdr:colOff>342900</xdr:colOff>
      <xdr:row>61</xdr:row>
      <xdr:rowOff>96525</xdr:rowOff>
    </xdr:to>
    <xdr:sp macro="" textlink="">
      <xdr:nvSpPr>
        <xdr:cNvPr id="31" name="Овал 30"/>
        <xdr:cNvSpPr/>
      </xdr:nvSpPr>
      <xdr:spPr>
        <a:xfrm>
          <a:off x="17554575" y="112490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29</xdr:col>
      <xdr:colOff>419100</xdr:colOff>
      <xdr:row>53</xdr:row>
      <xdr:rowOff>123825</xdr:rowOff>
    </xdr:from>
    <xdr:to>
      <xdr:col>30</xdr:col>
      <xdr:colOff>276225</xdr:colOff>
      <xdr:row>56</xdr:row>
      <xdr:rowOff>20325</xdr:rowOff>
    </xdr:to>
    <xdr:sp macro="" textlink="">
      <xdr:nvSpPr>
        <xdr:cNvPr id="32" name="Овал 31"/>
        <xdr:cNvSpPr/>
      </xdr:nvSpPr>
      <xdr:spPr>
        <a:xfrm>
          <a:off x="18097500" y="102203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23</xdr:col>
      <xdr:colOff>598400</xdr:colOff>
      <xdr:row>52</xdr:row>
      <xdr:rowOff>148275</xdr:rowOff>
    </xdr:from>
    <xdr:to>
      <xdr:col>25</xdr:col>
      <xdr:colOff>28575</xdr:colOff>
      <xdr:row>55</xdr:row>
      <xdr:rowOff>59012</xdr:rowOff>
    </xdr:to>
    <xdr:cxnSp macro="">
      <xdr:nvCxnSpPr>
        <xdr:cNvPr id="33" name="Прямая со стрелкой 32"/>
        <xdr:cNvCxnSpPr>
          <a:stCxn id="27" idx="7"/>
          <a:endCxn id="28" idx="2"/>
        </xdr:cNvCxnSpPr>
      </xdr:nvCxnSpPr>
      <xdr:spPr>
        <a:xfrm flipV="1">
          <a:off x="14619200" y="10054275"/>
          <a:ext cx="649375" cy="48223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52</xdr:row>
      <xdr:rowOff>138750</xdr:rowOff>
    </xdr:from>
    <xdr:to>
      <xdr:col>27</xdr:col>
      <xdr:colOff>381000</xdr:colOff>
      <xdr:row>56</xdr:row>
      <xdr:rowOff>33975</xdr:rowOff>
    </xdr:to>
    <xdr:cxnSp macro="">
      <xdr:nvCxnSpPr>
        <xdr:cNvPr id="34" name="Прямая со стрелкой 33"/>
        <xdr:cNvCxnSpPr>
          <a:stCxn id="27" idx="6"/>
          <a:endCxn id="29" idx="2"/>
        </xdr:cNvCxnSpPr>
      </xdr:nvCxnSpPr>
      <xdr:spPr>
        <a:xfrm flipV="1">
          <a:off x="14687550" y="10044750"/>
          <a:ext cx="2152650" cy="657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598400</xdr:colOff>
      <xdr:row>57</xdr:row>
      <xdr:rowOff>8938</xdr:rowOff>
    </xdr:from>
    <xdr:to>
      <xdr:col>26</xdr:col>
      <xdr:colOff>257175</xdr:colOff>
      <xdr:row>60</xdr:row>
      <xdr:rowOff>43500</xdr:rowOff>
    </xdr:to>
    <xdr:cxnSp macro="">
      <xdr:nvCxnSpPr>
        <xdr:cNvPr id="35" name="Прямая со стрелкой 34"/>
        <xdr:cNvCxnSpPr>
          <a:stCxn id="27" idx="5"/>
          <a:endCxn id="30" idx="2"/>
        </xdr:cNvCxnSpPr>
      </xdr:nvCxnSpPr>
      <xdr:spPr>
        <a:xfrm>
          <a:off x="14619200" y="10867438"/>
          <a:ext cx="1487575" cy="606062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495300</xdr:colOff>
      <xdr:row>52</xdr:row>
      <xdr:rowOff>148275</xdr:rowOff>
    </xdr:from>
    <xdr:to>
      <xdr:col>28</xdr:col>
      <xdr:colOff>554125</xdr:colOff>
      <xdr:row>59</xdr:row>
      <xdr:rowOff>78062</xdr:rowOff>
    </xdr:to>
    <xdr:cxnSp macro="">
      <xdr:nvCxnSpPr>
        <xdr:cNvPr id="36" name="Прямая со стрелкой 35"/>
        <xdr:cNvCxnSpPr>
          <a:stCxn id="28" idx="6"/>
          <a:endCxn id="31" idx="1"/>
        </xdr:cNvCxnSpPr>
      </xdr:nvCxnSpPr>
      <xdr:spPr>
        <a:xfrm>
          <a:off x="15735300" y="10054275"/>
          <a:ext cx="1887625" cy="126328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261938</xdr:colOff>
      <xdr:row>54</xdr:row>
      <xdr:rowOff>1275</xdr:rowOff>
    </xdr:from>
    <xdr:to>
      <xdr:col>26</xdr:col>
      <xdr:colOff>325525</xdr:colOff>
      <xdr:row>59</xdr:row>
      <xdr:rowOff>68537</xdr:rowOff>
    </xdr:to>
    <xdr:cxnSp macro="">
      <xdr:nvCxnSpPr>
        <xdr:cNvPr id="37" name="Прямая со стрелкой 36"/>
        <xdr:cNvCxnSpPr>
          <a:stCxn id="28" idx="4"/>
          <a:endCxn id="30" idx="1"/>
        </xdr:cNvCxnSpPr>
      </xdr:nvCxnSpPr>
      <xdr:spPr>
        <a:xfrm>
          <a:off x="15501938" y="10288275"/>
          <a:ext cx="673187" cy="1019762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490538</xdr:colOff>
      <xdr:row>53</xdr:row>
      <xdr:rowOff>113713</xdr:rowOff>
    </xdr:from>
    <xdr:to>
      <xdr:col>27</xdr:col>
      <xdr:colOff>449350</xdr:colOff>
      <xdr:row>59</xdr:row>
      <xdr:rowOff>0</xdr:rowOff>
    </xdr:to>
    <xdr:cxnSp macro="">
      <xdr:nvCxnSpPr>
        <xdr:cNvPr id="38" name="Прямая со стрелкой 37"/>
        <xdr:cNvCxnSpPr>
          <a:stCxn id="29" idx="3"/>
          <a:endCxn id="30" idx="0"/>
        </xdr:cNvCxnSpPr>
      </xdr:nvCxnSpPr>
      <xdr:spPr>
        <a:xfrm flipH="1">
          <a:off x="16340138" y="10210213"/>
          <a:ext cx="568412" cy="102928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238125</xdr:colOff>
      <xdr:row>52</xdr:row>
      <xdr:rowOff>138750</xdr:rowOff>
    </xdr:from>
    <xdr:to>
      <xdr:col>29</xdr:col>
      <xdr:colOff>487450</xdr:colOff>
      <xdr:row>54</xdr:row>
      <xdr:rowOff>1862</xdr:rowOff>
    </xdr:to>
    <xdr:cxnSp macro="">
      <xdr:nvCxnSpPr>
        <xdr:cNvPr id="39" name="Прямая со стрелкой 38"/>
        <xdr:cNvCxnSpPr>
          <a:stCxn id="29" idx="6"/>
          <a:endCxn id="32" idx="1"/>
        </xdr:cNvCxnSpPr>
      </xdr:nvCxnSpPr>
      <xdr:spPr>
        <a:xfrm>
          <a:off x="17306925" y="10044750"/>
          <a:ext cx="858925" cy="2441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60</xdr:row>
      <xdr:rowOff>43500</xdr:rowOff>
    </xdr:from>
    <xdr:to>
      <xdr:col>28</xdr:col>
      <xdr:colOff>485775</xdr:colOff>
      <xdr:row>60</xdr:row>
      <xdr:rowOff>53025</xdr:rowOff>
    </xdr:to>
    <xdr:cxnSp macro="">
      <xdr:nvCxnSpPr>
        <xdr:cNvPr id="40" name="Прямая со стрелкой 39"/>
        <xdr:cNvCxnSpPr>
          <a:stCxn id="30" idx="6"/>
          <a:endCxn id="31" idx="2"/>
        </xdr:cNvCxnSpPr>
      </xdr:nvCxnSpPr>
      <xdr:spPr>
        <a:xfrm>
          <a:off x="16573500" y="11473500"/>
          <a:ext cx="981075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45950</xdr:colOff>
      <xdr:row>54</xdr:row>
      <xdr:rowOff>167325</xdr:rowOff>
    </xdr:from>
    <xdr:to>
      <xdr:col>29</xdr:col>
      <xdr:colOff>419100</xdr:colOff>
      <xdr:row>59</xdr:row>
      <xdr:rowOff>68537</xdr:rowOff>
    </xdr:to>
    <xdr:cxnSp macro="">
      <xdr:nvCxnSpPr>
        <xdr:cNvPr id="41" name="Прямая со стрелкой 40"/>
        <xdr:cNvCxnSpPr>
          <a:stCxn id="30" idx="7"/>
          <a:endCxn id="32" idx="2"/>
        </xdr:cNvCxnSpPr>
      </xdr:nvCxnSpPr>
      <xdr:spPr>
        <a:xfrm flipV="1">
          <a:off x="16505150" y="10454325"/>
          <a:ext cx="1592350" cy="85371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274550</xdr:colOff>
      <xdr:row>56</xdr:row>
      <xdr:rowOff>20325</xdr:rowOff>
    </xdr:from>
    <xdr:to>
      <xdr:col>30</xdr:col>
      <xdr:colOff>42863</xdr:colOff>
      <xdr:row>59</xdr:row>
      <xdr:rowOff>78062</xdr:rowOff>
    </xdr:to>
    <xdr:cxnSp macro="">
      <xdr:nvCxnSpPr>
        <xdr:cNvPr id="42" name="Прямая со стрелкой 41"/>
        <xdr:cNvCxnSpPr>
          <a:stCxn id="31" idx="7"/>
          <a:endCxn id="32" idx="4"/>
        </xdr:cNvCxnSpPr>
      </xdr:nvCxnSpPr>
      <xdr:spPr>
        <a:xfrm flipV="1">
          <a:off x="17952950" y="10688325"/>
          <a:ext cx="377913" cy="62923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28575</xdr:colOff>
      <xdr:row>52</xdr:row>
      <xdr:rowOff>95250</xdr:rowOff>
    </xdr:from>
    <xdr:ext cx="327654" cy="264560"/>
    <xdr:sp macro="" textlink="">
      <xdr:nvSpPr>
        <xdr:cNvPr id="43" name="TextBox 42"/>
        <xdr:cNvSpPr txBox="1"/>
      </xdr:nvSpPr>
      <xdr:spPr>
        <a:xfrm>
          <a:off x="17309646" y="100012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40</a:t>
          </a:r>
        </a:p>
      </xdr:txBody>
    </xdr:sp>
    <xdr:clientData/>
  </xdr:oneCellAnchor>
  <xdr:oneCellAnchor>
    <xdr:from>
      <xdr:col>23</xdr:col>
      <xdr:colOff>104775</xdr:colOff>
      <xdr:row>54</xdr:row>
      <xdr:rowOff>0</xdr:rowOff>
    </xdr:from>
    <xdr:ext cx="256160" cy="264560"/>
    <xdr:sp macro="" textlink="">
      <xdr:nvSpPr>
        <xdr:cNvPr id="44" name="TextBox 43"/>
        <xdr:cNvSpPr txBox="1"/>
      </xdr:nvSpPr>
      <xdr:spPr>
        <a:xfrm>
          <a:off x="14125575" y="10287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0</a:t>
          </a:r>
        </a:p>
      </xdr:txBody>
    </xdr:sp>
    <xdr:clientData/>
  </xdr:oneCellAnchor>
  <xdr:oneCellAnchor>
    <xdr:from>
      <xdr:col>24</xdr:col>
      <xdr:colOff>66675</xdr:colOff>
      <xdr:row>53</xdr:row>
      <xdr:rowOff>0</xdr:rowOff>
    </xdr:from>
    <xdr:ext cx="256160" cy="264560"/>
    <xdr:sp macro="" textlink="">
      <xdr:nvSpPr>
        <xdr:cNvPr id="45" name="TextBox 44"/>
        <xdr:cNvSpPr txBox="1"/>
      </xdr:nvSpPr>
      <xdr:spPr>
        <a:xfrm>
          <a:off x="13673818" y="10096500"/>
          <a:ext cx="256160" cy="264560"/>
        </a:xfrm>
        <a:prstGeom prst="rect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  <a:endParaRPr lang="ru-RU" sz="1100"/>
        </a:p>
      </xdr:txBody>
    </xdr:sp>
    <xdr:clientData/>
  </xdr:oneCellAnchor>
  <xdr:oneCellAnchor>
    <xdr:from>
      <xdr:col>24</xdr:col>
      <xdr:colOff>361950</xdr:colOff>
      <xdr:row>55</xdr:row>
      <xdr:rowOff>81600</xdr:rowOff>
    </xdr:from>
    <xdr:ext cx="327654" cy="264560"/>
    <xdr:sp macro="" textlink="">
      <xdr:nvSpPr>
        <xdr:cNvPr id="46" name="TextBox 45"/>
        <xdr:cNvSpPr txBox="1"/>
      </xdr:nvSpPr>
      <xdr:spPr>
        <a:xfrm>
          <a:off x="13969093" y="10559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</a:t>
          </a:r>
        </a:p>
      </xdr:txBody>
    </xdr:sp>
    <xdr:clientData/>
  </xdr:oneCellAnchor>
  <xdr:oneCellAnchor>
    <xdr:from>
      <xdr:col>24</xdr:col>
      <xdr:colOff>436475</xdr:colOff>
      <xdr:row>58</xdr:row>
      <xdr:rowOff>47038</xdr:rowOff>
    </xdr:from>
    <xdr:ext cx="327654" cy="264560"/>
    <xdr:sp macro="" textlink="">
      <xdr:nvSpPr>
        <xdr:cNvPr id="47" name="TextBox 46"/>
        <xdr:cNvSpPr txBox="1"/>
      </xdr:nvSpPr>
      <xdr:spPr>
        <a:xfrm>
          <a:off x="14043618" y="1109603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</a:t>
          </a:r>
          <a:endParaRPr lang="ru-RU" sz="1100"/>
        </a:p>
      </xdr:txBody>
    </xdr:sp>
    <xdr:clientData/>
  </xdr:oneCellAnchor>
  <xdr:oneCellAnchor>
    <xdr:from>
      <xdr:col>25</xdr:col>
      <xdr:colOff>253253</xdr:colOff>
      <xdr:row>56</xdr:row>
      <xdr:rowOff>6724</xdr:rowOff>
    </xdr:from>
    <xdr:ext cx="256160" cy="264560"/>
    <xdr:sp macro="" textlink="">
      <xdr:nvSpPr>
        <xdr:cNvPr id="48" name="TextBox 47"/>
        <xdr:cNvSpPr txBox="1"/>
      </xdr:nvSpPr>
      <xdr:spPr>
        <a:xfrm>
          <a:off x="14472717" y="106747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</a:t>
          </a:r>
          <a:endParaRPr lang="ru-RU" sz="1100"/>
        </a:p>
      </xdr:txBody>
    </xdr:sp>
    <xdr:clientData/>
  </xdr:oneCellAnchor>
  <xdr:oneCellAnchor>
    <xdr:from>
      <xdr:col>26</xdr:col>
      <xdr:colOff>295275</xdr:colOff>
      <xdr:row>54</xdr:row>
      <xdr:rowOff>114300</xdr:rowOff>
    </xdr:from>
    <xdr:ext cx="327654" cy="264560"/>
    <xdr:sp macro="" textlink="">
      <xdr:nvSpPr>
        <xdr:cNvPr id="49" name="TextBox 48"/>
        <xdr:cNvSpPr txBox="1"/>
      </xdr:nvSpPr>
      <xdr:spPr>
        <a:xfrm>
          <a:off x="15127061" y="104013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</a:t>
          </a:r>
          <a:endParaRPr lang="ru-RU" sz="1100"/>
        </a:p>
      </xdr:txBody>
    </xdr:sp>
    <xdr:clientData/>
  </xdr:oneCellAnchor>
  <xdr:oneCellAnchor>
    <xdr:from>
      <xdr:col>26</xdr:col>
      <xdr:colOff>371475</xdr:colOff>
      <xdr:row>56</xdr:row>
      <xdr:rowOff>123825</xdr:rowOff>
    </xdr:from>
    <xdr:ext cx="352426" cy="264560"/>
    <xdr:sp macro="" textlink="">
      <xdr:nvSpPr>
        <xdr:cNvPr id="50" name="TextBox 49"/>
        <xdr:cNvSpPr txBox="1"/>
      </xdr:nvSpPr>
      <xdr:spPr>
        <a:xfrm>
          <a:off x="16221075" y="10791825"/>
          <a:ext cx="3524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13</a:t>
          </a:r>
          <a:endParaRPr lang="ru-RU" sz="1100"/>
        </a:p>
      </xdr:txBody>
    </xdr:sp>
    <xdr:clientData/>
  </xdr:oneCellAnchor>
  <xdr:oneCellAnchor>
    <xdr:from>
      <xdr:col>28</xdr:col>
      <xdr:colOff>571500</xdr:colOff>
      <xdr:row>52</xdr:row>
      <xdr:rowOff>38100</xdr:rowOff>
    </xdr:from>
    <xdr:ext cx="327654" cy="264560"/>
    <xdr:sp macro="" textlink="">
      <xdr:nvSpPr>
        <xdr:cNvPr id="51" name="TextBox 50"/>
        <xdr:cNvSpPr txBox="1"/>
      </xdr:nvSpPr>
      <xdr:spPr>
        <a:xfrm>
          <a:off x="16627929" y="9944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</a:t>
          </a:r>
          <a:endParaRPr lang="ru-RU" sz="1100"/>
        </a:p>
      </xdr:txBody>
    </xdr:sp>
    <xdr:clientData/>
  </xdr:oneCellAnchor>
  <xdr:oneCellAnchor>
    <xdr:from>
      <xdr:col>27</xdr:col>
      <xdr:colOff>361950</xdr:colOff>
      <xdr:row>60</xdr:row>
      <xdr:rowOff>47625</xdr:rowOff>
    </xdr:from>
    <xdr:ext cx="256160" cy="264560"/>
    <xdr:sp macro="" textlink="">
      <xdr:nvSpPr>
        <xdr:cNvPr id="52" name="TextBox 51"/>
        <xdr:cNvSpPr txBox="1"/>
      </xdr:nvSpPr>
      <xdr:spPr>
        <a:xfrm>
          <a:off x="15806057" y="114776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</a:t>
          </a:r>
          <a:endParaRPr lang="ru-RU" sz="1100"/>
        </a:p>
      </xdr:txBody>
    </xdr:sp>
    <xdr:clientData/>
  </xdr:oneCellAnchor>
  <xdr:oneCellAnchor>
    <xdr:from>
      <xdr:col>28</xdr:col>
      <xdr:colOff>171450</xdr:colOff>
      <xdr:row>55</xdr:row>
      <xdr:rowOff>47625</xdr:rowOff>
    </xdr:from>
    <xdr:ext cx="327654" cy="264560"/>
    <xdr:sp macro="" textlink="">
      <xdr:nvSpPr>
        <xdr:cNvPr id="53" name="TextBox 52"/>
        <xdr:cNvSpPr txBox="1"/>
      </xdr:nvSpPr>
      <xdr:spPr>
        <a:xfrm>
          <a:off x="16227879" y="105251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17</a:t>
          </a:r>
          <a:endParaRPr lang="ru-RU" sz="1100"/>
        </a:p>
      </xdr:txBody>
    </xdr:sp>
    <xdr:clientData/>
  </xdr:oneCellAnchor>
  <xdr:oneCellAnchor>
    <xdr:from>
      <xdr:col>29</xdr:col>
      <xdr:colOff>409575</xdr:colOff>
      <xdr:row>57</xdr:row>
      <xdr:rowOff>76200</xdr:rowOff>
    </xdr:from>
    <xdr:ext cx="256160" cy="264560"/>
    <xdr:sp macro="" textlink="">
      <xdr:nvSpPr>
        <xdr:cNvPr id="54" name="TextBox 53"/>
        <xdr:cNvSpPr txBox="1"/>
      </xdr:nvSpPr>
      <xdr:spPr>
        <a:xfrm>
          <a:off x="17078325" y="10934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</a:t>
          </a:r>
          <a:endParaRPr lang="ru-RU" sz="1100"/>
        </a:p>
      </xdr:txBody>
    </xdr:sp>
    <xdr:clientData/>
  </xdr:oneCellAnchor>
  <xdr:oneCellAnchor>
    <xdr:from>
      <xdr:col>24</xdr:col>
      <xdr:colOff>508907</xdr:colOff>
      <xdr:row>50</xdr:row>
      <xdr:rowOff>43543</xdr:rowOff>
    </xdr:from>
    <xdr:ext cx="256160" cy="264560"/>
    <xdr:sp macro="" textlink="">
      <xdr:nvSpPr>
        <xdr:cNvPr id="55" name="TextBox 54"/>
        <xdr:cNvSpPr txBox="1"/>
      </xdr:nvSpPr>
      <xdr:spPr>
        <a:xfrm>
          <a:off x="14116050" y="956854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6</a:t>
          </a:r>
          <a:endParaRPr lang="ru-RU" sz="1100" b="1"/>
        </a:p>
      </xdr:txBody>
    </xdr:sp>
    <xdr:clientData/>
  </xdr:oneCellAnchor>
  <xdr:oneCellAnchor>
    <xdr:from>
      <xdr:col>26</xdr:col>
      <xdr:colOff>66675</xdr:colOff>
      <xdr:row>60</xdr:row>
      <xdr:rowOff>123825</xdr:rowOff>
    </xdr:from>
    <xdr:ext cx="327654" cy="264560"/>
    <xdr:sp macro="" textlink="">
      <xdr:nvSpPr>
        <xdr:cNvPr id="56" name="TextBox 55"/>
        <xdr:cNvSpPr txBox="1"/>
      </xdr:nvSpPr>
      <xdr:spPr>
        <a:xfrm>
          <a:off x="14898461" y="115538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23</a:t>
          </a:r>
          <a:endParaRPr lang="ru-RU" sz="1100" b="1"/>
        </a:p>
      </xdr:txBody>
    </xdr:sp>
    <xdr:clientData/>
  </xdr:oneCellAnchor>
  <xdr:oneCellAnchor>
    <xdr:from>
      <xdr:col>28</xdr:col>
      <xdr:colOff>419100</xdr:colOff>
      <xdr:row>61</xdr:row>
      <xdr:rowOff>66675</xdr:rowOff>
    </xdr:from>
    <xdr:ext cx="327654" cy="264560"/>
    <xdr:sp macro="" textlink="">
      <xdr:nvSpPr>
        <xdr:cNvPr id="57" name="TextBox 56"/>
        <xdr:cNvSpPr txBox="1"/>
      </xdr:nvSpPr>
      <xdr:spPr>
        <a:xfrm>
          <a:off x="16475529" y="116871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31</a:t>
          </a:r>
          <a:endParaRPr lang="ru-RU" sz="1100" b="1"/>
        </a:p>
      </xdr:txBody>
    </xdr:sp>
    <xdr:clientData/>
  </xdr:oneCellAnchor>
  <xdr:twoCellAnchor>
    <xdr:from>
      <xdr:col>35</xdr:col>
      <xdr:colOff>0</xdr:colOff>
      <xdr:row>30</xdr:row>
      <xdr:rowOff>0</xdr:rowOff>
    </xdr:from>
    <xdr:to>
      <xdr:col>43</xdr:col>
      <xdr:colOff>19050</xdr:colOff>
      <xdr:row>45</xdr:row>
      <xdr:rowOff>0</xdr:rowOff>
    </xdr:to>
    <xdr:graphicFrame macro="">
      <xdr:nvGraphicFramePr>
        <xdr:cNvPr id="58" name="Диаграмма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108858</xdr:colOff>
      <xdr:row>31</xdr:row>
      <xdr:rowOff>81642</xdr:rowOff>
    </xdr:from>
    <xdr:to>
      <xdr:col>7</xdr:col>
      <xdr:colOff>489859</xdr:colOff>
      <xdr:row>34</xdr:row>
      <xdr:rowOff>14363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1" y="5415642"/>
          <a:ext cx="1973036" cy="504221"/>
        </a:xfrm>
        <a:prstGeom prst="rect">
          <a:avLst/>
        </a:prstGeom>
      </xdr:spPr>
    </xdr:pic>
    <xdr:clientData/>
  </xdr:twoCellAnchor>
  <xdr:twoCellAnchor editAs="oneCell">
    <xdr:from>
      <xdr:col>8</xdr:col>
      <xdr:colOff>40821</xdr:colOff>
      <xdr:row>31</xdr:row>
      <xdr:rowOff>149679</xdr:rowOff>
    </xdr:from>
    <xdr:to>
      <xdr:col>10</xdr:col>
      <xdr:colOff>575727</xdr:colOff>
      <xdr:row>34</xdr:row>
      <xdr:rowOff>122465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2571" y="5483679"/>
          <a:ext cx="1895620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topLeftCell="A31" zoomScale="70" zoomScaleNormal="70" workbookViewId="0">
      <selection activeCell="AL14" sqref="AL14"/>
    </sheetView>
  </sheetViews>
  <sheetFormatPr defaultRowHeight="15" x14ac:dyDescent="0.25"/>
  <cols>
    <col min="1" max="1" width="6.28515625" customWidth="1"/>
    <col min="2" max="3" width="7.5703125" customWidth="1"/>
    <col min="4" max="4" width="8" customWidth="1"/>
    <col min="5" max="5" width="7.85546875" customWidth="1"/>
    <col min="6" max="6" width="8" customWidth="1"/>
    <col min="7" max="7" width="7.85546875" customWidth="1"/>
    <col min="8" max="8" width="8" customWidth="1"/>
    <col min="9" max="9" width="7.5703125" customWidth="1"/>
    <col min="10" max="10" width="7.85546875" customWidth="1"/>
    <col min="11" max="11" width="8" customWidth="1"/>
    <col min="24" max="26" width="9.140625" customWidth="1"/>
    <col min="29" max="31" width="9.140625" customWidth="1"/>
  </cols>
  <sheetData>
    <row r="1" spans="1:37" x14ac:dyDescent="0.25">
      <c r="A1" s="82" t="s">
        <v>155</v>
      </c>
    </row>
    <row r="2" spans="1:37" x14ac:dyDescent="0.25">
      <c r="A2" s="81" t="s">
        <v>137</v>
      </c>
    </row>
    <row r="3" spans="1:37" x14ac:dyDescent="0.25">
      <c r="M3" t="s">
        <v>135</v>
      </c>
      <c r="X3" s="7" t="s">
        <v>136</v>
      </c>
      <c r="AH3" t="s">
        <v>135</v>
      </c>
    </row>
    <row r="4" spans="1:37" x14ac:dyDescent="0.25">
      <c r="A4" s="112"/>
      <c r="B4" s="111" t="s">
        <v>134</v>
      </c>
      <c r="C4" s="111"/>
      <c r="D4" s="111"/>
      <c r="E4" s="111"/>
      <c r="F4" s="111"/>
      <c r="G4" s="111"/>
      <c r="H4" s="111"/>
      <c r="I4" s="111"/>
      <c r="J4" s="111"/>
      <c r="K4" s="111"/>
    </row>
    <row r="5" spans="1:37" x14ac:dyDescent="0.25">
      <c r="A5" s="113"/>
      <c r="B5" s="80">
        <v>1.2</v>
      </c>
      <c r="C5" s="80">
        <v>1.3</v>
      </c>
      <c r="D5" s="80">
        <v>1.4</v>
      </c>
      <c r="E5" s="80">
        <v>2.4</v>
      </c>
      <c r="F5" s="80">
        <v>2.5</v>
      </c>
      <c r="G5" s="80">
        <v>3.4</v>
      </c>
      <c r="H5" s="80">
        <v>3.6</v>
      </c>
      <c r="I5" s="80">
        <v>4.5</v>
      </c>
      <c r="J5" s="80">
        <v>4.5999999999999996</v>
      </c>
      <c r="K5" s="80">
        <v>5.6</v>
      </c>
      <c r="M5" s="83" t="s">
        <v>132</v>
      </c>
      <c r="N5" s="79" t="s">
        <v>131</v>
      </c>
      <c r="O5" s="85" t="s">
        <v>130</v>
      </c>
      <c r="P5" s="79" t="s">
        <v>129</v>
      </c>
      <c r="R5" s="65" t="s">
        <v>81</v>
      </c>
      <c r="X5" s="114" t="s">
        <v>133</v>
      </c>
      <c r="Y5" s="114"/>
      <c r="Z5" s="114"/>
      <c r="AA5" s="114"/>
      <c r="AB5" s="114"/>
      <c r="AC5" s="114"/>
      <c r="AH5" s="84" t="s">
        <v>132</v>
      </c>
      <c r="AI5" s="79" t="s">
        <v>131</v>
      </c>
      <c r="AJ5" s="85" t="s">
        <v>130</v>
      </c>
      <c r="AK5" s="79" t="s">
        <v>129</v>
      </c>
    </row>
    <row r="6" spans="1:37" x14ac:dyDescent="0.25">
      <c r="A6" s="72" t="s">
        <v>75</v>
      </c>
      <c r="B6" s="87">
        <v>6</v>
      </c>
      <c r="C6" s="88">
        <v>13</v>
      </c>
      <c r="D6" s="88">
        <v>20</v>
      </c>
      <c r="E6" s="88">
        <v>9</v>
      </c>
      <c r="F6" s="88">
        <v>14</v>
      </c>
      <c r="G6" s="88">
        <v>16</v>
      </c>
      <c r="H6" s="88">
        <v>15</v>
      </c>
      <c r="I6" s="88">
        <v>10</v>
      </c>
      <c r="J6" s="88">
        <v>17</v>
      </c>
      <c r="K6" s="89">
        <v>13</v>
      </c>
      <c r="M6" s="83">
        <v>1</v>
      </c>
      <c r="N6" s="63">
        <v>0</v>
      </c>
      <c r="O6" s="86">
        <f>$N$12-MAX(E18:E25)</f>
        <v>0</v>
      </c>
      <c r="P6" s="63">
        <f t="shared" ref="P6:P10" si="0">O6-N6</f>
        <v>0</v>
      </c>
      <c r="R6" s="65" t="s">
        <v>82</v>
      </c>
      <c r="X6" s="114"/>
      <c r="Y6" s="114"/>
      <c r="Z6" s="114"/>
      <c r="AA6" s="114"/>
      <c r="AB6" s="114"/>
      <c r="AC6" s="114"/>
      <c r="AH6" s="84">
        <v>1</v>
      </c>
      <c r="AI6" s="63">
        <f>0</f>
        <v>0</v>
      </c>
      <c r="AJ6" s="86">
        <f>0</f>
        <v>0</v>
      </c>
      <c r="AK6" s="63">
        <f t="shared" ref="AK6:AK11" si="1">AJ6-AI6</f>
        <v>0</v>
      </c>
    </row>
    <row r="7" spans="1:37" x14ac:dyDescent="0.25">
      <c r="A7" s="72" t="s">
        <v>77</v>
      </c>
      <c r="B7" s="93">
        <v>5</v>
      </c>
      <c r="C7" s="94">
        <v>10</v>
      </c>
      <c r="D7" s="94">
        <v>16</v>
      </c>
      <c r="E7" s="94">
        <v>7</v>
      </c>
      <c r="F7" s="94">
        <v>11</v>
      </c>
      <c r="G7" s="94">
        <v>13</v>
      </c>
      <c r="H7" s="94">
        <v>12</v>
      </c>
      <c r="I7" s="94">
        <v>7</v>
      </c>
      <c r="J7" s="94">
        <v>15</v>
      </c>
      <c r="K7" s="95">
        <v>9</v>
      </c>
      <c r="M7" s="83">
        <v>2</v>
      </c>
      <c r="N7" s="63">
        <f>MAX(N6+B6)</f>
        <v>6</v>
      </c>
      <c r="O7" s="86">
        <f>$N$12-MAX(H18:H20)</f>
        <v>20</v>
      </c>
      <c r="P7" s="63">
        <f t="shared" si="0"/>
        <v>14</v>
      </c>
      <c r="R7" s="7" t="s">
        <v>83</v>
      </c>
      <c r="X7" s="7">
        <f>N12</f>
        <v>52</v>
      </c>
      <c r="Y7" s="78" t="s">
        <v>128</v>
      </c>
      <c r="Z7" s="75">
        <f>B14</f>
        <v>40</v>
      </c>
      <c r="AH7" s="84">
        <v>2</v>
      </c>
      <c r="AI7" s="63">
        <f>MAX(AI6+Y42)</f>
        <v>6</v>
      </c>
      <c r="AJ7" s="86">
        <f>MIN(AJ9-AB42,AJ10-AC42)</f>
        <v>13.999999999999996</v>
      </c>
      <c r="AK7" s="63">
        <f t="shared" si="1"/>
        <v>7.9999999999999964</v>
      </c>
    </row>
    <row r="8" spans="1:37" x14ac:dyDescent="0.25">
      <c r="A8" s="72" t="s">
        <v>79</v>
      </c>
      <c r="B8" s="90">
        <v>0.05</v>
      </c>
      <c r="C8" s="91">
        <v>0.25</v>
      </c>
      <c r="D8" s="91">
        <v>0.3</v>
      </c>
      <c r="E8" s="91">
        <v>7.0000000000000007E-2</v>
      </c>
      <c r="F8" s="91">
        <v>0.15</v>
      </c>
      <c r="G8" s="91">
        <v>0.1</v>
      </c>
      <c r="H8" s="91">
        <v>0.05</v>
      </c>
      <c r="I8" s="91">
        <v>0.03</v>
      </c>
      <c r="J8" s="91">
        <v>0.14000000000000001</v>
      </c>
      <c r="K8" s="92">
        <v>0.5</v>
      </c>
      <c r="M8" s="83">
        <v>3</v>
      </c>
      <c r="N8" s="63">
        <f>MAX(N6+C6)</f>
        <v>13</v>
      </c>
      <c r="O8" s="86">
        <f>$N$12-MAX(H29:H31)</f>
        <v>13</v>
      </c>
      <c r="P8" s="63">
        <f t="shared" si="0"/>
        <v>0</v>
      </c>
      <c r="AH8" s="84">
        <v>3</v>
      </c>
      <c r="AI8" s="63">
        <f>MAX(AI6+Z42)</f>
        <v>10</v>
      </c>
      <c r="AJ8" s="86">
        <f>MIN(AJ9-AD42,AJ11-AE42)</f>
        <v>10</v>
      </c>
      <c r="AK8" s="63">
        <f t="shared" si="1"/>
        <v>0</v>
      </c>
    </row>
    <row r="9" spans="1:37" x14ac:dyDescent="0.25">
      <c r="M9" s="83">
        <v>4</v>
      </c>
      <c r="N9" s="63">
        <f>MAX(N6+D6,N7+E6,N8+G6)</f>
        <v>29</v>
      </c>
      <c r="O9" s="86">
        <f>$N$12-MAX(K21:K22)</f>
        <v>29</v>
      </c>
      <c r="P9" s="63">
        <f t="shared" si="0"/>
        <v>0</v>
      </c>
      <c r="R9" s="114" t="s">
        <v>138</v>
      </c>
      <c r="S9" s="114"/>
      <c r="T9" s="114"/>
      <c r="U9" s="114"/>
      <c r="X9" s="7" t="s">
        <v>127</v>
      </c>
      <c r="AH9" s="84">
        <v>4</v>
      </c>
      <c r="AI9" s="63">
        <f>MAX(AI6+AA42,AI7+AB42,AI8+AD42)</f>
        <v>23</v>
      </c>
      <c r="AJ9" s="86">
        <f>MIN(AJ10-AF42,AJ11-AG42)</f>
        <v>23</v>
      </c>
      <c r="AK9" s="63">
        <f t="shared" si="1"/>
        <v>0</v>
      </c>
    </row>
    <row r="10" spans="1:37" x14ac:dyDescent="0.25">
      <c r="A10" s="64" t="s">
        <v>75</v>
      </c>
      <c r="B10" t="s">
        <v>76</v>
      </c>
      <c r="M10" s="83">
        <v>5</v>
      </c>
      <c r="N10" s="63">
        <f>MAX(N7+F6,N9+I6)</f>
        <v>39</v>
      </c>
      <c r="O10" s="86">
        <f>$N$12-MAX(K25)</f>
        <v>39</v>
      </c>
      <c r="P10" s="63">
        <f t="shared" si="0"/>
        <v>0</v>
      </c>
      <c r="R10" s="114"/>
      <c r="S10" s="114"/>
      <c r="T10" s="114"/>
      <c r="U10" s="114"/>
      <c r="AH10" s="84">
        <v>5</v>
      </c>
      <c r="AI10" s="63">
        <f>MAX(AI7+AC42,AI9+AF42)</f>
        <v>31</v>
      </c>
      <c r="AJ10" s="86">
        <f>MIN(AJ11-AH42)</f>
        <v>31</v>
      </c>
      <c r="AK10" s="63">
        <f t="shared" si="1"/>
        <v>0</v>
      </c>
    </row>
    <row r="11" spans="1:37" x14ac:dyDescent="0.25">
      <c r="A11" s="64" t="s">
        <v>77</v>
      </c>
      <c r="B11" t="s">
        <v>78</v>
      </c>
      <c r="M11" s="83">
        <v>6</v>
      </c>
      <c r="N11" s="63">
        <f>MAX(N10+K6,N9+J6,N8+H6)</f>
        <v>52</v>
      </c>
      <c r="O11" s="86">
        <f>$N$12</f>
        <v>52</v>
      </c>
      <c r="P11" s="63">
        <f>O11-N11</f>
        <v>0</v>
      </c>
      <c r="X11" t="s">
        <v>126</v>
      </c>
      <c r="AH11" s="84">
        <v>6</v>
      </c>
      <c r="AI11" s="63">
        <f>MAX(AI8+AE42,AI9+AG42,AI10+AH42)</f>
        <v>40</v>
      </c>
      <c r="AJ11" s="86">
        <f>AI12</f>
        <v>40</v>
      </c>
      <c r="AK11" s="63">
        <f t="shared" si="1"/>
        <v>0</v>
      </c>
    </row>
    <row r="12" spans="1:37" x14ac:dyDescent="0.25">
      <c r="A12" s="64" t="s">
        <v>79</v>
      </c>
      <c r="B12" t="s">
        <v>80</v>
      </c>
      <c r="M12" s="77" t="s">
        <v>125</v>
      </c>
      <c r="N12">
        <f>N11</f>
        <v>52</v>
      </c>
      <c r="X12" t="s">
        <v>30</v>
      </c>
      <c r="AH12" s="77" t="s">
        <v>125</v>
      </c>
      <c r="AI12">
        <f>AI11</f>
        <v>40</v>
      </c>
    </row>
    <row r="13" spans="1:37" x14ac:dyDescent="0.25">
      <c r="M13" t="s">
        <v>156</v>
      </c>
      <c r="X13" t="s">
        <v>124</v>
      </c>
      <c r="AH13" s="7" t="s">
        <v>157</v>
      </c>
    </row>
    <row r="14" spans="1:37" x14ac:dyDescent="0.25">
      <c r="A14" s="76" t="s">
        <v>123</v>
      </c>
      <c r="B14" s="116">
        <v>40</v>
      </c>
      <c r="C14" t="s">
        <v>122</v>
      </c>
    </row>
    <row r="15" spans="1:37" x14ac:dyDescent="0.25">
      <c r="B15" s="116"/>
      <c r="M15" s="7" t="s">
        <v>120</v>
      </c>
      <c r="X15" t="s">
        <v>121</v>
      </c>
      <c r="AH15" s="7" t="s">
        <v>120</v>
      </c>
    </row>
    <row r="16" spans="1:37" x14ac:dyDescent="0.25">
      <c r="B16" s="116"/>
    </row>
    <row r="17" spans="1:43" x14ac:dyDescent="0.25">
      <c r="A17" s="96" t="s">
        <v>119</v>
      </c>
      <c r="B17" s="89"/>
      <c r="D17" s="96" t="s">
        <v>118</v>
      </c>
      <c r="E17" s="89"/>
      <c r="G17" s="96" t="s">
        <v>117</v>
      </c>
      <c r="H17" s="89"/>
      <c r="J17" s="96" t="s">
        <v>116</v>
      </c>
      <c r="K17" s="89"/>
      <c r="M17" s="72" t="s">
        <v>115</v>
      </c>
      <c r="N17" s="74" t="s">
        <v>75</v>
      </c>
      <c r="O17" s="73" t="s">
        <v>114</v>
      </c>
      <c r="P17" s="73" t="s">
        <v>113</v>
      </c>
      <c r="Q17" s="73" t="s">
        <v>112</v>
      </c>
      <c r="R17" s="73" t="s">
        <v>111</v>
      </c>
      <c r="S17" s="73" t="s">
        <v>110</v>
      </c>
      <c r="T17" s="73" t="s">
        <v>109</v>
      </c>
      <c r="U17" s="73" t="s">
        <v>108</v>
      </c>
      <c r="V17" s="73" t="s">
        <v>107</v>
      </c>
      <c r="AH17" s="72" t="s">
        <v>115</v>
      </c>
      <c r="AI17" s="74" t="s">
        <v>75</v>
      </c>
      <c r="AJ17" s="73" t="s">
        <v>114</v>
      </c>
      <c r="AK17" s="73" t="s">
        <v>113</v>
      </c>
      <c r="AL17" s="73" t="s">
        <v>112</v>
      </c>
      <c r="AM17" s="73" t="s">
        <v>111</v>
      </c>
      <c r="AN17" s="73" t="s">
        <v>110</v>
      </c>
      <c r="AO17" s="73" t="s">
        <v>109</v>
      </c>
      <c r="AP17" s="73" t="s">
        <v>108</v>
      </c>
      <c r="AQ17" s="73" t="s">
        <v>107</v>
      </c>
    </row>
    <row r="18" spans="1:43" x14ac:dyDescent="0.25">
      <c r="A18" s="90">
        <v>12</v>
      </c>
      <c r="B18" s="92">
        <f>B6</f>
        <v>6</v>
      </c>
      <c r="D18" s="97">
        <v>136</v>
      </c>
      <c r="E18" s="98">
        <f>C6+H6</f>
        <v>28</v>
      </c>
      <c r="G18" s="97">
        <v>256</v>
      </c>
      <c r="H18" s="98">
        <f>F6+K6</f>
        <v>27</v>
      </c>
      <c r="J18" s="90">
        <v>45</v>
      </c>
      <c r="K18" s="92">
        <f>I6</f>
        <v>10</v>
      </c>
      <c r="M18" s="72">
        <v>1.2</v>
      </c>
      <c r="N18" s="71">
        <f>B6</f>
        <v>6</v>
      </c>
      <c r="O18" s="63">
        <f>N$6</f>
        <v>0</v>
      </c>
      <c r="P18" s="63">
        <f t="shared" ref="P18:P27" si="2">R18-N18</f>
        <v>14</v>
      </c>
      <c r="Q18" s="63">
        <f t="shared" ref="Q18:Q27" si="3">O18+N18</f>
        <v>6</v>
      </c>
      <c r="R18" s="63">
        <f>O7</f>
        <v>20</v>
      </c>
      <c r="S18" s="63">
        <f t="shared" ref="S18:S27" si="4">R18-O18-N18</f>
        <v>14</v>
      </c>
      <c r="T18" s="63">
        <f>N7-O6-N18</f>
        <v>0</v>
      </c>
      <c r="U18" s="63">
        <f>R18-N18-O6</f>
        <v>14</v>
      </c>
      <c r="V18" s="63">
        <f>N7-O18-N18</f>
        <v>0</v>
      </c>
      <c r="AH18" s="72">
        <v>1.2</v>
      </c>
      <c r="AI18" s="71">
        <f>Y42</f>
        <v>6</v>
      </c>
      <c r="AJ18" s="63">
        <f>AI$6</f>
        <v>0</v>
      </c>
      <c r="AK18" s="63">
        <f t="shared" ref="AK18:AK27" si="5">AM18-AI18</f>
        <v>7.9999999999999964</v>
      </c>
      <c r="AL18" s="63">
        <f t="shared" ref="AL18:AL27" si="6">AJ18+AI18</f>
        <v>6</v>
      </c>
      <c r="AM18" s="63">
        <f>AJ7</f>
        <v>13.999999999999996</v>
      </c>
      <c r="AN18" s="63">
        <f t="shared" ref="AN18:AN27" si="7">AM18-AJ18-AI18</f>
        <v>7.9999999999999964</v>
      </c>
      <c r="AO18" s="63">
        <f>AI7-AJ6-AI18</f>
        <v>0</v>
      </c>
      <c r="AP18" s="63">
        <f>AM18-AI18-AJ6</f>
        <v>7.9999999999999964</v>
      </c>
      <c r="AQ18" s="63">
        <f>AI7-AJ18-AI18</f>
        <v>0</v>
      </c>
    </row>
    <row r="19" spans="1:43" x14ac:dyDescent="0.25">
      <c r="D19" s="97">
        <v>146</v>
      </c>
      <c r="E19" s="98">
        <f>D6+J6</f>
        <v>37</v>
      </c>
      <c r="G19" s="97">
        <v>246</v>
      </c>
      <c r="H19" s="98">
        <f>E6+J6</f>
        <v>26</v>
      </c>
      <c r="M19" s="72">
        <v>1.3</v>
      </c>
      <c r="N19" s="71">
        <f>C6</f>
        <v>13</v>
      </c>
      <c r="O19" s="63">
        <f>N$6</f>
        <v>0</v>
      </c>
      <c r="P19" s="63">
        <f t="shared" si="2"/>
        <v>0</v>
      </c>
      <c r="Q19" s="63">
        <f t="shared" si="3"/>
        <v>13</v>
      </c>
      <c r="R19" s="63">
        <f>O8</f>
        <v>13</v>
      </c>
      <c r="S19" s="63">
        <f t="shared" si="4"/>
        <v>0</v>
      </c>
      <c r="T19" s="63">
        <f>N8-O6-N19</f>
        <v>0</v>
      </c>
      <c r="U19" s="63">
        <f>R19-N19-O6</f>
        <v>0</v>
      </c>
      <c r="V19" s="63">
        <f>N8-O19-N19</f>
        <v>0</v>
      </c>
      <c r="AH19" s="72">
        <v>1.3</v>
      </c>
      <c r="AI19" s="71">
        <f>Z42</f>
        <v>10</v>
      </c>
      <c r="AJ19" s="63">
        <f>AI$6</f>
        <v>0</v>
      </c>
      <c r="AK19" s="63">
        <f t="shared" si="5"/>
        <v>0</v>
      </c>
      <c r="AL19" s="63">
        <f t="shared" si="6"/>
        <v>10</v>
      </c>
      <c r="AM19" s="63">
        <f>AJ8</f>
        <v>10</v>
      </c>
      <c r="AN19" s="63">
        <f t="shared" si="7"/>
        <v>0</v>
      </c>
      <c r="AO19" s="63">
        <f>AI8-AJ6-AI19</f>
        <v>0</v>
      </c>
      <c r="AP19" s="63">
        <f>AM19-AI19-AJ6</f>
        <v>0</v>
      </c>
      <c r="AQ19" s="63">
        <f>AI8-AJ19-AI19</f>
        <v>0</v>
      </c>
    </row>
    <row r="20" spans="1:43" x14ac:dyDescent="0.25">
      <c r="A20" s="96" t="s">
        <v>106</v>
      </c>
      <c r="B20" s="89"/>
      <c r="D20" s="97">
        <v>1256</v>
      </c>
      <c r="E20" s="98">
        <f>B6+F6+K6</f>
        <v>33</v>
      </c>
      <c r="G20" s="90">
        <v>2456</v>
      </c>
      <c r="H20" s="92">
        <f>E6+I6+K6</f>
        <v>32</v>
      </c>
      <c r="J20" s="96" t="s">
        <v>105</v>
      </c>
      <c r="K20" s="89"/>
      <c r="M20" s="72">
        <v>1.4</v>
      </c>
      <c r="N20" s="71">
        <f>D6</f>
        <v>20</v>
      </c>
      <c r="O20" s="63">
        <f>N$6</f>
        <v>0</v>
      </c>
      <c r="P20" s="63">
        <f t="shared" si="2"/>
        <v>9</v>
      </c>
      <c r="Q20" s="63">
        <f t="shared" si="3"/>
        <v>20</v>
      </c>
      <c r="R20" s="63">
        <f>O9</f>
        <v>29</v>
      </c>
      <c r="S20" s="63">
        <f t="shared" si="4"/>
        <v>9</v>
      </c>
      <c r="T20" s="63">
        <f>N9-O6-N20</f>
        <v>9</v>
      </c>
      <c r="U20" s="63">
        <f>R20-N20-O6</f>
        <v>9</v>
      </c>
      <c r="V20" s="63">
        <f>N9-O20-N20</f>
        <v>9</v>
      </c>
      <c r="AH20" s="72">
        <v>1.4</v>
      </c>
      <c r="AI20" s="71">
        <f>AA42</f>
        <v>20.000000000000028</v>
      </c>
      <c r="AJ20" s="63">
        <f>AI$6</f>
        <v>0</v>
      </c>
      <c r="AK20" s="63">
        <f t="shared" si="5"/>
        <v>2.9999999999999716</v>
      </c>
      <c r="AL20" s="63">
        <f t="shared" si="6"/>
        <v>20.000000000000028</v>
      </c>
      <c r="AM20" s="63">
        <f>AJ9</f>
        <v>23</v>
      </c>
      <c r="AN20" s="63">
        <f t="shared" si="7"/>
        <v>2.9999999999999716</v>
      </c>
      <c r="AO20" s="63">
        <f>AI9-AJ6-AI20</f>
        <v>2.9999999999999716</v>
      </c>
      <c r="AP20" s="63">
        <f>AM20-AI20-AJ6</f>
        <v>2.9999999999999716</v>
      </c>
      <c r="AQ20" s="63">
        <f>AI9-AJ20-AI20</f>
        <v>2.9999999999999716</v>
      </c>
    </row>
    <row r="21" spans="1:43" x14ac:dyDescent="0.25">
      <c r="A21" s="90">
        <v>13</v>
      </c>
      <c r="B21" s="92">
        <f>C6</f>
        <v>13</v>
      </c>
      <c r="D21" s="97">
        <v>1246</v>
      </c>
      <c r="E21" s="98">
        <f>B6+E6+J6</f>
        <v>32</v>
      </c>
      <c r="J21" s="97">
        <v>46</v>
      </c>
      <c r="K21" s="98">
        <f>J6</f>
        <v>17</v>
      </c>
      <c r="M21" s="72">
        <v>2.4</v>
      </c>
      <c r="N21" s="71">
        <f>E6</f>
        <v>9</v>
      </c>
      <c r="O21" s="63">
        <f>N$7</f>
        <v>6</v>
      </c>
      <c r="P21" s="63">
        <f t="shared" si="2"/>
        <v>20</v>
      </c>
      <c r="Q21" s="63">
        <f t="shared" si="3"/>
        <v>15</v>
      </c>
      <c r="R21" s="63">
        <f>O9</f>
        <v>29</v>
      </c>
      <c r="S21" s="63">
        <f t="shared" si="4"/>
        <v>14</v>
      </c>
      <c r="T21" s="63">
        <f>N9-O7-N21</f>
        <v>0</v>
      </c>
      <c r="U21" s="63">
        <f>R21-N21-O7</f>
        <v>0</v>
      </c>
      <c r="V21" s="63">
        <f>N9-O21-N21</f>
        <v>14</v>
      </c>
      <c r="X21" t="s">
        <v>104</v>
      </c>
      <c r="AH21" s="72">
        <v>2.4</v>
      </c>
      <c r="AI21" s="71">
        <f>AB42</f>
        <v>9.0000000000000036</v>
      </c>
      <c r="AJ21" s="63">
        <f>AI$7</f>
        <v>6</v>
      </c>
      <c r="AK21" s="63">
        <f t="shared" si="5"/>
        <v>13.999999999999996</v>
      </c>
      <c r="AL21" s="63">
        <f t="shared" si="6"/>
        <v>15.000000000000004</v>
      </c>
      <c r="AM21" s="63">
        <f>AJ9</f>
        <v>23</v>
      </c>
      <c r="AN21" s="63">
        <f t="shared" si="7"/>
        <v>7.9999999999999964</v>
      </c>
      <c r="AO21" s="63">
        <f>AI9-AJ7-AI21</f>
        <v>0</v>
      </c>
      <c r="AP21" s="63">
        <f>AM21-AI21-AJ7</f>
        <v>0</v>
      </c>
      <c r="AQ21" s="63">
        <f>AI9-AJ21-AI21</f>
        <v>7.9999999999999964</v>
      </c>
    </row>
    <row r="22" spans="1:43" x14ac:dyDescent="0.25">
      <c r="D22" s="97">
        <v>1346</v>
      </c>
      <c r="E22" s="98">
        <f>C6+G6+J6</f>
        <v>46</v>
      </c>
      <c r="G22" s="96" t="s">
        <v>103</v>
      </c>
      <c r="H22" s="89"/>
      <c r="J22" s="90">
        <v>456</v>
      </c>
      <c r="K22" s="92">
        <f>I6+K6</f>
        <v>23</v>
      </c>
      <c r="M22" s="72">
        <v>2.5</v>
      </c>
      <c r="N22" s="71">
        <f>F6</f>
        <v>14</v>
      </c>
      <c r="O22" s="63">
        <f>N$7</f>
        <v>6</v>
      </c>
      <c r="P22" s="63">
        <f t="shared" si="2"/>
        <v>25</v>
      </c>
      <c r="Q22" s="63">
        <f t="shared" si="3"/>
        <v>20</v>
      </c>
      <c r="R22" s="63">
        <f>O10</f>
        <v>39</v>
      </c>
      <c r="S22" s="63">
        <f t="shared" si="4"/>
        <v>19</v>
      </c>
      <c r="T22" s="63">
        <f>N10-O7-N22</f>
        <v>5</v>
      </c>
      <c r="U22" s="63">
        <f>R22-N22-O7</f>
        <v>5</v>
      </c>
      <c r="V22" s="63">
        <f>N10-O22-N22</f>
        <v>19</v>
      </c>
      <c r="AH22" s="72">
        <v>2.5</v>
      </c>
      <c r="AI22" s="71">
        <f>AC42</f>
        <v>14.000000000000021</v>
      </c>
      <c r="AJ22" s="63">
        <f>AI$7</f>
        <v>6</v>
      </c>
      <c r="AK22" s="63">
        <f t="shared" si="5"/>
        <v>16.999999999999979</v>
      </c>
      <c r="AL22" s="63">
        <f t="shared" si="6"/>
        <v>20.000000000000021</v>
      </c>
      <c r="AM22" s="63">
        <f>AJ10</f>
        <v>31</v>
      </c>
      <c r="AN22" s="63">
        <f t="shared" si="7"/>
        <v>10.999999999999979</v>
      </c>
      <c r="AO22" s="63">
        <f>AI10-AJ7-AI22</f>
        <v>2.9999999999999822</v>
      </c>
      <c r="AP22" s="63">
        <f>AM22-AI22-AJ7</f>
        <v>2.9999999999999822</v>
      </c>
      <c r="AQ22" s="63">
        <f>AI10-AJ22-AI22</f>
        <v>10.999999999999979</v>
      </c>
    </row>
    <row r="23" spans="1:43" x14ac:dyDescent="0.25">
      <c r="A23" s="96" t="s">
        <v>102</v>
      </c>
      <c r="B23" s="89"/>
      <c r="D23" s="97">
        <v>1456</v>
      </c>
      <c r="E23" s="98">
        <f>D6+I6+K6</f>
        <v>43</v>
      </c>
      <c r="G23" s="90">
        <v>34</v>
      </c>
      <c r="H23" s="92">
        <f>G6</f>
        <v>16</v>
      </c>
      <c r="M23" s="72">
        <v>3.4</v>
      </c>
      <c r="N23" s="71">
        <f>G6</f>
        <v>16</v>
      </c>
      <c r="O23" s="63">
        <f>N$8</f>
        <v>13</v>
      </c>
      <c r="P23" s="63">
        <f>R23-N23</f>
        <v>13</v>
      </c>
      <c r="Q23" s="63">
        <f t="shared" si="3"/>
        <v>29</v>
      </c>
      <c r="R23" s="63">
        <f>O9</f>
        <v>29</v>
      </c>
      <c r="S23" s="63">
        <f t="shared" si="4"/>
        <v>0</v>
      </c>
      <c r="T23" s="63">
        <f>N9-O8-N23</f>
        <v>0</v>
      </c>
      <c r="U23" s="63">
        <f>R23-N23-O8</f>
        <v>0</v>
      </c>
      <c r="V23" s="63">
        <f>N9-O23-N23</f>
        <v>0</v>
      </c>
      <c r="AH23" s="72">
        <v>3.4</v>
      </c>
      <c r="AI23" s="71">
        <f>AD42</f>
        <v>13</v>
      </c>
      <c r="AJ23" s="63">
        <f>AI$8</f>
        <v>10</v>
      </c>
      <c r="AK23" s="63">
        <f t="shared" si="5"/>
        <v>10</v>
      </c>
      <c r="AL23" s="63">
        <f t="shared" si="6"/>
        <v>23</v>
      </c>
      <c r="AM23" s="63">
        <f>AJ9</f>
        <v>23</v>
      </c>
      <c r="AN23" s="63">
        <f t="shared" si="7"/>
        <v>0</v>
      </c>
      <c r="AO23" s="63">
        <f>AI9-AJ8-AI23</f>
        <v>0</v>
      </c>
      <c r="AP23" s="63">
        <f>AM23-AI23-AJ8</f>
        <v>0</v>
      </c>
      <c r="AQ23" s="63">
        <f>AI9-AJ23-AI23</f>
        <v>0</v>
      </c>
    </row>
    <row r="24" spans="1:43" x14ac:dyDescent="0.25">
      <c r="A24" s="97">
        <v>14</v>
      </c>
      <c r="B24" s="98">
        <f>D6</f>
        <v>20</v>
      </c>
      <c r="D24" s="97">
        <v>12456</v>
      </c>
      <c r="E24" s="98">
        <f>B6+E6+I6+K6</f>
        <v>38</v>
      </c>
      <c r="J24" s="96" t="s">
        <v>101</v>
      </c>
      <c r="K24" s="89"/>
      <c r="M24" s="72">
        <v>3.6</v>
      </c>
      <c r="N24" s="71">
        <f>H6</f>
        <v>15</v>
      </c>
      <c r="O24" s="63">
        <f>N$8</f>
        <v>13</v>
      </c>
      <c r="P24" s="63">
        <f t="shared" si="2"/>
        <v>37</v>
      </c>
      <c r="Q24" s="63">
        <f t="shared" si="3"/>
        <v>28</v>
      </c>
      <c r="R24" s="63">
        <f>O11</f>
        <v>52</v>
      </c>
      <c r="S24" s="63">
        <f t="shared" si="4"/>
        <v>24</v>
      </c>
      <c r="T24" s="63">
        <f>N11-O8-N24</f>
        <v>24</v>
      </c>
      <c r="U24" s="63">
        <f>R24-N24-O8</f>
        <v>24</v>
      </c>
      <c r="V24" s="63">
        <f>N11-O24-N24</f>
        <v>24</v>
      </c>
      <c r="AH24" s="72">
        <v>3.6</v>
      </c>
      <c r="AI24" s="71">
        <f>AE42</f>
        <v>15</v>
      </c>
      <c r="AJ24" s="63">
        <f>AI$8</f>
        <v>10</v>
      </c>
      <c r="AK24" s="63">
        <f t="shared" si="5"/>
        <v>25</v>
      </c>
      <c r="AL24" s="63">
        <f t="shared" si="6"/>
        <v>25</v>
      </c>
      <c r="AM24" s="63">
        <f>AJ11</f>
        <v>40</v>
      </c>
      <c r="AN24" s="63">
        <f t="shared" si="7"/>
        <v>15</v>
      </c>
      <c r="AO24" s="63">
        <f>AI11-AJ8-AI24</f>
        <v>15</v>
      </c>
      <c r="AP24" s="63">
        <f>AM24-AI24-AJ8</f>
        <v>15</v>
      </c>
      <c r="AQ24" s="63">
        <f>AI11-AJ24-AI24</f>
        <v>15</v>
      </c>
    </row>
    <row r="25" spans="1:43" x14ac:dyDescent="0.25">
      <c r="A25" s="97">
        <v>124</v>
      </c>
      <c r="B25" s="98">
        <f>B6+E6</f>
        <v>15</v>
      </c>
      <c r="D25" s="90">
        <v>13456</v>
      </c>
      <c r="E25" s="92">
        <f>C6+G6+I6+K6</f>
        <v>52</v>
      </c>
      <c r="G25" s="96" t="s">
        <v>100</v>
      </c>
      <c r="H25" s="89"/>
      <c r="J25" s="90">
        <v>56</v>
      </c>
      <c r="K25" s="92">
        <f>K6</f>
        <v>13</v>
      </c>
      <c r="M25" s="72">
        <v>4.5</v>
      </c>
      <c r="N25" s="71">
        <f>I6</f>
        <v>10</v>
      </c>
      <c r="O25" s="63">
        <f>N$9</f>
        <v>29</v>
      </c>
      <c r="P25" s="63">
        <f t="shared" si="2"/>
        <v>29</v>
      </c>
      <c r="Q25" s="63">
        <f t="shared" si="3"/>
        <v>39</v>
      </c>
      <c r="R25" s="63">
        <f>O10</f>
        <v>39</v>
      </c>
      <c r="S25" s="63">
        <f t="shared" si="4"/>
        <v>0</v>
      </c>
      <c r="T25" s="63">
        <f>N10-O9-N25</f>
        <v>0</v>
      </c>
      <c r="U25" s="63">
        <f>R25-N25-O9</f>
        <v>0</v>
      </c>
      <c r="V25" s="63">
        <f>N10-O25-N25</f>
        <v>0</v>
      </c>
      <c r="AH25" s="72">
        <v>4.5</v>
      </c>
      <c r="AI25" s="71">
        <f>AF42</f>
        <v>8</v>
      </c>
      <c r="AJ25" s="63">
        <f>AI$9</f>
        <v>23</v>
      </c>
      <c r="AK25" s="63">
        <f t="shared" si="5"/>
        <v>23</v>
      </c>
      <c r="AL25" s="63">
        <f t="shared" si="6"/>
        <v>31</v>
      </c>
      <c r="AM25" s="63">
        <f>AJ10</f>
        <v>31</v>
      </c>
      <c r="AN25" s="63">
        <f t="shared" si="7"/>
        <v>0</v>
      </c>
      <c r="AO25" s="63">
        <f>AI10-AJ9-AI25</f>
        <v>0</v>
      </c>
      <c r="AP25" s="63">
        <f>AM25-AI25-AJ9</f>
        <v>0</v>
      </c>
      <c r="AQ25" s="63">
        <f>AI10-AJ25-AI25</f>
        <v>0</v>
      </c>
    </row>
    <row r="26" spans="1:43" x14ac:dyDescent="0.25">
      <c r="A26" s="90">
        <v>134</v>
      </c>
      <c r="B26" s="92">
        <f>C6+G6</f>
        <v>29</v>
      </c>
      <c r="G26" s="90">
        <v>345</v>
      </c>
      <c r="H26" s="92">
        <f>G6+I6</f>
        <v>26</v>
      </c>
      <c r="M26" s="72">
        <v>4.5999999999999996</v>
      </c>
      <c r="N26" s="71">
        <f>J6</f>
        <v>17</v>
      </c>
      <c r="O26" s="63">
        <f>N$9</f>
        <v>29</v>
      </c>
      <c r="P26" s="63">
        <f t="shared" si="2"/>
        <v>35</v>
      </c>
      <c r="Q26" s="63">
        <f t="shared" si="3"/>
        <v>46</v>
      </c>
      <c r="R26" s="63">
        <f>O11</f>
        <v>52</v>
      </c>
      <c r="S26" s="63">
        <f t="shared" si="4"/>
        <v>6</v>
      </c>
      <c r="T26" s="63">
        <f>N11-O9-N26</f>
        <v>6</v>
      </c>
      <c r="U26" s="63">
        <f>R26-N26-O9</f>
        <v>6</v>
      </c>
      <c r="V26" s="63">
        <f>N11-O26-N26</f>
        <v>6</v>
      </c>
      <c r="AH26" s="72">
        <v>4.5999999999999996</v>
      </c>
      <c r="AI26" s="71">
        <f>AG42</f>
        <v>17</v>
      </c>
      <c r="AJ26" s="63">
        <f>AI$9</f>
        <v>23</v>
      </c>
      <c r="AK26" s="63">
        <f t="shared" si="5"/>
        <v>23</v>
      </c>
      <c r="AL26" s="63">
        <f t="shared" si="6"/>
        <v>40</v>
      </c>
      <c r="AM26" s="63">
        <f>AJ11</f>
        <v>40</v>
      </c>
      <c r="AN26" s="63">
        <f t="shared" si="7"/>
        <v>0</v>
      </c>
      <c r="AO26" s="63">
        <f>AI11-AJ9-AI26</f>
        <v>0</v>
      </c>
      <c r="AP26" s="63">
        <f>AM26-AI26-AJ9</f>
        <v>0</v>
      </c>
      <c r="AQ26" s="63">
        <f>AI11-AJ26-AI26</f>
        <v>0</v>
      </c>
    </row>
    <row r="27" spans="1:43" x14ac:dyDescent="0.25">
      <c r="D27" s="96" t="s">
        <v>99</v>
      </c>
      <c r="E27" s="89"/>
      <c r="M27" s="72">
        <v>5.6</v>
      </c>
      <c r="N27" s="71">
        <f>K6</f>
        <v>13</v>
      </c>
      <c r="O27" s="63">
        <f>N$10</f>
        <v>39</v>
      </c>
      <c r="P27" s="63">
        <f t="shared" si="2"/>
        <v>39</v>
      </c>
      <c r="Q27" s="63">
        <f t="shared" si="3"/>
        <v>52</v>
      </c>
      <c r="R27" s="63">
        <f>O11</f>
        <v>52</v>
      </c>
      <c r="S27" s="63">
        <f t="shared" si="4"/>
        <v>0</v>
      </c>
      <c r="T27" s="63">
        <f>N11-O10-N27</f>
        <v>0</v>
      </c>
      <c r="U27" s="63">
        <f>R27-N27-O10</f>
        <v>0</v>
      </c>
      <c r="V27" s="63">
        <f>N11-O27-N27</f>
        <v>0</v>
      </c>
      <c r="X27" t="s">
        <v>98</v>
      </c>
      <c r="AH27" s="72">
        <v>5.6</v>
      </c>
      <c r="AI27" s="71">
        <f>AH42</f>
        <v>9</v>
      </c>
      <c r="AJ27" s="63">
        <f>AI$10</f>
        <v>31</v>
      </c>
      <c r="AK27" s="63">
        <f t="shared" si="5"/>
        <v>31</v>
      </c>
      <c r="AL27" s="63">
        <f t="shared" si="6"/>
        <v>40</v>
      </c>
      <c r="AM27" s="63">
        <f>AJ11</f>
        <v>40</v>
      </c>
      <c r="AN27" s="63">
        <f t="shared" si="7"/>
        <v>0</v>
      </c>
      <c r="AO27" s="63">
        <f>AI11-AJ10-AI27</f>
        <v>0</v>
      </c>
      <c r="AP27" s="63">
        <f>AM27-AI27-AJ10</f>
        <v>0</v>
      </c>
      <c r="AQ27" s="63">
        <f>AI11-AJ27-AI27</f>
        <v>0</v>
      </c>
    </row>
    <row r="28" spans="1:43" x14ac:dyDescent="0.25">
      <c r="A28" s="96" t="s">
        <v>97</v>
      </c>
      <c r="B28" s="89"/>
      <c r="D28" s="90">
        <v>24</v>
      </c>
      <c r="E28" s="92">
        <f>E6</f>
        <v>9</v>
      </c>
      <c r="G28" s="96" t="s">
        <v>96</v>
      </c>
      <c r="H28" s="89"/>
    </row>
    <row r="29" spans="1:43" x14ac:dyDescent="0.25">
      <c r="A29" s="97">
        <v>125</v>
      </c>
      <c r="B29" s="98">
        <f>B6+F6</f>
        <v>20</v>
      </c>
      <c r="G29" s="97">
        <v>36</v>
      </c>
      <c r="H29" s="98">
        <f>H6</f>
        <v>15</v>
      </c>
      <c r="M29" s="7" t="s">
        <v>84</v>
      </c>
      <c r="AJ29" s="7" t="s">
        <v>89</v>
      </c>
    </row>
    <row r="30" spans="1:43" x14ac:dyDescent="0.25">
      <c r="A30" s="97">
        <v>1245</v>
      </c>
      <c r="B30" s="98">
        <f>B6+E6+I6</f>
        <v>25</v>
      </c>
      <c r="D30" s="96" t="s">
        <v>95</v>
      </c>
      <c r="E30" s="89"/>
      <c r="G30" s="97">
        <v>3456</v>
      </c>
      <c r="H30" s="98">
        <f>G6+I6+K6</f>
        <v>39</v>
      </c>
    </row>
    <row r="31" spans="1:43" x14ac:dyDescent="0.25">
      <c r="A31" s="97">
        <v>1345</v>
      </c>
      <c r="B31" s="98">
        <f>C6+G6+I6</f>
        <v>39</v>
      </c>
      <c r="D31" s="97">
        <v>25</v>
      </c>
      <c r="E31" s="98">
        <f>F6</f>
        <v>14</v>
      </c>
      <c r="G31" s="90">
        <v>346</v>
      </c>
      <c r="H31" s="92">
        <f>G6+J6</f>
        <v>33</v>
      </c>
    </row>
    <row r="32" spans="1:43" x14ac:dyDescent="0.25">
      <c r="A32" s="90">
        <v>145</v>
      </c>
      <c r="B32" s="92">
        <f>D6+I6</f>
        <v>30</v>
      </c>
      <c r="D32" s="90">
        <v>245</v>
      </c>
      <c r="E32" s="92">
        <f>E6+I6</f>
        <v>19</v>
      </c>
    </row>
    <row r="34" spans="13:36" x14ac:dyDescent="0.25">
      <c r="X34" t="s">
        <v>94</v>
      </c>
    </row>
    <row r="37" spans="13:36" x14ac:dyDescent="0.25">
      <c r="X37" s="7" t="s">
        <v>93</v>
      </c>
    </row>
    <row r="38" spans="13:36" x14ac:dyDescent="0.25">
      <c r="Y38" s="70">
        <f t="shared" ref="Y38:AH41" si="8">B5</f>
        <v>1.2</v>
      </c>
      <c r="Z38" s="70">
        <f t="shared" si="8"/>
        <v>1.3</v>
      </c>
      <c r="AA38" s="70">
        <f t="shared" si="8"/>
        <v>1.4</v>
      </c>
      <c r="AB38" s="70">
        <f t="shared" si="8"/>
        <v>2.4</v>
      </c>
      <c r="AC38" s="70">
        <f t="shared" si="8"/>
        <v>2.5</v>
      </c>
      <c r="AD38" s="70">
        <f t="shared" si="8"/>
        <v>3.4</v>
      </c>
      <c r="AE38" s="70">
        <f t="shared" si="8"/>
        <v>3.6</v>
      </c>
      <c r="AF38" s="70">
        <f t="shared" si="8"/>
        <v>4.5</v>
      </c>
      <c r="AG38" s="70">
        <f t="shared" si="8"/>
        <v>4.5999999999999996</v>
      </c>
      <c r="AH38" s="70">
        <f t="shared" si="8"/>
        <v>5.6</v>
      </c>
    </row>
    <row r="39" spans="13:36" x14ac:dyDescent="0.25">
      <c r="X39" t="str">
        <f>A6</f>
        <v>tij</v>
      </c>
      <c r="Y39">
        <f t="shared" si="8"/>
        <v>6</v>
      </c>
      <c r="Z39">
        <f t="shared" si="8"/>
        <v>13</v>
      </c>
      <c r="AA39">
        <f t="shared" si="8"/>
        <v>20</v>
      </c>
      <c r="AB39">
        <f t="shared" si="8"/>
        <v>9</v>
      </c>
      <c r="AC39">
        <f t="shared" si="8"/>
        <v>14</v>
      </c>
      <c r="AD39">
        <f t="shared" si="8"/>
        <v>16</v>
      </c>
      <c r="AE39">
        <f t="shared" si="8"/>
        <v>15</v>
      </c>
      <c r="AF39">
        <f t="shared" si="8"/>
        <v>10</v>
      </c>
      <c r="AG39">
        <f t="shared" si="8"/>
        <v>17</v>
      </c>
      <c r="AH39">
        <f t="shared" si="8"/>
        <v>13</v>
      </c>
    </row>
    <row r="40" spans="13:36" x14ac:dyDescent="0.25">
      <c r="X40" t="str">
        <f>A7</f>
        <v>dij</v>
      </c>
      <c r="Y40">
        <f t="shared" si="8"/>
        <v>5</v>
      </c>
      <c r="Z40">
        <f t="shared" si="8"/>
        <v>10</v>
      </c>
      <c r="AA40">
        <f t="shared" si="8"/>
        <v>16</v>
      </c>
      <c r="AB40">
        <f t="shared" si="8"/>
        <v>7</v>
      </c>
      <c r="AC40">
        <f t="shared" si="8"/>
        <v>11</v>
      </c>
      <c r="AD40">
        <f t="shared" si="8"/>
        <v>13</v>
      </c>
      <c r="AE40">
        <f t="shared" si="8"/>
        <v>12</v>
      </c>
      <c r="AF40">
        <f t="shared" si="8"/>
        <v>7</v>
      </c>
      <c r="AG40">
        <f t="shared" si="8"/>
        <v>15</v>
      </c>
      <c r="AH40">
        <f t="shared" si="8"/>
        <v>9</v>
      </c>
    </row>
    <row r="41" spans="13:36" x14ac:dyDescent="0.25">
      <c r="X41" t="str">
        <f>A8</f>
        <v>kij</v>
      </c>
      <c r="Y41">
        <f t="shared" si="8"/>
        <v>0.05</v>
      </c>
      <c r="Z41">
        <f t="shared" si="8"/>
        <v>0.25</v>
      </c>
      <c r="AA41">
        <f t="shared" si="8"/>
        <v>0.3</v>
      </c>
      <c r="AB41">
        <f t="shared" si="8"/>
        <v>7.0000000000000007E-2</v>
      </c>
      <c r="AC41">
        <f t="shared" si="8"/>
        <v>0.15</v>
      </c>
      <c r="AD41">
        <f t="shared" si="8"/>
        <v>0.1</v>
      </c>
      <c r="AE41">
        <f t="shared" si="8"/>
        <v>0.05</v>
      </c>
      <c r="AF41">
        <f t="shared" si="8"/>
        <v>0.03</v>
      </c>
      <c r="AG41">
        <f t="shared" si="8"/>
        <v>0.14000000000000001</v>
      </c>
      <c r="AH41">
        <f t="shared" si="8"/>
        <v>0.5</v>
      </c>
    </row>
    <row r="42" spans="13:36" x14ac:dyDescent="0.25">
      <c r="X42" s="69" t="s">
        <v>92</v>
      </c>
      <c r="Y42" s="69">
        <f>Y44-Y43</f>
        <v>6</v>
      </c>
      <c r="Z42" s="69">
        <f t="shared" ref="Z42:AH42" si="9">Z44-Z43</f>
        <v>10</v>
      </c>
      <c r="AA42" s="69">
        <f t="shared" si="9"/>
        <v>20.000000000000028</v>
      </c>
      <c r="AB42" s="69">
        <f t="shared" si="9"/>
        <v>9.0000000000000036</v>
      </c>
      <c r="AC42" s="69">
        <f t="shared" si="9"/>
        <v>14.000000000000021</v>
      </c>
      <c r="AD42" s="69">
        <f>AD44-AD43</f>
        <v>13</v>
      </c>
      <c r="AE42" s="69">
        <f t="shared" si="9"/>
        <v>15</v>
      </c>
      <c r="AF42" s="69">
        <f t="shared" si="9"/>
        <v>8</v>
      </c>
      <c r="AG42" s="69">
        <f t="shared" si="9"/>
        <v>17</v>
      </c>
      <c r="AH42" s="69">
        <f t="shared" si="9"/>
        <v>9</v>
      </c>
    </row>
    <row r="43" spans="13:36" x14ac:dyDescent="0.25">
      <c r="X43" s="68" t="s">
        <v>91</v>
      </c>
      <c r="Y43" s="68">
        <v>0</v>
      </c>
      <c r="Z43" s="68">
        <v>0</v>
      </c>
      <c r="AA43" s="68">
        <v>0</v>
      </c>
      <c r="AB43" s="68">
        <v>13.999999999999996</v>
      </c>
      <c r="AC43" s="68">
        <v>16.999999999999979</v>
      </c>
      <c r="AD43" s="68">
        <v>10</v>
      </c>
      <c r="AE43" s="68">
        <v>10</v>
      </c>
      <c r="AF43" s="68">
        <v>23</v>
      </c>
      <c r="AG43" s="68">
        <v>23</v>
      </c>
      <c r="AH43" s="68">
        <v>31</v>
      </c>
    </row>
    <row r="44" spans="13:36" x14ac:dyDescent="0.25">
      <c r="X44" s="68" t="s">
        <v>90</v>
      </c>
      <c r="Y44" s="68">
        <v>6</v>
      </c>
      <c r="Z44" s="68">
        <v>10</v>
      </c>
      <c r="AA44" s="68">
        <v>20.000000000000028</v>
      </c>
      <c r="AB44" s="68">
        <v>23</v>
      </c>
      <c r="AC44" s="68">
        <v>31</v>
      </c>
      <c r="AD44" s="68">
        <v>23</v>
      </c>
      <c r="AE44" s="68">
        <v>25</v>
      </c>
      <c r="AF44" s="68">
        <v>31</v>
      </c>
      <c r="AG44" s="68">
        <v>40</v>
      </c>
      <c r="AH44" s="68">
        <v>40</v>
      </c>
    </row>
    <row r="45" spans="13:36" x14ac:dyDescent="0.25">
      <c r="M45" s="7" t="s">
        <v>89</v>
      </c>
      <c r="X45" s="67" t="s">
        <v>88</v>
      </c>
      <c r="Y45" s="67">
        <f t="shared" ref="Y45:AH45" si="10">(Y39+Y43-Y44)/Y41</f>
        <v>0</v>
      </c>
      <c r="Z45" s="67">
        <f t="shared" si="10"/>
        <v>12</v>
      </c>
      <c r="AA45" s="67">
        <f t="shared" si="10"/>
        <v>-9.4739031434680029E-14</v>
      </c>
      <c r="AB45" s="67">
        <f t="shared" si="10"/>
        <v>-5.0753052554292867E-14</v>
      </c>
      <c r="AC45" s="67">
        <f t="shared" si="10"/>
        <v>-1.4210854715202004E-13</v>
      </c>
      <c r="AD45" s="67">
        <f t="shared" si="10"/>
        <v>30</v>
      </c>
      <c r="AE45" s="67">
        <f t="shared" si="10"/>
        <v>0</v>
      </c>
      <c r="AF45" s="67">
        <f t="shared" si="10"/>
        <v>66.666666666666671</v>
      </c>
      <c r="AG45" s="67">
        <f t="shared" si="10"/>
        <v>0</v>
      </c>
      <c r="AH45" s="67">
        <f t="shared" si="10"/>
        <v>8</v>
      </c>
    </row>
    <row r="47" spans="13:36" x14ac:dyDescent="0.25">
      <c r="X47" t="s">
        <v>87</v>
      </c>
      <c r="Y47">
        <f>SUM(Y45:AH45)</f>
        <v>116.66666666666639</v>
      </c>
      <c r="Z47" t="s">
        <v>86</v>
      </c>
    </row>
    <row r="48" spans="13:36" x14ac:dyDescent="0.25">
      <c r="AJ48" s="7" t="s">
        <v>85</v>
      </c>
    </row>
    <row r="49" spans="24:43" x14ac:dyDescent="0.25">
      <c r="X49" t="s">
        <v>84</v>
      </c>
      <c r="AJ49" s="115" t="s">
        <v>139</v>
      </c>
      <c r="AK49" s="115"/>
      <c r="AL49" s="115"/>
      <c r="AM49" s="115"/>
      <c r="AN49" s="115"/>
      <c r="AO49" s="115"/>
      <c r="AP49" s="115"/>
      <c r="AQ49" s="115"/>
    </row>
    <row r="50" spans="24:43" x14ac:dyDescent="0.25">
      <c r="AJ50" s="115"/>
      <c r="AK50" s="115"/>
      <c r="AL50" s="115"/>
      <c r="AM50" s="115"/>
      <c r="AN50" s="115"/>
      <c r="AO50" s="115"/>
      <c r="AP50" s="115"/>
      <c r="AQ50" s="115"/>
    </row>
    <row r="51" spans="24:43" x14ac:dyDescent="0.25">
      <c r="AJ51" s="115"/>
      <c r="AK51" s="115"/>
      <c r="AL51" s="115"/>
      <c r="AM51" s="115"/>
      <c r="AN51" s="115"/>
      <c r="AO51" s="115"/>
      <c r="AP51" s="115"/>
      <c r="AQ51" s="115"/>
    </row>
    <row r="52" spans="24:43" x14ac:dyDescent="0.25">
      <c r="AJ52" s="115"/>
      <c r="AK52" s="115"/>
      <c r="AL52" s="115"/>
      <c r="AM52" s="115"/>
      <c r="AN52" s="115"/>
      <c r="AO52" s="115"/>
      <c r="AP52" s="115"/>
      <c r="AQ52" s="115"/>
    </row>
    <row r="53" spans="24:43" x14ac:dyDescent="0.25">
      <c r="AJ53" s="115"/>
      <c r="AK53" s="115"/>
      <c r="AL53" s="115"/>
      <c r="AM53" s="115"/>
      <c r="AN53" s="115"/>
      <c r="AO53" s="115"/>
      <c r="AP53" s="115"/>
      <c r="AQ53" s="115"/>
    </row>
    <row r="54" spans="24:43" x14ac:dyDescent="0.25">
      <c r="AJ54" s="115"/>
      <c r="AK54" s="115"/>
      <c r="AL54" s="115"/>
      <c r="AM54" s="115"/>
      <c r="AN54" s="115"/>
      <c r="AO54" s="115"/>
      <c r="AP54" s="115"/>
      <c r="AQ54" s="115"/>
    </row>
    <row r="55" spans="24:43" x14ac:dyDescent="0.25">
      <c r="AJ55" s="115"/>
      <c r="AK55" s="115"/>
      <c r="AL55" s="115"/>
      <c r="AM55" s="115"/>
      <c r="AN55" s="115"/>
      <c r="AO55" s="115"/>
      <c r="AP55" s="115"/>
      <c r="AQ55" s="115"/>
    </row>
    <row r="56" spans="24:43" x14ac:dyDescent="0.25">
      <c r="AJ56" s="115"/>
      <c r="AK56" s="115"/>
      <c r="AL56" s="115"/>
      <c r="AM56" s="115"/>
      <c r="AN56" s="115"/>
      <c r="AO56" s="115"/>
      <c r="AP56" s="115"/>
      <c r="AQ56" s="115"/>
    </row>
    <row r="57" spans="24:43" x14ac:dyDescent="0.25">
      <c r="AJ57" s="115"/>
      <c r="AK57" s="115"/>
      <c r="AL57" s="115"/>
      <c r="AM57" s="115"/>
      <c r="AN57" s="115"/>
      <c r="AO57" s="115"/>
      <c r="AP57" s="115"/>
      <c r="AQ57" s="115"/>
    </row>
    <row r="58" spans="24:43" x14ac:dyDescent="0.25">
      <c r="AJ58" s="66"/>
      <c r="AK58" s="66"/>
      <c r="AL58" s="66"/>
      <c r="AM58" s="66"/>
      <c r="AN58" s="66"/>
      <c r="AO58" s="66"/>
      <c r="AP58" s="66"/>
      <c r="AQ58" s="66"/>
    </row>
    <row r="59" spans="24:43" x14ac:dyDescent="0.25">
      <c r="AJ59" s="66"/>
      <c r="AK59" s="66"/>
      <c r="AL59" s="66"/>
      <c r="AM59" s="66"/>
      <c r="AN59" s="66"/>
      <c r="AO59" s="66"/>
      <c r="AP59" s="66"/>
      <c r="AQ59" s="66"/>
    </row>
    <row r="60" spans="24:43" x14ac:dyDescent="0.25">
      <c r="AJ60" s="66"/>
      <c r="AK60" s="66"/>
      <c r="AL60" s="66"/>
      <c r="AM60" s="66"/>
      <c r="AN60" s="66"/>
      <c r="AO60" s="66"/>
      <c r="AP60" s="66"/>
      <c r="AQ60" s="66"/>
    </row>
  </sheetData>
  <mergeCells count="6">
    <mergeCell ref="B4:K4"/>
    <mergeCell ref="A4:A5"/>
    <mergeCell ref="R9:U10"/>
    <mergeCell ref="X5:AC6"/>
    <mergeCell ref="AJ49:AQ57"/>
    <mergeCell ref="B14:B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E17" sqref="E17"/>
    </sheetView>
  </sheetViews>
  <sheetFormatPr defaultRowHeight="15" x14ac:dyDescent="0.25"/>
  <cols>
    <col min="1" max="1" width="2.28515625" customWidth="1"/>
    <col min="2" max="2" width="7.5703125" customWidth="1"/>
    <col min="3" max="3" width="15.710937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7" t="s">
        <v>143</v>
      </c>
    </row>
    <row r="2" spans="1:8" x14ac:dyDescent="0.25">
      <c r="A2" s="7" t="s">
        <v>144</v>
      </c>
    </row>
    <row r="3" spans="1:8" x14ac:dyDescent="0.25">
      <c r="A3" s="7" t="s">
        <v>150</v>
      </c>
    </row>
    <row r="6" spans="1:8" ht="15.75" thickBot="1" x14ac:dyDescent="0.3">
      <c r="A6" t="s">
        <v>38</v>
      </c>
    </row>
    <row r="7" spans="1:8" x14ac:dyDescent="0.25">
      <c r="B7" s="102"/>
      <c r="C7" s="102"/>
      <c r="D7" s="102" t="s">
        <v>41</v>
      </c>
      <c r="E7" s="102" t="s">
        <v>43</v>
      </c>
      <c r="F7" s="102" t="s">
        <v>45</v>
      </c>
      <c r="G7" s="102" t="s">
        <v>47</v>
      </c>
      <c r="H7" s="102" t="s">
        <v>47</v>
      </c>
    </row>
    <row r="8" spans="1:8" ht="15.75" thickBot="1" x14ac:dyDescent="0.3">
      <c r="B8" s="103" t="s">
        <v>39</v>
      </c>
      <c r="C8" s="103" t="s">
        <v>40</v>
      </c>
      <c r="D8" s="103" t="s">
        <v>42</v>
      </c>
      <c r="E8" s="103" t="s">
        <v>44</v>
      </c>
      <c r="F8" s="103" t="s">
        <v>46</v>
      </c>
      <c r="G8" s="103" t="s">
        <v>48</v>
      </c>
      <c r="H8" s="103" t="s">
        <v>49</v>
      </c>
    </row>
    <row r="9" spans="1:8" x14ac:dyDescent="0.25">
      <c r="B9" s="101" t="s">
        <v>70</v>
      </c>
      <c r="C9" s="101" t="s">
        <v>54</v>
      </c>
      <c r="D9" s="101">
        <v>9.7087378640776587E-3</v>
      </c>
      <c r="E9" s="101">
        <v>0</v>
      </c>
      <c r="F9" s="101">
        <v>1</v>
      </c>
      <c r="G9" s="101">
        <v>0.36363636363636365</v>
      </c>
      <c r="H9" s="101">
        <v>0.41666666666666646</v>
      </c>
    </row>
    <row r="10" spans="1:8" x14ac:dyDescent="0.25">
      <c r="B10" s="101" t="s">
        <v>71</v>
      </c>
      <c r="C10" s="101" t="s">
        <v>55</v>
      </c>
      <c r="D10" s="101">
        <v>7.7669902912621366E-2</v>
      </c>
      <c r="E10" s="101">
        <v>0</v>
      </c>
      <c r="F10" s="101">
        <v>1</v>
      </c>
      <c r="G10" s="101">
        <v>0.71428571428571375</v>
      </c>
      <c r="H10" s="101">
        <v>0.26666666666666672</v>
      </c>
    </row>
    <row r="11" spans="1:8" ht="15.75" thickBot="1" x14ac:dyDescent="0.3">
      <c r="B11" s="8" t="s">
        <v>72</v>
      </c>
      <c r="C11" s="8" t="s">
        <v>56</v>
      </c>
      <c r="D11" s="8">
        <v>0</v>
      </c>
      <c r="E11" s="8">
        <v>-1.6019417475728159</v>
      </c>
      <c r="F11" s="8">
        <v>0</v>
      </c>
      <c r="G11" s="8">
        <v>1.6019417475728159</v>
      </c>
      <c r="H11" s="8">
        <v>1E+30</v>
      </c>
    </row>
    <row r="13" spans="1:8" ht="15.75" thickBot="1" x14ac:dyDescent="0.3">
      <c r="A13" t="s">
        <v>30</v>
      </c>
    </row>
    <row r="14" spans="1:8" x14ac:dyDescent="0.25">
      <c r="B14" s="102"/>
      <c r="C14" s="102"/>
      <c r="D14" s="102" t="s">
        <v>41</v>
      </c>
      <c r="E14" s="102" t="s">
        <v>50</v>
      </c>
      <c r="F14" s="102" t="s">
        <v>52</v>
      </c>
      <c r="G14" s="102" t="s">
        <v>47</v>
      </c>
      <c r="H14" s="102" t="s">
        <v>47</v>
      </c>
    </row>
    <row r="15" spans="1:8" ht="15.75" thickBot="1" x14ac:dyDescent="0.3">
      <c r="B15" s="103" t="s">
        <v>39</v>
      </c>
      <c r="C15" s="103" t="s">
        <v>40</v>
      </c>
      <c r="D15" s="103" t="s">
        <v>42</v>
      </c>
      <c r="E15" s="103" t="s">
        <v>51</v>
      </c>
      <c r="F15" s="103" t="s">
        <v>53</v>
      </c>
      <c r="G15" s="103" t="s">
        <v>48</v>
      </c>
      <c r="H15" s="103" t="s">
        <v>49</v>
      </c>
    </row>
    <row r="16" spans="1:8" x14ac:dyDescent="0.25">
      <c r="B16" s="101" t="s">
        <v>57</v>
      </c>
      <c r="C16" s="101" t="s">
        <v>24</v>
      </c>
      <c r="D16" s="101">
        <v>1</v>
      </c>
      <c r="E16" s="101">
        <v>3.8834951456310697E-2</v>
      </c>
      <c r="F16" s="101">
        <v>1</v>
      </c>
      <c r="G16" s="101">
        <v>9.0909090909090787E-2</v>
      </c>
      <c r="H16" s="101">
        <v>6.7796610169491678E-2</v>
      </c>
    </row>
    <row r="17" spans="2:8" x14ac:dyDescent="0.25">
      <c r="B17" s="101" t="s">
        <v>73</v>
      </c>
      <c r="C17" s="101" t="s">
        <v>24</v>
      </c>
      <c r="D17" s="101">
        <v>0.99999999999999989</v>
      </c>
      <c r="E17" s="101">
        <v>4.85436893203883E-2</v>
      </c>
      <c r="F17" s="101">
        <v>1</v>
      </c>
      <c r="G17" s="101">
        <v>3.7558685446009481E-2</v>
      </c>
      <c r="H17" s="101">
        <v>8.3333333333333232E-2</v>
      </c>
    </row>
    <row r="18" spans="2:8" ht="15.75" thickBot="1" x14ac:dyDescent="0.3">
      <c r="B18" s="8" t="s">
        <v>74</v>
      </c>
      <c r="C18" s="8" t="s">
        <v>24</v>
      </c>
      <c r="D18" s="8">
        <v>0.92233009708737845</v>
      </c>
      <c r="E18" s="8">
        <v>0</v>
      </c>
      <c r="F18" s="8">
        <v>1</v>
      </c>
      <c r="G18" s="8">
        <v>1E+30</v>
      </c>
      <c r="H18" s="8">
        <v>7.7669902912621547E-2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50" zoomScale="70" zoomScaleNormal="70" workbookViewId="0">
      <selection activeCell="H61" sqref="H61"/>
    </sheetView>
  </sheetViews>
  <sheetFormatPr defaultRowHeight="15" outlineLevelRow="1" x14ac:dyDescent="0.25"/>
  <cols>
    <col min="1" max="1" width="15.42578125" customWidth="1"/>
    <col min="2" max="2" width="11.85546875" customWidth="1"/>
    <col min="3" max="3" width="12.28515625" bestFit="1" customWidth="1"/>
    <col min="4" max="4" width="20.85546875" customWidth="1"/>
    <col min="6" max="6" width="12.7109375" customWidth="1"/>
    <col min="7" max="7" width="11.28515625" customWidth="1"/>
    <col min="9" max="10" width="10.28515625" bestFit="1" customWidth="1"/>
    <col min="11" max="11" width="15.5703125" customWidth="1"/>
    <col min="16" max="16" width="10.7109375" customWidth="1"/>
  </cols>
  <sheetData>
    <row r="1" spans="1:16" x14ac:dyDescent="0.25">
      <c r="A1" s="19" t="s">
        <v>18</v>
      </c>
      <c r="B1" s="19" t="s">
        <v>19</v>
      </c>
      <c r="C1" s="19" t="s">
        <v>20</v>
      </c>
      <c r="D1" s="20" t="s">
        <v>0</v>
      </c>
      <c r="E1" s="20" t="s">
        <v>1</v>
      </c>
      <c r="F1" s="20" t="s">
        <v>2</v>
      </c>
      <c r="G1" s="21" t="s">
        <v>3</v>
      </c>
      <c r="H1" s="21" t="s">
        <v>4</v>
      </c>
      <c r="I1" s="21" t="s">
        <v>21</v>
      </c>
      <c r="J1" s="22" t="s">
        <v>5</v>
      </c>
      <c r="K1" s="22" t="s">
        <v>6</v>
      </c>
      <c r="L1" s="22" t="s">
        <v>7</v>
      </c>
      <c r="M1" s="23" t="s">
        <v>22</v>
      </c>
    </row>
    <row r="2" spans="1:16" x14ac:dyDescent="0.25">
      <c r="A2" s="2">
        <v>7</v>
      </c>
      <c r="B2" s="2">
        <v>12</v>
      </c>
      <c r="C2" s="2">
        <v>20</v>
      </c>
      <c r="D2" s="3">
        <v>15</v>
      </c>
      <c r="E2" s="3">
        <v>11</v>
      </c>
      <c r="F2" s="3">
        <v>17</v>
      </c>
      <c r="G2" s="3">
        <v>23</v>
      </c>
      <c r="H2" s="3">
        <v>9</v>
      </c>
      <c r="I2" s="3">
        <v>13</v>
      </c>
      <c r="J2" s="3">
        <v>0.15</v>
      </c>
      <c r="K2" s="3">
        <v>0.65</v>
      </c>
      <c r="L2" s="3">
        <v>0.2</v>
      </c>
      <c r="M2">
        <v>0.9</v>
      </c>
      <c r="P2" s="18" t="s">
        <v>142</v>
      </c>
    </row>
    <row r="3" spans="1:16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6" x14ac:dyDescent="0.25">
      <c r="A5" s="16" t="s">
        <v>8</v>
      </c>
      <c r="B5" s="16"/>
      <c r="C5" s="2"/>
      <c r="D5" s="2"/>
      <c r="E5" s="2"/>
      <c r="F5" s="2"/>
      <c r="G5" s="2"/>
      <c r="H5" s="2"/>
      <c r="I5" s="2"/>
      <c r="J5" s="2"/>
      <c r="K5" s="2"/>
    </row>
    <row r="6" spans="1:16" x14ac:dyDescent="0.25">
      <c r="A6" s="1"/>
      <c r="B6" s="9" t="s">
        <v>9</v>
      </c>
      <c r="C6" s="9" t="s">
        <v>10</v>
      </c>
      <c r="D6" s="9" t="s">
        <v>11</v>
      </c>
      <c r="E6" s="11" t="s">
        <v>23</v>
      </c>
      <c r="F6" s="11" t="s">
        <v>24</v>
      </c>
      <c r="G6" s="12" t="s">
        <v>12</v>
      </c>
      <c r="H6" s="12" t="s">
        <v>13</v>
      </c>
      <c r="I6" s="12" t="s">
        <v>14</v>
      </c>
      <c r="J6" s="12" t="s">
        <v>140</v>
      </c>
      <c r="K6" s="99"/>
    </row>
    <row r="7" spans="1:16" x14ac:dyDescent="0.25">
      <c r="A7" s="13" t="s">
        <v>15</v>
      </c>
      <c r="B7" s="104">
        <f>A2</f>
        <v>7</v>
      </c>
      <c r="C7" s="107">
        <f>B2</f>
        <v>12</v>
      </c>
      <c r="D7" s="105">
        <f>C2</f>
        <v>20</v>
      </c>
      <c r="E7" s="4">
        <f>MIN(B7:D7)</f>
        <v>7</v>
      </c>
      <c r="F7" s="4">
        <f>MAX(B7:D7)</f>
        <v>20</v>
      </c>
      <c r="G7" s="1">
        <f>AVERAGE(B7:D7)</f>
        <v>13</v>
      </c>
      <c r="H7" s="1">
        <f>MIN(B7:E7)</f>
        <v>7</v>
      </c>
      <c r="I7" s="1">
        <f>$M$2*$E$7+(1-$M$2)*$F$7</f>
        <v>8.2999999999999989</v>
      </c>
      <c r="J7" s="1">
        <f>MAX(MAX(B7:B9)-B7,MAX(B7:B9)-C7,MAX(B7:B9)-D7)</f>
        <v>16</v>
      </c>
      <c r="K7" s="2"/>
    </row>
    <row r="8" spans="1:16" x14ac:dyDescent="0.25">
      <c r="A8" s="13" t="s">
        <v>16</v>
      </c>
      <c r="B8" s="14">
        <f>D2</f>
        <v>15</v>
      </c>
      <c r="C8" s="106">
        <f>E2</f>
        <v>11</v>
      </c>
      <c r="D8" s="14">
        <f>F2</f>
        <v>17</v>
      </c>
      <c r="E8" s="14">
        <f>MIN(B8:D8)</f>
        <v>11</v>
      </c>
      <c r="F8" s="14">
        <f>MAX(B8:D8)</f>
        <v>17</v>
      </c>
      <c r="G8" s="14">
        <f>AVERAGE(B8:D8)</f>
        <v>14.333333333333334</v>
      </c>
      <c r="H8" s="14">
        <f>MIN(B8:E8)</f>
        <v>11</v>
      </c>
      <c r="I8" s="14">
        <f>$M$2*$E$8+(1-$M$2)*$F$8</f>
        <v>11.6</v>
      </c>
      <c r="J8" s="14">
        <f>MAX(MAX(C7:C9)-B8,MAX(C7:C9)-C8,MAX(C7:C9)-D8)</f>
        <v>1</v>
      </c>
      <c r="K8" s="2"/>
    </row>
    <row r="9" spans="1:16" x14ac:dyDescent="0.25">
      <c r="A9" s="13" t="s">
        <v>17</v>
      </c>
      <c r="B9" s="105">
        <f>G2</f>
        <v>23</v>
      </c>
      <c r="C9" s="104">
        <f>H2</f>
        <v>9</v>
      </c>
      <c r="D9" s="1">
        <f>I2</f>
        <v>13</v>
      </c>
      <c r="E9" s="4">
        <f>MIN(B9:D9)</f>
        <v>9</v>
      </c>
      <c r="F9" s="4">
        <f>MAX(B9:D9)</f>
        <v>23</v>
      </c>
      <c r="G9" s="1">
        <f>AVERAGE(B9:D9)</f>
        <v>15</v>
      </c>
      <c r="H9" s="1">
        <f>MIN(B9:E9)</f>
        <v>9</v>
      </c>
      <c r="I9" s="1">
        <f>$M$2*$E$9+(1-$M$2)*$F$9</f>
        <v>10.399999999999999</v>
      </c>
      <c r="J9" s="1">
        <f>MAX(MAX(D7:D9)-B9,MAX(D7:D9)-C9,MAX(D7:D9)-D9)</f>
        <v>11</v>
      </c>
      <c r="K9" s="2"/>
    </row>
    <row r="10" spans="1:16" x14ac:dyDescent="0.25">
      <c r="A10" s="9" t="s">
        <v>25</v>
      </c>
      <c r="B10" s="14">
        <f>MAX(B7:B9)</f>
        <v>23</v>
      </c>
      <c r="C10" s="15">
        <f>MAX(C7:C9)</f>
        <v>12</v>
      </c>
      <c r="D10" s="14">
        <f>MAX(D7:D9)</f>
        <v>20</v>
      </c>
      <c r="E10" s="2"/>
      <c r="F10" s="2"/>
      <c r="G10" s="2"/>
      <c r="H10" s="2"/>
      <c r="I10" s="2"/>
      <c r="J10" s="2"/>
      <c r="K10" s="2"/>
    </row>
    <row r="11" spans="1:16" x14ac:dyDescent="0.25">
      <c r="A11" s="2" t="s">
        <v>146</v>
      </c>
      <c r="B11" s="2"/>
      <c r="C11" s="2"/>
      <c r="D11" s="2"/>
      <c r="E11" s="2"/>
      <c r="F11" s="3"/>
      <c r="G11" s="2"/>
      <c r="H11" s="3"/>
      <c r="I11" s="3"/>
      <c r="J11" s="3"/>
      <c r="K11" s="2"/>
    </row>
    <row r="12" spans="1:16" x14ac:dyDescent="0.25">
      <c r="A12" s="3"/>
      <c r="K12" s="2"/>
    </row>
    <row r="13" spans="1:16" x14ac:dyDescent="0.25">
      <c r="A13" s="17" t="s">
        <v>26</v>
      </c>
      <c r="B13" s="51"/>
      <c r="K13" s="2"/>
    </row>
    <row r="14" spans="1:16" hidden="1" outlineLevel="1" x14ac:dyDescent="0.25">
      <c r="K14" s="2"/>
    </row>
    <row r="15" spans="1:16" hidden="1" outlineLevel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2"/>
    </row>
    <row r="16" spans="1:16" hidden="1" outlineLevel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2"/>
    </row>
    <row r="17" spans="1:11" collapsed="1" x14ac:dyDescent="0.25">
      <c r="A17" s="63"/>
      <c r="B17" s="108" t="s">
        <v>9</v>
      </c>
      <c r="C17" s="108" t="s">
        <v>10</v>
      </c>
      <c r="D17" s="108" t="s">
        <v>11</v>
      </c>
      <c r="E17" s="109" t="s">
        <v>23</v>
      </c>
      <c r="F17" s="109" t="s">
        <v>24</v>
      </c>
      <c r="G17" s="110" t="s">
        <v>12</v>
      </c>
      <c r="H17" s="110" t="s">
        <v>13</v>
      </c>
      <c r="I17" s="110" t="s">
        <v>14</v>
      </c>
      <c r="J17" s="110" t="s">
        <v>140</v>
      </c>
      <c r="K17" s="2"/>
    </row>
    <row r="18" spans="1:11" x14ac:dyDescent="0.25">
      <c r="A18" s="13" t="s">
        <v>15</v>
      </c>
      <c r="B18" s="1">
        <f>$B$10-B7</f>
        <v>16</v>
      </c>
      <c r="C18" s="1">
        <f>$C$10-C7</f>
        <v>0</v>
      </c>
      <c r="D18" s="1">
        <f>$D$10-D7</f>
        <v>0</v>
      </c>
      <c r="E18" s="4">
        <f>MIN(B18:D18)</f>
        <v>0</v>
      </c>
      <c r="F18" s="4">
        <f>MAX(B18:D18)</f>
        <v>16</v>
      </c>
      <c r="G18" s="1">
        <f>AVERAGE(B18:D18)</f>
        <v>5.333333333333333</v>
      </c>
      <c r="H18" s="1">
        <f>MIN(B18:E18,G18)</f>
        <v>0</v>
      </c>
      <c r="I18" s="1">
        <f>$M$2*$F$18+(1-$M$2)*$E$18</f>
        <v>14.4</v>
      </c>
      <c r="J18" s="1">
        <f>MAX(MAX(B18:B20)-B18,MAX(B18:B20)-C18,MAX(B18:B20)-D18)</f>
        <v>16</v>
      </c>
      <c r="K18" s="2"/>
    </row>
    <row r="19" spans="1:11" x14ac:dyDescent="0.25">
      <c r="A19" s="13" t="s">
        <v>16</v>
      </c>
      <c r="B19" s="25">
        <f>$B$10-B8</f>
        <v>8</v>
      </c>
      <c r="C19" s="25">
        <f>$C$10-C8</f>
        <v>1</v>
      </c>
      <c r="D19" s="25">
        <f>$D$10-D8</f>
        <v>3</v>
      </c>
      <c r="E19" s="25">
        <f>MIN(B19:D19)</f>
        <v>1</v>
      </c>
      <c r="F19" s="25">
        <f>MAX(B19:D19)</f>
        <v>8</v>
      </c>
      <c r="G19" s="25">
        <f>AVERAGE(B19:D19)</f>
        <v>4</v>
      </c>
      <c r="H19" s="25">
        <f>MIN(B19:E19,G19)</f>
        <v>1</v>
      </c>
      <c r="I19" s="25">
        <f>$M$2*$F$19+(1-$M$2)*$E$19</f>
        <v>7.3</v>
      </c>
      <c r="J19" s="14">
        <f>MAX(MAX(C18:C20)-B19,MAX(C18:C20)-C19,MAX(C18:C20)-D19)</f>
        <v>2</v>
      </c>
      <c r="K19" s="2"/>
    </row>
    <row r="20" spans="1:11" x14ac:dyDescent="0.25">
      <c r="A20" s="13" t="s">
        <v>17</v>
      </c>
      <c r="B20" s="1">
        <f>$B$10-B9</f>
        <v>0</v>
      </c>
      <c r="C20" s="1">
        <f>$C$10-C9</f>
        <v>3</v>
      </c>
      <c r="D20" s="1">
        <f>$D$10-D9</f>
        <v>7</v>
      </c>
      <c r="E20" s="4">
        <f>MIN(B20:D20)</f>
        <v>0</v>
      </c>
      <c r="F20" s="4">
        <f>MAX(B20:D20)</f>
        <v>7</v>
      </c>
      <c r="G20" s="1">
        <f>AVERAGE(B20:D20)</f>
        <v>3.3333333333333335</v>
      </c>
      <c r="H20" s="1">
        <f>MIN(B20:E20,G20)</f>
        <v>0</v>
      </c>
      <c r="I20" s="1">
        <f>$M$2*$F$20+(1-$M$2)*$E$20</f>
        <v>6.3</v>
      </c>
      <c r="J20" s="1">
        <f>MAX(MAX(D18:D20)-B20,MAX(D18:D20)-C20,MAX(D18:D20)-D20)</f>
        <v>7</v>
      </c>
      <c r="K20" s="2"/>
    </row>
    <row r="21" spans="1:11" x14ac:dyDescent="0.25">
      <c r="A21" s="3" t="s">
        <v>145</v>
      </c>
      <c r="B21" s="3"/>
      <c r="C21" s="3"/>
      <c r="D21" s="100" t="s">
        <v>141</v>
      </c>
      <c r="E21" s="2" t="s">
        <v>147</v>
      </c>
      <c r="F21" s="2"/>
      <c r="G21" s="2"/>
      <c r="H21" s="2"/>
      <c r="I21" s="2"/>
    </row>
    <row r="22" spans="1:11" x14ac:dyDescent="0.25">
      <c r="A22" s="3"/>
    </row>
    <row r="23" spans="1:11" x14ac:dyDescent="0.25">
      <c r="A23" s="29" t="s">
        <v>67</v>
      </c>
    </row>
    <row r="24" spans="1:11" x14ac:dyDescent="0.25">
      <c r="A24" s="17" t="s">
        <v>8</v>
      </c>
      <c r="B24" s="17"/>
    </row>
    <row r="25" spans="1:11" x14ac:dyDescent="0.25">
      <c r="A25" s="1"/>
      <c r="B25" s="12" t="s">
        <v>9</v>
      </c>
      <c r="C25" s="12" t="s">
        <v>10</v>
      </c>
      <c r="D25" s="12" t="s">
        <v>11</v>
      </c>
      <c r="E25" s="12" t="s">
        <v>28</v>
      </c>
    </row>
    <row r="26" spans="1:11" x14ac:dyDescent="0.25">
      <c r="A26" s="9" t="s">
        <v>15</v>
      </c>
      <c r="B26" s="1">
        <f>A2</f>
        <v>7</v>
      </c>
      <c r="C26" s="1">
        <f>B2</f>
        <v>12</v>
      </c>
      <c r="D26" s="1">
        <f>C2</f>
        <v>20</v>
      </c>
      <c r="E26" s="10">
        <f>SUMPRODUCT(B26:D26,$B$29:$D$29)</f>
        <v>12.850000000000001</v>
      </c>
    </row>
    <row r="27" spans="1:11" x14ac:dyDescent="0.25">
      <c r="A27" s="9" t="s">
        <v>16</v>
      </c>
      <c r="B27" s="14">
        <f>D2</f>
        <v>15</v>
      </c>
      <c r="C27" s="14">
        <f>E2</f>
        <v>11</v>
      </c>
      <c r="D27" s="14">
        <f>F2</f>
        <v>17</v>
      </c>
      <c r="E27" s="25">
        <f t="shared" ref="E27:E28" si="0">SUMPRODUCT(B27:D27,$B$29:$D$29)</f>
        <v>12.8</v>
      </c>
    </row>
    <row r="28" spans="1:11" x14ac:dyDescent="0.25">
      <c r="A28" s="9" t="s">
        <v>17</v>
      </c>
      <c r="B28" s="1">
        <f>G2</f>
        <v>23</v>
      </c>
      <c r="C28" s="1">
        <f>H2</f>
        <v>9</v>
      </c>
      <c r="D28" s="1">
        <f>I2</f>
        <v>13</v>
      </c>
      <c r="E28" s="6">
        <f t="shared" si="0"/>
        <v>11.9</v>
      </c>
    </row>
    <row r="29" spans="1:11" x14ac:dyDescent="0.25">
      <c r="A29" s="26" t="s">
        <v>27</v>
      </c>
      <c r="B29" s="24">
        <f>J2</f>
        <v>0.15</v>
      </c>
      <c r="C29" s="24">
        <f t="shared" ref="C29:D29" si="1">K2</f>
        <v>0.65</v>
      </c>
      <c r="D29" s="24">
        <f t="shared" si="1"/>
        <v>0.2</v>
      </c>
    </row>
    <row r="30" spans="1:11" x14ac:dyDescent="0.25">
      <c r="A30" t="s">
        <v>148</v>
      </c>
    </row>
    <row r="32" spans="1:11" x14ac:dyDescent="0.25">
      <c r="A32" s="17" t="s">
        <v>26</v>
      </c>
    </row>
    <row r="33" spans="1:9" x14ac:dyDescent="0.25">
      <c r="A33" s="1"/>
      <c r="B33" s="9" t="s">
        <v>9</v>
      </c>
      <c r="C33" s="9" t="s">
        <v>10</v>
      </c>
      <c r="D33" s="9" t="s">
        <v>11</v>
      </c>
      <c r="E33" s="28" t="s">
        <v>28</v>
      </c>
      <c r="G33" s="99"/>
    </row>
    <row r="34" spans="1:9" x14ac:dyDescent="0.25">
      <c r="A34" s="13" t="s">
        <v>15</v>
      </c>
      <c r="B34" s="1">
        <f>B18</f>
        <v>16</v>
      </c>
      <c r="C34" s="1">
        <f>C18</f>
        <v>0</v>
      </c>
      <c r="D34" s="1">
        <f>D18</f>
        <v>0</v>
      </c>
      <c r="E34" s="10">
        <f>SUMPRODUCT(B34:D34,$B$37:$D$37)</f>
        <v>2.4</v>
      </c>
    </row>
    <row r="35" spans="1:9" x14ac:dyDescent="0.25">
      <c r="A35" s="13" t="s">
        <v>16</v>
      </c>
      <c r="B35" s="1">
        <f t="shared" ref="B35:D36" si="2">B19</f>
        <v>8</v>
      </c>
      <c r="C35" s="1">
        <f t="shared" si="2"/>
        <v>1</v>
      </c>
      <c r="D35" s="1">
        <f t="shared" si="2"/>
        <v>3</v>
      </c>
      <c r="E35" s="4">
        <f t="shared" ref="E35:E36" si="3">SUMPRODUCT(B35:D35,$B$37:$D$37)</f>
        <v>2.4500000000000002</v>
      </c>
    </row>
    <row r="36" spans="1:9" x14ac:dyDescent="0.25">
      <c r="A36" s="13" t="s">
        <v>17</v>
      </c>
      <c r="B36" s="1">
        <f t="shared" si="2"/>
        <v>0</v>
      </c>
      <c r="C36" s="1">
        <f t="shared" si="2"/>
        <v>3</v>
      </c>
      <c r="D36" s="1">
        <f t="shared" si="2"/>
        <v>7</v>
      </c>
      <c r="E36" s="6">
        <f t="shared" si="3"/>
        <v>3.3500000000000005</v>
      </c>
    </row>
    <row r="37" spans="1:9" x14ac:dyDescent="0.25">
      <c r="A37" s="26" t="s">
        <v>27</v>
      </c>
      <c r="B37" s="25">
        <f>J2</f>
        <v>0.15</v>
      </c>
      <c r="C37" s="25">
        <f t="shared" ref="C37:D37" si="4">K2</f>
        <v>0.65</v>
      </c>
      <c r="D37" s="25">
        <f t="shared" si="4"/>
        <v>0.2</v>
      </c>
    </row>
    <row r="38" spans="1:9" x14ac:dyDescent="0.25">
      <c r="A38" t="s">
        <v>149</v>
      </c>
    </row>
    <row r="41" spans="1:9" ht="15.75" thickBot="1" x14ac:dyDescent="0.3"/>
    <row r="42" spans="1:9" x14ac:dyDescent="0.25">
      <c r="A42" s="30"/>
      <c r="B42" s="31" t="s">
        <v>29</v>
      </c>
      <c r="C42" s="31"/>
      <c r="D42" s="31"/>
      <c r="E42" s="31"/>
      <c r="F42" s="31"/>
      <c r="G42" s="31" t="s">
        <v>30</v>
      </c>
      <c r="H42" s="31"/>
      <c r="I42" s="32"/>
    </row>
    <row r="43" spans="1:9" ht="15.75" thickBot="1" x14ac:dyDescent="0.3">
      <c r="A43" s="33"/>
      <c r="B43" s="34"/>
      <c r="C43" s="34"/>
      <c r="D43" s="34"/>
      <c r="E43" s="34"/>
      <c r="F43" s="34"/>
      <c r="G43" s="34"/>
      <c r="H43" s="34"/>
      <c r="I43" s="35"/>
    </row>
    <row r="44" spans="1:9" x14ac:dyDescent="0.25">
      <c r="A44" s="33"/>
      <c r="B44" s="39">
        <f>A2</f>
        <v>7</v>
      </c>
      <c r="C44" s="40">
        <f t="shared" ref="C44:D44" si="5">B2</f>
        <v>12</v>
      </c>
      <c r="D44" s="41">
        <f t="shared" si="5"/>
        <v>20</v>
      </c>
      <c r="E44" s="34"/>
      <c r="F44" s="52">
        <f>SUMPRODUCT(B44:D44,B49:D49)</f>
        <v>1</v>
      </c>
      <c r="G44" s="53" t="s">
        <v>31</v>
      </c>
      <c r="H44" s="54">
        <v>1</v>
      </c>
      <c r="I44" s="35"/>
    </row>
    <row r="45" spans="1:9" x14ac:dyDescent="0.25">
      <c r="A45" s="33"/>
      <c r="B45" s="42">
        <f>D2</f>
        <v>15</v>
      </c>
      <c r="C45" s="27">
        <f t="shared" ref="C45:D45" si="6">E2</f>
        <v>11</v>
      </c>
      <c r="D45" s="43">
        <f t="shared" si="6"/>
        <v>17</v>
      </c>
      <c r="E45" s="34"/>
      <c r="F45" s="55">
        <f>SUMPRODUCT(B45:D45,B49:D49)</f>
        <v>0.99999999999999989</v>
      </c>
      <c r="G45" s="56" t="s">
        <v>31</v>
      </c>
      <c r="H45" s="57">
        <v>1</v>
      </c>
      <c r="I45" s="35"/>
    </row>
    <row r="46" spans="1:9" ht="15.75" thickBot="1" x14ac:dyDescent="0.3">
      <c r="A46" s="33"/>
      <c r="B46" s="44">
        <f>G2</f>
        <v>23</v>
      </c>
      <c r="C46" s="45">
        <f t="shared" ref="C46:D46" si="7">H2</f>
        <v>9</v>
      </c>
      <c r="D46" s="46">
        <f t="shared" si="7"/>
        <v>13</v>
      </c>
      <c r="E46" s="34"/>
      <c r="F46" s="58">
        <f>SUMPRODUCT(B46:D46,B49:D49)</f>
        <v>0.92233009708737845</v>
      </c>
      <c r="G46" s="59" t="s">
        <v>31</v>
      </c>
      <c r="H46" s="60">
        <v>1</v>
      </c>
      <c r="I46" s="35"/>
    </row>
    <row r="47" spans="1:9" ht="15.75" thickBot="1" x14ac:dyDescent="0.3">
      <c r="A47" s="33"/>
      <c r="B47" s="34"/>
      <c r="C47" s="34"/>
      <c r="D47" s="34"/>
      <c r="E47" s="34"/>
      <c r="F47" s="34"/>
      <c r="G47" s="34"/>
      <c r="H47" s="34"/>
      <c r="I47" s="35"/>
    </row>
    <row r="48" spans="1:9" x14ac:dyDescent="0.25">
      <c r="A48" s="33"/>
      <c r="B48" s="47" t="s">
        <v>32</v>
      </c>
      <c r="C48" s="48" t="s">
        <v>33</v>
      </c>
      <c r="D48" s="49" t="s">
        <v>34</v>
      </c>
      <c r="E48" s="34"/>
      <c r="F48" s="34"/>
      <c r="G48" s="34"/>
      <c r="H48" s="34"/>
      <c r="I48" s="35"/>
    </row>
    <row r="49" spans="1:10" x14ac:dyDescent="0.25">
      <c r="A49" s="33" t="s">
        <v>35</v>
      </c>
      <c r="B49" s="42">
        <v>9.7087378640776587E-3</v>
      </c>
      <c r="C49" s="27">
        <v>7.7669902912621366E-2</v>
      </c>
      <c r="D49" s="43">
        <v>0</v>
      </c>
      <c r="E49" s="34"/>
      <c r="F49" s="34"/>
      <c r="G49" s="34"/>
      <c r="H49" s="34"/>
      <c r="I49" s="35"/>
    </row>
    <row r="50" spans="1:10" ht="15.75" thickBot="1" x14ac:dyDescent="0.3">
      <c r="A50" s="33" t="s">
        <v>36</v>
      </c>
      <c r="B50" s="44">
        <v>1</v>
      </c>
      <c r="C50" s="45">
        <v>1</v>
      </c>
      <c r="D50" s="46">
        <v>0</v>
      </c>
      <c r="E50" s="34">
        <f>SUMPRODUCT(B49:D49,B50:D50)</f>
        <v>8.7378640776699018E-2</v>
      </c>
      <c r="F50" s="34" t="s">
        <v>37</v>
      </c>
      <c r="G50" s="34"/>
      <c r="H50" s="34"/>
      <c r="I50" s="35"/>
    </row>
    <row r="51" spans="1:10" x14ac:dyDescent="0.25">
      <c r="A51" s="33"/>
      <c r="B51" s="34"/>
      <c r="C51" s="34"/>
      <c r="D51" s="34"/>
      <c r="E51" s="34"/>
      <c r="F51" s="34"/>
      <c r="G51" s="34"/>
      <c r="H51" s="34"/>
      <c r="I51" s="35"/>
    </row>
    <row r="52" spans="1:10" x14ac:dyDescent="0.25">
      <c r="A52" s="33"/>
      <c r="B52" s="50" t="s">
        <v>69</v>
      </c>
      <c r="C52" s="34" t="s">
        <v>151</v>
      </c>
      <c r="D52" s="34"/>
      <c r="E52" s="34"/>
      <c r="F52" s="34"/>
      <c r="G52" s="34"/>
      <c r="H52" s="34"/>
      <c r="I52" s="35"/>
    </row>
    <row r="53" spans="1:10" x14ac:dyDescent="0.25">
      <c r="A53" s="33"/>
      <c r="B53" s="50" t="s">
        <v>68</v>
      </c>
      <c r="C53" s="34">
        <f>E50</f>
        <v>8.7378640776699018E-2</v>
      </c>
      <c r="D53" s="34"/>
      <c r="E53" s="34"/>
      <c r="F53" s="34"/>
      <c r="G53" s="34"/>
      <c r="H53" s="34"/>
      <c r="I53" s="35"/>
    </row>
    <row r="54" spans="1:10" ht="15.75" thickBot="1" x14ac:dyDescent="0.3">
      <c r="A54" s="36"/>
      <c r="B54" s="37"/>
      <c r="C54" s="37"/>
      <c r="D54" s="37"/>
      <c r="E54" s="37"/>
      <c r="F54" s="37"/>
      <c r="G54" s="37"/>
      <c r="H54" s="37"/>
      <c r="I54" s="38"/>
    </row>
    <row r="57" spans="1:10" x14ac:dyDescent="0.25">
      <c r="A57" t="s">
        <v>152</v>
      </c>
      <c r="H57" s="13">
        <v>3.8834951456310697E-2</v>
      </c>
      <c r="I57" s="13">
        <v>4.85436893203883E-2</v>
      </c>
      <c r="J57" s="13">
        <v>0</v>
      </c>
    </row>
    <row r="58" spans="1:10" x14ac:dyDescent="0.25">
      <c r="A58" s="62" t="s">
        <v>62</v>
      </c>
      <c r="B58">
        <f>E50</f>
        <v>8.7378640776699018E-2</v>
      </c>
    </row>
    <row r="60" spans="1:10" x14ac:dyDescent="0.25">
      <c r="A60" t="s">
        <v>63</v>
      </c>
    </row>
    <row r="61" spans="1:10" x14ac:dyDescent="0.25">
      <c r="A61" s="61" t="s">
        <v>58</v>
      </c>
      <c r="B61" s="6">
        <f>1/E50</f>
        <v>11.444444444444446</v>
      </c>
      <c r="D61" s="61" t="s">
        <v>58</v>
      </c>
      <c r="E61" s="6">
        <f>1/B58</f>
        <v>11.444444444444446</v>
      </c>
    </row>
    <row r="62" spans="1:10" x14ac:dyDescent="0.25">
      <c r="A62" s="61" t="s">
        <v>59</v>
      </c>
      <c r="B62" s="6">
        <f>B61*B49</f>
        <v>0.11111111111111101</v>
      </c>
      <c r="D62" s="61" t="s">
        <v>64</v>
      </c>
      <c r="E62" s="6">
        <f>E61*H57</f>
        <v>0.4444444444444447</v>
      </c>
    </row>
    <row r="63" spans="1:10" x14ac:dyDescent="0.25">
      <c r="A63" s="61" t="s">
        <v>60</v>
      </c>
      <c r="B63" s="6">
        <f>B61*C49</f>
        <v>0.88888888888888917</v>
      </c>
      <c r="D63" s="61" t="s">
        <v>65</v>
      </c>
      <c r="E63" s="6">
        <f>E61*I57</f>
        <v>0.55555555555555514</v>
      </c>
    </row>
    <row r="64" spans="1:10" x14ac:dyDescent="0.25">
      <c r="A64" s="61" t="s">
        <v>61</v>
      </c>
      <c r="B64" s="6">
        <f>B61*D49</f>
        <v>0</v>
      </c>
      <c r="D64" s="61" t="s">
        <v>66</v>
      </c>
      <c r="E64" s="6">
        <f>E61*J57</f>
        <v>0</v>
      </c>
    </row>
    <row r="65" spans="1:5" x14ac:dyDescent="0.25">
      <c r="A65" s="61"/>
      <c r="B65" s="6"/>
      <c r="D65" s="61"/>
      <c r="E65" s="6"/>
    </row>
    <row r="66" spans="1:5" x14ac:dyDescent="0.25">
      <c r="A66" s="61" t="s">
        <v>153</v>
      </c>
      <c r="B66" s="6"/>
      <c r="D66" s="61" t="s">
        <v>154</v>
      </c>
      <c r="E66" s="6"/>
    </row>
    <row r="68" spans="1:5" x14ac:dyDescent="0.25">
      <c r="A68" s="5" t="s">
        <v>158</v>
      </c>
    </row>
    <row r="69" spans="1:5" x14ac:dyDescent="0.25">
      <c r="A69" t="s">
        <v>159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task2</vt:lpstr>
      <vt:lpstr>Отчет об устойчивости 4</vt:lpstr>
      <vt:lpstr>task1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Ami</cp:lastModifiedBy>
  <dcterms:created xsi:type="dcterms:W3CDTF">2018-11-03T14:28:25Z</dcterms:created>
  <dcterms:modified xsi:type="dcterms:W3CDTF">2019-11-18T15:42:49Z</dcterms:modified>
</cp:coreProperties>
</file>