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filterPrivacy="1" codeName="ЭтаКнига" defaultThemeVersion="124226"/>
  <bookViews>
    <workbookView xWindow="0" yWindow="0" windowWidth="10515" windowHeight="7740" activeTab="1"/>
  </bookViews>
  <sheets>
    <sheet name="task1" sheetId="1" r:id="rId1"/>
    <sheet name="task2" sheetId="2" r:id="rId2"/>
  </sheets>
  <definedNames>
    <definedName name="solver_adj" localSheetId="1" hidden="1">task2!$F$25:$F$29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task2!$I$30</definedName>
    <definedName name="solver_lhs2" localSheetId="1" hidden="1">task2!$I$30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task2!$B$31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task2!$B$35</definedName>
    <definedName name="solver_rhs2" localSheetId="1" hidden="1">task2!$B$35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W39" i="2" l="1"/>
  <c r="X32" i="2"/>
  <c r="C12" i="2"/>
  <c r="Y16" i="2" s="1"/>
  <c r="B12" i="2"/>
  <c r="X16" i="2" s="1"/>
  <c r="AF36" i="2"/>
  <c r="AA36" i="2"/>
  <c r="AE35" i="2"/>
  <c r="Z35" i="2"/>
  <c r="AE36" i="2" s="1"/>
  <c r="AD34" i="2"/>
  <c r="Y34" i="2"/>
  <c r="AD35" i="2" s="1"/>
  <c r="AC32" i="2"/>
  <c r="AF31" i="2"/>
  <c r="AE31" i="2"/>
  <c r="AD31" i="2"/>
  <c r="AC31" i="2"/>
  <c r="AB31" i="2"/>
  <c r="AB32" i="2" s="1"/>
  <c r="AA31" i="2"/>
  <c r="AA32" i="2" s="1"/>
  <c r="Z31" i="2"/>
  <c r="Z32" i="2" s="1"/>
  <c r="AE33" i="2" s="1"/>
  <c r="Y31" i="2"/>
  <c r="Y32" i="2" s="1"/>
  <c r="AH33" i="2" s="1"/>
  <c r="X31" i="2"/>
  <c r="AF33" i="2" l="1"/>
  <c r="AA33" i="2"/>
  <c r="AC33" i="2"/>
  <c r="X33" i="2"/>
  <c r="AG33" i="2"/>
  <c r="AB33" i="2"/>
  <c r="AG32" i="2"/>
  <c r="Z36" i="2"/>
  <c r="Z33" i="2"/>
  <c r="AH34" i="2" s="1"/>
  <c r="Y35" i="2"/>
  <c r="AD36" i="2" l="1"/>
  <c r="Y36" i="2"/>
  <c r="AC34" i="2"/>
  <c r="X34" i="2"/>
  <c r="AG34" i="2"/>
  <c r="AB34" i="2"/>
  <c r="AF34" i="2"/>
  <c r="AA34" i="2"/>
  <c r="AH35" i="2" s="1"/>
  <c r="AG35" i="2" l="1"/>
  <c r="AB35" i="2"/>
  <c r="AH36" i="2" s="1"/>
  <c r="AC35" i="2"/>
  <c r="X35" i="2"/>
  <c r="X36" i="2" l="1"/>
  <c r="AC36" i="2"/>
  <c r="I25" i="2" l="1"/>
  <c r="I27" i="2"/>
  <c r="H26" i="2"/>
  <c r="F12" i="2"/>
  <c r="G12" i="2" s="1"/>
  <c r="E29" i="2"/>
  <c r="I29" i="2" s="1"/>
  <c r="E28" i="2"/>
  <c r="I28" i="2" s="1"/>
  <c r="E27" i="2"/>
  <c r="E26" i="2"/>
  <c r="I26" i="2" s="1"/>
  <c r="E25" i="2"/>
  <c r="D29" i="2"/>
  <c r="H29" i="2" s="1"/>
  <c r="D28" i="2"/>
  <c r="H28" i="2" s="1"/>
  <c r="D27" i="2"/>
  <c r="H27" i="2" s="1"/>
  <c r="D26" i="2"/>
  <c r="D25" i="2"/>
  <c r="H25" i="2" s="1"/>
  <c r="C29" i="2"/>
  <c r="G29" i="2" s="1"/>
  <c r="C28" i="2"/>
  <c r="G28" i="2" s="1"/>
  <c r="C27" i="2"/>
  <c r="G27" i="2" s="1"/>
  <c r="C26" i="2"/>
  <c r="C25" i="2"/>
  <c r="G25" i="2" s="1"/>
  <c r="B29" i="2"/>
  <c r="B28" i="2"/>
  <c r="B27" i="2"/>
  <c r="B26" i="2"/>
  <c r="G26" i="2" s="1"/>
  <c r="B25" i="2"/>
  <c r="E16" i="2"/>
  <c r="AA20" i="2" s="1"/>
  <c r="E15" i="2"/>
  <c r="AA19" i="2" s="1"/>
  <c r="E14" i="2"/>
  <c r="E13" i="2"/>
  <c r="AA17" i="2" s="1"/>
  <c r="E12" i="2"/>
  <c r="AA16" i="2" s="1"/>
  <c r="D16" i="2"/>
  <c r="Z20" i="2" s="1"/>
  <c r="D15" i="2"/>
  <c r="Z19" i="2" s="1"/>
  <c r="D14" i="2"/>
  <c r="Z18" i="2" s="1"/>
  <c r="D13" i="2"/>
  <c r="Z17" i="2" s="1"/>
  <c r="D12" i="2"/>
  <c r="Z16" i="2" s="1"/>
  <c r="C16" i="2"/>
  <c r="Y20" i="2" s="1"/>
  <c r="C15" i="2"/>
  <c r="Y19" i="2" s="1"/>
  <c r="C14" i="2"/>
  <c r="C13" i="2"/>
  <c r="Y17" i="2" s="1"/>
  <c r="B16" i="2"/>
  <c r="B15" i="2"/>
  <c r="B14" i="2"/>
  <c r="X18" i="2" s="1"/>
  <c r="B13" i="2"/>
  <c r="X17" i="2" s="1"/>
  <c r="B11" i="1"/>
  <c r="B10" i="1"/>
  <c r="F16" i="2" l="1"/>
  <c r="X20" i="2"/>
  <c r="F14" i="2"/>
  <c r="G14" i="2" s="1"/>
  <c r="I14" i="2"/>
  <c r="AA18" i="2"/>
  <c r="F15" i="2"/>
  <c r="H15" i="2" s="1"/>
  <c r="X19" i="2"/>
  <c r="AI36" i="2" s="1"/>
  <c r="Y18" i="2"/>
  <c r="AI31" i="2" s="1"/>
  <c r="F13" i="2"/>
  <c r="G16" i="2"/>
  <c r="H12" i="2"/>
  <c r="H16" i="2"/>
  <c r="I15" i="2"/>
  <c r="I12" i="2"/>
  <c r="I16" i="2"/>
  <c r="G15" i="2"/>
  <c r="I13" i="2"/>
  <c r="R10" i="1"/>
  <c r="R11" i="1" s="1"/>
  <c r="AI41" i="2" l="1"/>
  <c r="AI32" i="2"/>
  <c r="AI35" i="2"/>
  <c r="AI30" i="2"/>
  <c r="AI33" i="2"/>
  <c r="H14" i="2"/>
  <c r="AI34" i="2"/>
  <c r="H13" i="2"/>
  <c r="H17" i="2" s="1"/>
  <c r="G13" i="2"/>
  <c r="G17" i="2"/>
  <c r="I17" i="2"/>
  <c r="B20" i="2" s="1"/>
  <c r="L62" i="1"/>
  <c r="B64" i="1" s="1"/>
  <c r="D64" i="1" s="1"/>
  <c r="E64" i="1" s="1"/>
  <c r="G64" i="1" s="1"/>
  <c r="L63" i="1"/>
  <c r="C64" i="1"/>
  <c r="F64" i="1" s="1"/>
  <c r="L40" i="1"/>
  <c r="B5" i="1"/>
  <c r="B21" i="1"/>
  <c r="C14" i="1"/>
  <c r="C10" i="1"/>
  <c r="C11" i="1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E6" i="1"/>
  <c r="E2" i="1" s="1"/>
  <c r="E3" i="1" s="1"/>
  <c r="D6" i="1"/>
  <c r="C1" i="1"/>
  <c r="D1" i="1"/>
  <c r="E1" i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D2" i="1"/>
  <c r="D3" i="1" s="1"/>
  <c r="F6" i="1"/>
  <c r="F2" i="1" s="1"/>
  <c r="F3" i="1" s="1"/>
  <c r="D14" i="1"/>
  <c r="D10" i="1"/>
  <c r="D11" i="1" s="1"/>
  <c r="E14" i="1"/>
  <c r="E10" i="1" s="1"/>
  <c r="E11" i="1" s="1"/>
  <c r="B42" i="1"/>
  <c r="C42" i="1"/>
  <c r="B18" i="2" l="1"/>
  <c r="F42" i="1"/>
  <c r="D42" i="1"/>
  <c r="G30" i="2"/>
  <c r="C26" i="1"/>
  <c r="F26" i="1" s="1"/>
  <c r="B26" i="1"/>
  <c r="D26" i="1" s="1"/>
  <c r="B2" i="1"/>
  <c r="B3" i="1" s="1"/>
  <c r="C2" i="1"/>
  <c r="C3" i="1" s="1"/>
  <c r="F14" i="1"/>
  <c r="G6" i="1"/>
  <c r="H6" i="1"/>
  <c r="H30" i="2"/>
  <c r="I30" i="2"/>
  <c r="B33" i="2" s="1"/>
  <c r="B65" i="1"/>
  <c r="D65" i="1" s="1"/>
  <c r="H64" i="1"/>
  <c r="C65" i="1" s="1"/>
  <c r="F65" i="1" s="1"/>
  <c r="B31" i="2" l="1"/>
  <c r="H2" i="1"/>
  <c r="H3" i="1" s="1"/>
  <c r="J6" i="1"/>
  <c r="I6" i="1"/>
  <c r="G2" i="1"/>
  <c r="G3" i="1" s="1"/>
  <c r="G14" i="1"/>
  <c r="F10" i="1"/>
  <c r="F11" i="1" s="1"/>
  <c r="E26" i="1"/>
  <c r="E65" i="1"/>
  <c r="E42" i="1"/>
  <c r="G26" i="1" l="1"/>
  <c r="H26" i="1"/>
  <c r="C27" i="1" s="1"/>
  <c r="F27" i="1" s="1"/>
  <c r="K6" i="1"/>
  <c r="I2" i="1"/>
  <c r="I3" i="1" s="1"/>
  <c r="H14" i="1"/>
  <c r="G10" i="1"/>
  <c r="G11" i="1" s="1"/>
  <c r="L6" i="1"/>
  <c r="J2" i="1"/>
  <c r="J3" i="1" s="1"/>
  <c r="H65" i="1"/>
  <c r="G65" i="1"/>
  <c r="B66" i="1" s="1"/>
  <c r="D66" i="1" s="1"/>
  <c r="G42" i="1"/>
  <c r="H42" i="1"/>
  <c r="B43" i="1"/>
  <c r="D43" i="1" s="1"/>
  <c r="C43" i="1"/>
  <c r="F43" i="1" l="1"/>
  <c r="L2" i="1"/>
  <c r="L3" i="1" s="1"/>
  <c r="N6" i="1"/>
  <c r="M6" i="1"/>
  <c r="K2" i="1"/>
  <c r="K3" i="1" s="1"/>
  <c r="I14" i="1"/>
  <c r="H10" i="1"/>
  <c r="H11" i="1" s="1"/>
  <c r="B27" i="1"/>
  <c r="D27" i="1" s="1"/>
  <c r="E27" i="1" s="1"/>
  <c r="C66" i="1"/>
  <c r="F66" i="1" s="1"/>
  <c r="E43" i="1"/>
  <c r="J14" i="1" l="1"/>
  <c r="I10" i="1"/>
  <c r="I11" i="1" s="1"/>
  <c r="N2" i="1"/>
  <c r="N3" i="1" s="1"/>
  <c r="P6" i="1"/>
  <c r="P2" i="1" s="1"/>
  <c r="P3" i="1" s="1"/>
  <c r="O6" i="1"/>
  <c r="M2" i="1"/>
  <c r="M3" i="1" s="1"/>
  <c r="H27" i="1"/>
  <c r="G27" i="1"/>
  <c r="E66" i="1"/>
  <c r="H43" i="1"/>
  <c r="G43" i="1"/>
  <c r="B44" i="1"/>
  <c r="D44" i="1" s="1"/>
  <c r="C44" i="1"/>
  <c r="C28" i="1" l="1"/>
  <c r="F28" i="1" s="1"/>
  <c r="B28" i="1"/>
  <c r="D28" i="1" s="1"/>
  <c r="O2" i="1"/>
  <c r="O3" i="1" s="1"/>
  <c r="Q6" i="1"/>
  <c r="Q2" i="1" s="1"/>
  <c r="Q3" i="1" s="1"/>
  <c r="B7" i="1" s="1"/>
  <c r="K14" i="1"/>
  <c r="J10" i="1"/>
  <c r="J11" i="1" s="1"/>
  <c r="F44" i="1"/>
  <c r="E44" i="1" s="1"/>
  <c r="G66" i="1"/>
  <c r="B67" i="1" s="1"/>
  <c r="D67" i="1" s="1"/>
  <c r="H66" i="1"/>
  <c r="C67" i="1" s="1"/>
  <c r="F67" i="1" s="1"/>
  <c r="L14" i="1" l="1"/>
  <c r="K10" i="1"/>
  <c r="K11" i="1" s="1"/>
  <c r="E28" i="1"/>
  <c r="E67" i="1"/>
  <c r="G67" i="1" s="1"/>
  <c r="H44" i="1"/>
  <c r="G44" i="1"/>
  <c r="B45" i="1"/>
  <c r="D45" i="1" s="1"/>
  <c r="C45" i="1"/>
  <c r="H28" i="1" l="1"/>
  <c r="G28" i="1"/>
  <c r="M14" i="1"/>
  <c r="L10" i="1"/>
  <c r="L11" i="1" s="1"/>
  <c r="F45" i="1"/>
  <c r="H67" i="1"/>
  <c r="C68" i="1"/>
  <c r="F68" i="1" s="1"/>
  <c r="B68" i="1"/>
  <c r="D68" i="1" s="1"/>
  <c r="C29" i="1" l="1"/>
  <c r="F29" i="1" s="1"/>
  <c r="B29" i="1"/>
  <c r="D29" i="1" s="1"/>
  <c r="E29" i="1" s="1"/>
  <c r="N14" i="1"/>
  <c r="M10" i="1"/>
  <c r="M11" i="1" s="1"/>
  <c r="E68" i="1"/>
  <c r="E45" i="1"/>
  <c r="H45" i="1" s="1"/>
  <c r="O14" i="1" l="1"/>
  <c r="N10" i="1"/>
  <c r="N11" i="1" s="1"/>
  <c r="G29" i="1"/>
  <c r="H29" i="1"/>
  <c r="B30" i="1" s="1"/>
  <c r="D30" i="1" s="1"/>
  <c r="H68" i="1"/>
  <c r="G68" i="1"/>
  <c r="B69" i="1"/>
  <c r="D69" i="1" s="1"/>
  <c r="G45" i="1"/>
  <c r="B46" i="1"/>
  <c r="C46" i="1"/>
  <c r="C30" i="1" l="1"/>
  <c r="F30" i="1" s="1"/>
  <c r="E30" i="1" s="1"/>
  <c r="P14" i="1"/>
  <c r="O10" i="1"/>
  <c r="O11" i="1" s="1"/>
  <c r="F46" i="1"/>
  <c r="C69" i="1"/>
  <c r="F69" i="1" s="1"/>
  <c r="D46" i="1"/>
  <c r="H30" i="1"/>
  <c r="G30" i="1"/>
  <c r="C31" i="1" s="1"/>
  <c r="F31" i="1" s="1"/>
  <c r="E46" i="1" l="1"/>
  <c r="H46" i="1" s="1"/>
  <c r="P10" i="1"/>
  <c r="P11" i="1" s="1"/>
  <c r="Q14" i="1"/>
  <c r="Q10" i="1" s="1"/>
  <c r="Q11" i="1" s="1"/>
  <c r="B15" i="1" s="1"/>
  <c r="E69" i="1"/>
  <c r="G69" i="1" s="1"/>
  <c r="B31" i="1"/>
  <c r="D31" i="1"/>
  <c r="E31" i="1" s="1"/>
  <c r="G46" i="1"/>
  <c r="B47" i="1"/>
  <c r="C47" i="1"/>
  <c r="F47" i="1" l="1"/>
  <c r="H69" i="1"/>
  <c r="B70" i="1" s="1"/>
  <c r="D70" i="1" s="1"/>
  <c r="D47" i="1"/>
  <c r="E47" i="1" s="1"/>
  <c r="G31" i="1"/>
  <c r="H31" i="1"/>
  <c r="C70" i="1" l="1"/>
  <c r="F70" i="1" s="1"/>
  <c r="E70" i="1"/>
  <c r="H70" i="1" s="1"/>
  <c r="C32" i="1"/>
  <c r="B32" i="1"/>
  <c r="H47" i="1"/>
  <c r="G47" i="1"/>
  <c r="C48" i="1"/>
  <c r="B48" i="1"/>
  <c r="F32" i="1" l="1"/>
  <c r="C34" i="1"/>
  <c r="D32" i="1"/>
  <c r="E32" i="1" s="1"/>
  <c r="G32" i="1" s="1"/>
  <c r="G34" i="1" s="1"/>
  <c r="B34" i="1"/>
  <c r="G70" i="1"/>
  <c r="B71" i="1" s="1"/>
  <c r="C71" i="1"/>
  <c r="F71" i="1" s="1"/>
  <c r="F48" i="1"/>
  <c r="D48" i="1"/>
  <c r="E48" i="1" s="1"/>
  <c r="D71" i="1" l="1"/>
  <c r="E71" i="1" s="1"/>
  <c r="H32" i="1"/>
  <c r="H34" i="1" s="1"/>
  <c r="B35" i="1" s="1"/>
  <c r="G48" i="1"/>
  <c r="H48" i="1"/>
  <c r="C49" i="1"/>
  <c r="B49" i="1"/>
  <c r="G71" i="1" l="1"/>
  <c r="H71" i="1"/>
  <c r="B72" i="1"/>
  <c r="D72" i="1" s="1"/>
  <c r="F49" i="1"/>
  <c r="D49" i="1"/>
  <c r="C72" i="1" l="1"/>
  <c r="E49" i="1"/>
  <c r="H49" i="1" s="1"/>
  <c r="C50" i="1"/>
  <c r="F72" i="1" l="1"/>
  <c r="E72" i="1" s="1"/>
  <c r="F50" i="1"/>
  <c r="G49" i="1"/>
  <c r="B50" i="1"/>
  <c r="H72" i="1" l="1"/>
  <c r="B73" i="1"/>
  <c r="D73" i="1" s="1"/>
  <c r="G72" i="1"/>
  <c r="C73" i="1" s="1"/>
  <c r="D50" i="1"/>
  <c r="E50" i="1" s="1"/>
  <c r="G50" i="1" s="1"/>
  <c r="B51" i="1" l="1"/>
  <c r="D51" i="1" s="1"/>
  <c r="H50" i="1"/>
  <c r="F73" i="1"/>
  <c r="E73" i="1" s="1"/>
  <c r="C51" i="1"/>
  <c r="F51" i="1" l="1"/>
  <c r="E51" i="1" s="1"/>
  <c r="G73" i="1"/>
  <c r="H73" i="1"/>
  <c r="B74" i="1" s="1"/>
  <c r="D74" i="1" s="1"/>
  <c r="C74" i="1"/>
  <c r="H51" i="1"/>
  <c r="G51" i="1"/>
  <c r="C52" i="1"/>
  <c r="B52" i="1"/>
  <c r="F74" i="1" l="1"/>
  <c r="E74" i="1" s="1"/>
  <c r="F52" i="1"/>
  <c r="D52" i="1"/>
  <c r="E52" i="1" s="1"/>
  <c r="G74" i="1" l="1"/>
  <c r="H74" i="1"/>
  <c r="B75" i="1" s="1"/>
  <c r="D75" i="1" s="1"/>
  <c r="C75" i="1"/>
  <c r="G52" i="1"/>
  <c r="H52" i="1"/>
  <c r="B53" i="1"/>
  <c r="D53" i="1" s="1"/>
  <c r="C53" i="1"/>
  <c r="F75" i="1" l="1"/>
  <c r="E75" i="1" s="1"/>
  <c r="F53" i="1"/>
  <c r="G75" i="1" l="1"/>
  <c r="B76" i="1"/>
  <c r="D76" i="1" s="1"/>
  <c r="H75" i="1"/>
  <c r="C76" i="1" s="1"/>
  <c r="F76" i="1" s="1"/>
  <c r="E53" i="1"/>
  <c r="E76" i="1" l="1"/>
  <c r="G76" i="1"/>
  <c r="H76" i="1"/>
  <c r="B77" i="1"/>
  <c r="D77" i="1" s="1"/>
  <c r="C77" i="1"/>
  <c r="F77" i="1" s="1"/>
  <c r="G53" i="1"/>
  <c r="H53" i="1"/>
  <c r="C54" i="1"/>
  <c r="B54" i="1"/>
  <c r="E77" i="1" l="1"/>
  <c r="H77" i="1" s="1"/>
  <c r="F54" i="1"/>
  <c r="D54" i="1"/>
  <c r="E54" i="1" s="1"/>
  <c r="B78" i="1" l="1"/>
  <c r="D78" i="1" s="1"/>
  <c r="G77" i="1"/>
  <c r="C78" i="1" s="1"/>
  <c r="F78" i="1" s="1"/>
  <c r="B55" i="1"/>
  <c r="D55" i="1" s="1"/>
  <c r="G54" i="1"/>
  <c r="H54" i="1"/>
  <c r="C55" i="1"/>
  <c r="E78" i="1" l="1"/>
  <c r="G78" i="1" s="1"/>
  <c r="F55" i="1"/>
  <c r="E55" i="1" s="1"/>
  <c r="H78" i="1" l="1"/>
  <c r="H55" i="1"/>
  <c r="G55" i="1"/>
  <c r="C56" i="1"/>
  <c r="B56" i="1"/>
  <c r="F56" i="1" l="1"/>
  <c r="D56" i="1"/>
  <c r="E56" i="1"/>
  <c r="G56" i="1" s="1"/>
  <c r="H56" i="1" l="1"/>
</calcChain>
</file>

<file path=xl/sharedStrings.xml><?xml version="1.0" encoding="utf-8"?>
<sst xmlns="http://purl.oclc.org/ooxml/spreadsheetml/main" count="146" uniqueCount="80">
  <si>
    <t>Номер отсчёта i чётное</t>
  </si>
  <si>
    <t>e</t>
  </si>
  <si>
    <t>j</t>
  </si>
  <si>
    <t>min</t>
  </si>
  <si>
    <t>Номер отсчёта i нечётное</t>
  </si>
  <si>
    <t>N</t>
  </si>
  <si>
    <t>N/2</t>
  </si>
  <si>
    <t>Номер итерации</t>
  </si>
  <si>
    <t>Знак</t>
  </si>
  <si>
    <t>-</t>
  </si>
  <si>
    <t>f(x)</t>
  </si>
  <si>
    <t>Ф1</t>
  </si>
  <si>
    <t>Ф2</t>
  </si>
  <si>
    <t>i</t>
  </si>
  <si>
    <t>xi</t>
  </si>
  <si>
    <t>f(xi)</t>
  </si>
  <si>
    <t>x1j</t>
  </si>
  <si>
    <t>x2j</t>
  </si>
  <si>
    <t>f1j</t>
  </si>
  <si>
    <t>f2j</t>
  </si>
  <si>
    <t>aj</t>
  </si>
  <si>
    <t>bj</t>
  </si>
  <si>
    <t>Метод дихотомии</t>
  </si>
  <si>
    <t>Метод Фибоначчи</t>
  </si>
  <si>
    <t>Метод золотого сечения</t>
  </si>
  <si>
    <t xml:space="preserve">Вид товара </t>
  </si>
  <si>
    <t>F =</t>
  </si>
  <si>
    <t>Vi</t>
  </si>
  <si>
    <t>Ki</t>
  </si>
  <si>
    <t>Si</t>
  </si>
  <si>
    <t>f</t>
  </si>
  <si>
    <t>qi0</t>
  </si>
  <si>
    <t>Ki*Vi/qi0</t>
  </si>
  <si>
    <t>Si*qi</t>
  </si>
  <si>
    <t>fi*qi</t>
  </si>
  <si>
    <t>L</t>
  </si>
  <si>
    <t>∑</t>
  </si>
  <si>
    <t>h*∑(i)(fi*qi)</t>
  </si>
  <si>
    <t>\</t>
  </si>
  <si>
    <t>Вид товара</t>
  </si>
  <si>
    <t>потребности</t>
  </si>
  <si>
    <t xml:space="preserve"> -</t>
  </si>
  <si>
    <t>издержки заказывания</t>
  </si>
  <si>
    <t>издержки содержания</t>
  </si>
  <si>
    <t>расход складской пощади на ед товара</t>
  </si>
  <si>
    <t>величина складской площади</t>
  </si>
  <si>
    <t>Вариант14</t>
  </si>
  <si>
    <t>Вариант 14</t>
  </si>
  <si>
    <t>L - суммарные расходы</t>
  </si>
  <si>
    <t>отсутствие ограничений</t>
  </si>
  <si>
    <r>
      <t>q</t>
    </r>
    <r>
      <rPr>
        <i/>
        <vertAlign val="subscript"/>
        <sz val="14"/>
        <color theme="1"/>
        <rFont val="Times New Roman"/>
        <family val="1"/>
        <charset val="204"/>
      </rPr>
      <t>i</t>
    </r>
    <r>
      <rPr>
        <i/>
        <vertAlign val="superscript"/>
        <sz val="14"/>
        <color theme="1"/>
        <rFont val="Times New Roman"/>
        <family val="1"/>
        <charset val="204"/>
      </rPr>
      <t>0</t>
    </r>
    <r>
      <rPr>
        <i/>
        <sz val="14"/>
        <color theme="1"/>
        <rFont val="Times New Roman"/>
        <family val="1"/>
        <charset val="204"/>
      </rPr>
      <t xml:space="preserve"> - оптималььные размеры поставок(по Уилсону)</t>
    </r>
  </si>
  <si>
    <r>
      <t>f</t>
    </r>
    <r>
      <rPr>
        <i/>
        <vertAlign val="subscript"/>
        <sz val="14"/>
        <color theme="1"/>
        <rFont val="Times New Roman"/>
        <family val="1"/>
        <charset val="204"/>
      </rPr>
      <t>i</t>
    </r>
    <r>
      <rPr>
        <i/>
        <sz val="14"/>
        <color theme="1"/>
        <rFont val="Times New Roman"/>
        <family val="1"/>
        <charset val="204"/>
      </rPr>
      <t>q</t>
    </r>
    <r>
      <rPr>
        <i/>
        <vertAlign val="subscript"/>
        <sz val="14"/>
        <color theme="1"/>
        <rFont val="Times New Roman"/>
        <family val="1"/>
        <charset val="204"/>
      </rPr>
      <t>i</t>
    </r>
    <r>
      <rPr>
        <i/>
        <vertAlign val="superscript"/>
        <sz val="14"/>
        <color theme="1"/>
        <rFont val="Times New Roman"/>
        <family val="1"/>
        <charset val="204"/>
      </rPr>
      <t>0</t>
    </r>
    <r>
      <rPr>
        <i/>
        <sz val="14"/>
        <color theme="1"/>
        <rFont val="Times New Roman"/>
        <family val="1"/>
        <charset val="204"/>
      </rPr>
      <t xml:space="preserve"> - необходимое количество складских площадей</t>
    </r>
  </si>
  <si>
    <t>Ограничения</t>
  </si>
  <si>
    <t>Целевая функция</t>
  </si>
  <si>
    <r>
      <t>12000/X</t>
    </r>
    <r>
      <rPr>
        <vertAlign val="subscript"/>
        <sz val="14"/>
        <color theme="1"/>
        <rFont val="Calibri"/>
        <family val="2"/>
        <scheme val="minor"/>
      </rPr>
      <t>1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+20*X</t>
    </r>
    <r>
      <rPr>
        <vertAlign val="subscript"/>
        <sz val="14"/>
        <color theme="1"/>
        <rFont val="Calibri"/>
        <family val="2"/>
        <scheme val="minor"/>
      </rPr>
      <t>1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+30000/X</t>
    </r>
    <r>
      <rPr>
        <vertAlign val="subscript"/>
        <sz val="14"/>
        <color theme="1"/>
        <rFont val="Calibri"/>
        <family val="2"/>
        <scheme val="minor"/>
      </rPr>
      <t>2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+3/X</t>
    </r>
    <r>
      <rPr>
        <vertAlign val="subscript"/>
        <sz val="14"/>
        <color theme="1"/>
        <rFont val="Calibri"/>
        <family val="2"/>
        <scheme val="minor"/>
      </rPr>
      <t>2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+44800/X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   +7*X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+9000/X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+3/X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+320/X</t>
    </r>
    <r>
      <rPr>
        <vertAlign val="subscript"/>
        <sz val="14"/>
        <color theme="1"/>
        <rFont val="Calibri"/>
        <family val="2"/>
        <scheme val="minor"/>
      </rPr>
      <t>5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+8/X</t>
    </r>
    <r>
      <rPr>
        <vertAlign val="subscript"/>
        <sz val="14"/>
        <color theme="1"/>
        <rFont val="Calibri"/>
        <family val="2"/>
        <scheme val="minor"/>
      </rPr>
      <t>5</t>
    </r>
    <r>
      <rPr>
        <vertAlign val="superscript"/>
        <sz val="14"/>
        <color theme="1"/>
        <rFont val="Calibri"/>
        <family val="2"/>
        <scheme val="minor"/>
      </rPr>
      <t>r+1</t>
    </r>
  </si>
  <si>
    <t>Метод сопряженных направлений</t>
  </si>
  <si>
    <t>Сопряженные векторы</t>
  </si>
  <si>
    <t>Итерация</t>
  </si>
  <si>
    <t>λ</t>
  </si>
  <si>
    <t>10 + λ</t>
  </si>
  <si>
    <t>28,28 + λ</t>
  </si>
  <si>
    <t>ПОИСК РЕШЕНИЯ</t>
  </si>
  <si>
    <r>
      <t>d</t>
    </r>
    <r>
      <rPr>
        <vertAlign val="subscript"/>
        <sz val="14"/>
        <color theme="1"/>
        <rFont val="Calibri"/>
        <family val="2"/>
        <scheme val="minor"/>
      </rPr>
      <t xml:space="preserve">1 </t>
    </r>
    <r>
      <rPr>
        <sz val="14"/>
        <color theme="1"/>
        <rFont val="Calibri"/>
        <family val="2"/>
        <scheme val="minor"/>
      </rPr>
      <t>= (1, 0, 0, 0, 0)</t>
    </r>
    <r>
      <rPr>
        <vertAlign val="superscript"/>
        <sz val="14"/>
        <color theme="1"/>
        <rFont val="Calibri"/>
        <family val="2"/>
        <scheme val="minor"/>
      </rPr>
      <t>T</t>
    </r>
  </si>
  <si>
    <r>
      <t>d</t>
    </r>
    <r>
      <rPr>
        <vertAlign val="subscript"/>
        <sz val="14"/>
        <color theme="1"/>
        <rFont val="Calibri"/>
        <family val="2"/>
        <scheme val="minor"/>
      </rPr>
      <t xml:space="preserve">2 </t>
    </r>
    <r>
      <rPr>
        <sz val="14"/>
        <color theme="1"/>
        <rFont val="Calibri"/>
        <family val="2"/>
        <scheme val="minor"/>
      </rPr>
      <t>= (0, 1, 0, 0, 0)</t>
    </r>
    <r>
      <rPr>
        <vertAlign val="superscript"/>
        <sz val="14"/>
        <color theme="1"/>
        <rFont val="Calibri"/>
        <family val="2"/>
        <scheme val="minor"/>
      </rPr>
      <t>T</t>
    </r>
  </si>
  <si>
    <r>
      <t>d</t>
    </r>
    <r>
      <rPr>
        <vertAlign val="subscript"/>
        <sz val="14"/>
        <color theme="1"/>
        <rFont val="Calibri"/>
        <family val="2"/>
        <scheme val="minor"/>
      </rPr>
      <t xml:space="preserve">3 </t>
    </r>
    <r>
      <rPr>
        <sz val="14"/>
        <color theme="1"/>
        <rFont val="Calibri"/>
        <family val="2"/>
        <scheme val="minor"/>
      </rPr>
      <t>= (0, 0, 1, 0, 0)</t>
    </r>
    <r>
      <rPr>
        <vertAlign val="superscript"/>
        <sz val="14"/>
        <color theme="1"/>
        <rFont val="Calibri"/>
        <family val="2"/>
        <scheme val="minor"/>
      </rPr>
      <t>T</t>
    </r>
  </si>
  <si>
    <r>
      <t>d</t>
    </r>
    <r>
      <rPr>
        <vertAlign val="subscript"/>
        <sz val="14"/>
        <color theme="1"/>
        <rFont val="Calibri"/>
        <family val="2"/>
        <scheme val="minor"/>
      </rPr>
      <t xml:space="preserve">4 </t>
    </r>
    <r>
      <rPr>
        <sz val="14"/>
        <color theme="1"/>
        <rFont val="Calibri"/>
        <family val="2"/>
        <scheme val="minor"/>
      </rPr>
      <t>= (0, 0, 0, 1, 0)</t>
    </r>
    <r>
      <rPr>
        <vertAlign val="superscript"/>
        <sz val="14"/>
        <color theme="1"/>
        <rFont val="Calibri"/>
        <family val="2"/>
        <scheme val="minor"/>
      </rPr>
      <t>T</t>
    </r>
  </si>
  <si>
    <r>
      <t>d</t>
    </r>
    <r>
      <rPr>
        <vertAlign val="subscript"/>
        <sz val="14"/>
        <color theme="1"/>
        <rFont val="Calibri"/>
        <family val="2"/>
        <scheme val="minor"/>
      </rPr>
      <t xml:space="preserve">5 </t>
    </r>
    <r>
      <rPr>
        <sz val="14"/>
        <color theme="1"/>
        <rFont val="Calibri"/>
        <family val="2"/>
        <scheme val="minor"/>
      </rPr>
      <t>= (0, 0, 0, 0, 1)</t>
    </r>
    <r>
      <rPr>
        <vertAlign val="superscript"/>
        <sz val="14"/>
        <color theme="1"/>
        <rFont val="Calibri"/>
        <family val="2"/>
        <scheme val="minor"/>
      </rPr>
      <t>T</t>
    </r>
  </si>
  <si>
    <r>
      <t>X</t>
    </r>
    <r>
      <rPr>
        <vertAlign val="subscript"/>
        <sz val="14"/>
        <color theme="1"/>
        <rFont val="Calibri"/>
        <family val="2"/>
        <scheme val="minor"/>
      </rPr>
      <t>1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</si>
  <si>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X</t>
    </r>
    <r>
      <rPr>
        <vertAlign val="subscript"/>
        <sz val="14"/>
        <color theme="1"/>
        <rFont val="Calibri"/>
        <family val="2"/>
        <scheme val="minor"/>
      </rPr>
      <t>2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</si>
  <si>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X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</si>
  <si>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X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</si>
  <si>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X</t>
    </r>
    <r>
      <rPr>
        <vertAlign val="subscript"/>
        <sz val="14"/>
        <color theme="1"/>
        <rFont val="Calibri"/>
        <family val="2"/>
        <scheme val="minor"/>
      </rPr>
      <t>5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</si>
  <si>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Y</t>
    </r>
    <r>
      <rPr>
        <vertAlign val="subscript"/>
        <sz val="14"/>
        <color theme="1"/>
        <rFont val="Calibri"/>
        <family val="2"/>
        <scheme val="minor"/>
      </rPr>
      <t>1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</si>
  <si>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Y</t>
    </r>
    <r>
      <rPr>
        <vertAlign val="subscript"/>
        <sz val="14"/>
        <color theme="1"/>
        <rFont val="Calibri"/>
        <family val="2"/>
        <scheme val="minor"/>
      </rPr>
      <t>2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</si>
  <si>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Y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</si>
  <si>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Y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</si>
  <si>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Y</t>
    </r>
    <r>
      <rPr>
        <vertAlign val="subscript"/>
        <sz val="14"/>
        <color theme="1"/>
        <rFont val="Calibri"/>
        <family val="2"/>
        <scheme val="minor"/>
      </rPr>
      <t>5</t>
    </r>
    <r>
      <rPr>
        <vertAlign val="superscript"/>
        <sz val="14"/>
        <color theme="1"/>
        <rFont val="Calibri"/>
        <family val="2"/>
        <scheme val="minor"/>
      </rPr>
      <t>r+1</t>
    </r>
  </si>
  <si>
    <r>
      <t>L(X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>)</t>
    </r>
  </si>
  <si>
    <r>
      <t>d</t>
    </r>
    <r>
      <rPr>
        <vertAlign val="subscript"/>
        <sz val="14"/>
        <color theme="1"/>
        <rFont val="Calibri"/>
        <family val="2"/>
        <scheme val="minor"/>
      </rPr>
      <t>0</t>
    </r>
    <r>
      <rPr>
        <sz val="14"/>
        <color theme="1"/>
        <rFont val="Calibri"/>
        <family val="2"/>
        <scheme val="minor"/>
      </rPr>
      <t xml:space="preserve"> = d</t>
    </r>
    <r>
      <rPr>
        <vertAlign val="subscript"/>
        <sz val="14"/>
        <color theme="1"/>
        <rFont val="Calibri"/>
        <family val="2"/>
        <scheme val="minor"/>
      </rPr>
      <t>5</t>
    </r>
  </si>
  <si>
    <r>
      <t>||X</t>
    </r>
    <r>
      <rPr>
        <vertAlign val="superscript"/>
        <sz val="14"/>
        <color theme="1"/>
        <rFont val="Calibri"/>
        <family val="2"/>
        <scheme val="minor"/>
      </rPr>
      <t>r+1</t>
    </r>
    <r>
      <rPr>
        <sz val="14"/>
        <color theme="1"/>
        <rFont val="Calibri"/>
        <family val="2"/>
        <scheme val="minor"/>
      </rPr>
      <t xml:space="preserve"> - X</t>
    </r>
    <r>
      <rPr>
        <vertAlign val="superscript"/>
        <sz val="14"/>
        <color theme="1"/>
        <rFont val="Calibri"/>
        <family val="2"/>
        <scheme val="minor"/>
      </rPr>
      <t>r</t>
    </r>
    <r>
      <rPr>
        <sz val="14"/>
        <color theme="1"/>
        <rFont val="Calibri"/>
        <family val="2"/>
        <scheme val="minor"/>
      </rPr>
      <t>||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</si>
</sst>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</font>
    <font>
      <b/>
      <i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i/>
      <vertAlign val="superscript"/>
      <sz val="14"/>
      <color theme="1"/>
      <name val="Times New Roman"/>
      <family val="1"/>
      <charset val="204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67BF3"/>
        <bgColor indexed="64"/>
      </patternFill>
    </fill>
    <fill>
      <patternFill patternType="solid">
        <fgColor rgb="FFD0ACF4"/>
        <bgColor indexed="64"/>
      </patternFill>
    </fill>
  </fills>
  <borders count="2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2" applyBorder="1" applyAlignment="1">
      <alignment horizontal="center" vertical="center" wrapText="1"/>
    </xf>
    <xf numFmtId="0" fontId="1" fillId="3" borderId="1" xfId="1" applyBorder="1" applyAlignment="1">
      <alignment horizontal="center" vertical="center" wrapText="1"/>
    </xf>
    <xf numFmtId="0" fontId="1" fillId="5" borderId="1" xfId="3" applyBorder="1" applyAlignment="1">
      <alignment horizontal="center" vertical="center" wrapText="1"/>
    </xf>
    <xf numFmtId="0" fontId="1" fillId="6" borderId="1" xfId="4" applyBorder="1" applyAlignment="1">
      <alignment horizontal="center" vertical="center" wrapText="1"/>
    </xf>
    <xf numFmtId="0" fontId="1" fillId="6" borderId="1" xfId="4" applyBorder="1" applyAlignment="1">
      <alignment horizontal="center" vertical="center"/>
    </xf>
    <xf numFmtId="0" fontId="1" fillId="6" borderId="0" xfId="4" applyAlignment="1">
      <alignment horizontal="center" vertical="center"/>
    </xf>
    <xf numFmtId="0" fontId="1" fillId="4" borderId="0" xfId="2" applyAlignment="1">
      <alignment horizontal="center" vertical="center"/>
    </xf>
    <xf numFmtId="0" fontId="1" fillId="5" borderId="0" xfId="3" applyAlignment="1">
      <alignment horizontal="center" vertical="center"/>
    </xf>
    <xf numFmtId="0" fontId="1" fillId="3" borderId="0" xfId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4" fillId="9" borderId="4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/>
    <xf numFmtId="0" fontId="0" fillId="7" borderId="11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4" borderId="1" xfId="2" applyBorder="1" applyAlignment="1">
      <alignment horizontal="center" vertical="center" wrapText="1"/>
    </xf>
    <xf numFmtId="0" fontId="1" fillId="5" borderId="1" xfId="3" applyBorder="1" applyAlignment="1">
      <alignment horizontal="center" vertical="center" wrapText="1"/>
    </xf>
    <xf numFmtId="0" fontId="1" fillId="3" borderId="1" xfId="1" applyBorder="1" applyAlignment="1">
      <alignment horizontal="center" vertic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0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7" borderId="12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</cellXfs>
  <cellStyles count="5">
    <cellStyle name="40% — акцент1" xfId="1" builtinId="31"/>
    <cellStyle name="40% — акцент2" xfId="2" builtinId="35"/>
    <cellStyle name="40% — акцент4" xfId="3" builtinId="43"/>
    <cellStyle name="40% — акцент5" xfId="4" builtinId="47"/>
    <cellStyle name="Обычный" xfId="0" builtinId="0"/>
  </cellStyles>
  <dxfs count="0"/>
  <tableStyles count="0" defaultTableStyle="TableStyleMedium2" defaultPivotStyle="PivotStyleMedium9"/>
  <colors>
    <mruColors>
      <color rgb="FFD0ACF4"/>
      <color rgb="FFA67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7" Type="http://purl.oclc.org/ooxml/officeDocument/relationships/image" Target="../media/image7.png"/><Relationship Id="rId2" Type="http://purl.oclc.org/ooxml/officeDocument/relationships/image" Target="../media/image2.png"/><Relationship Id="rId1" Type="http://purl.oclc.org/ooxml/officeDocument/relationships/image" Target="../media/image1.png"/><Relationship Id="rId6" Type="http://purl.oclc.org/ooxml/officeDocument/relationships/image" Target="../media/image6.png"/><Relationship Id="rId5" Type="http://purl.oclc.org/ooxml/officeDocument/relationships/image" Target="../media/image5.png"/><Relationship Id="rId4" Type="http://purl.oclc.org/ooxml/officeDocument/relationships/image" Target="../media/image4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312964</xdr:colOff>
      <xdr:row>2</xdr:row>
      <xdr:rowOff>13607</xdr:rowOff>
    </xdr:from>
    <xdr:to>
      <xdr:col>0</xdr:col>
      <xdr:colOff>455839</xdr:colOff>
      <xdr:row>2</xdr:row>
      <xdr:rowOff>223157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purl.oclc.org/ooxml/officeDocument/relationships" r:embed="rId1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64" y="489857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312964</xdr:colOff>
      <xdr:row>3</xdr:row>
      <xdr:rowOff>0</xdr:rowOff>
    </xdr:from>
    <xdr:to>
      <xdr:col>0</xdr:col>
      <xdr:colOff>474889</xdr:colOff>
      <xdr:row>3</xdr:row>
      <xdr:rowOff>209550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purl.oclc.org/ooxml/officeDocument/relationships" r:embed="rId2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64" y="721179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312964</xdr:colOff>
      <xdr:row>4</xdr:row>
      <xdr:rowOff>0</xdr:rowOff>
    </xdr:from>
    <xdr:to>
      <xdr:col>0</xdr:col>
      <xdr:colOff>455839</xdr:colOff>
      <xdr:row>4</xdr:row>
      <xdr:rowOff>209550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purl.oclc.org/ooxml/officeDocument/relationships" r:embed="rId3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964" y="966107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326572</xdr:colOff>
      <xdr:row>5</xdr:row>
      <xdr:rowOff>13607</xdr:rowOff>
    </xdr:from>
    <xdr:to>
      <xdr:col>0</xdr:col>
      <xdr:colOff>450397</xdr:colOff>
      <xdr:row>5</xdr:row>
      <xdr:rowOff>223157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purl.oclc.org/ooxml/officeDocument/relationships" r:embed="rId4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2" y="1224643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367393</xdr:colOff>
      <xdr:row>2</xdr:row>
      <xdr:rowOff>-1</xdr:rowOff>
    </xdr:from>
    <xdr:to>
      <xdr:col>6</xdr:col>
      <xdr:colOff>510268</xdr:colOff>
      <xdr:row>2</xdr:row>
      <xdr:rowOff>209549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purl.oclc.org/ooxml/officeDocument/relationships" r:embed="rId1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9929" y="530678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367393</xdr:colOff>
      <xdr:row>2</xdr:row>
      <xdr:rowOff>231320</xdr:rowOff>
    </xdr:from>
    <xdr:to>
      <xdr:col>6</xdr:col>
      <xdr:colOff>529318</xdr:colOff>
      <xdr:row>3</xdr:row>
      <xdr:rowOff>195942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purl.oclc.org/ooxml/officeDocument/relationships" r:embed="rId2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9929" y="761999"/>
          <a:ext cx="1619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367393</xdr:colOff>
      <xdr:row>3</xdr:row>
      <xdr:rowOff>231321</xdr:rowOff>
    </xdr:from>
    <xdr:to>
      <xdr:col>6</xdr:col>
      <xdr:colOff>510268</xdr:colOff>
      <xdr:row>4</xdr:row>
      <xdr:rowOff>195942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purl.oclc.org/ooxml/officeDocument/relationships" r:embed="rId3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9929" y="1006928"/>
          <a:ext cx="1428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381001</xdr:colOff>
      <xdr:row>4</xdr:row>
      <xdr:rowOff>244927</xdr:rowOff>
    </xdr:from>
    <xdr:to>
      <xdr:col>6</xdr:col>
      <xdr:colOff>504826</xdr:colOff>
      <xdr:row>5</xdr:row>
      <xdr:rowOff>209549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purl.oclc.org/ooxml/officeDocument/relationships" r:embed="rId4">
          <a:clrChange>
            <a:clrFrom>
              <a:srgbClr val="FFFFFF"/>
            </a:clrFrom>
            <a:clrTo>
              <a:srgbClr val="FFFFFF">
                <a:alpha val="0%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73537" y="1265463"/>
          <a:ext cx="1238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14594</xdr:colOff>
      <xdr:row>17</xdr:row>
      <xdr:rowOff>176893</xdr:rowOff>
    </xdr:from>
    <xdr:to>
      <xdr:col>14</xdr:col>
      <xdr:colOff>213392</xdr:colOff>
      <xdr:row>19</xdr:row>
      <xdr:rowOff>172763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purl.oclc.org/ooxml/officeDocument/relationships" r:embed="rId5"/>
        <a:stretch>
          <a:fillRect/>
        </a:stretch>
      </xdr:blipFill>
      <xdr:spPr>
        <a:xfrm>
          <a:off x="9076951" y="4381500"/>
          <a:ext cx="2648084" cy="540156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21</xdr:row>
      <xdr:rowOff>27213</xdr:rowOff>
    </xdr:from>
    <xdr:to>
      <xdr:col>12</xdr:col>
      <xdr:colOff>340179</xdr:colOff>
      <xdr:row>24</xdr:row>
      <xdr:rowOff>30794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purl.oclc.org/ooxml/officeDocument/relationships" r:embed="rId6"/>
        <a:stretch>
          <a:fillRect/>
        </a:stretch>
      </xdr:blipFill>
      <xdr:spPr>
        <a:xfrm>
          <a:off x="9157607" y="5320392"/>
          <a:ext cx="1469572" cy="792795"/>
        </a:xfrm>
        <a:prstGeom prst="rect">
          <a:avLst/>
        </a:prstGeom>
      </xdr:spPr>
    </xdr:pic>
    <xdr:clientData/>
  </xdr:twoCellAnchor>
  <xdr:twoCellAnchor editAs="oneCell">
    <xdr:from>
      <xdr:col>22</xdr:col>
      <xdr:colOff>13607</xdr:colOff>
      <xdr:row>4</xdr:row>
      <xdr:rowOff>54429</xdr:rowOff>
    </xdr:from>
    <xdr:to>
      <xdr:col>26</xdr:col>
      <xdr:colOff>62908</xdr:colOff>
      <xdr:row>7</xdr:row>
      <xdr:rowOff>235033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purl.oclc.org/ooxml/officeDocument/relationships" r:embed="rId7"/>
        <a:stretch>
          <a:fillRect/>
        </a:stretch>
      </xdr:blipFill>
      <xdr:spPr>
        <a:xfrm>
          <a:off x="13607" y="9266465"/>
          <a:ext cx="2706404" cy="911678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Лист1"/>
  <dimension ref="A1:S81"/>
  <sheetViews>
    <sheetView topLeftCell="A28" zoomScale="70" zoomScaleNormal="70" workbookViewId="0">
      <selection activeCell="G26" sqref="G26"/>
    </sheetView>
  </sheetViews>
  <sheetFormatPr defaultColWidth="9.85546875" defaultRowHeight="18" customHeight="1" x14ac:dyDescent="0.25"/>
  <cols>
    <col min="1" max="1" width="7.5703125" style="1" customWidth="1"/>
    <col min="2" max="2" width="9.140625" style="1" customWidth="1"/>
    <col min="3" max="3" width="8.28515625" style="1" customWidth="1"/>
    <col min="4" max="4" width="11" style="1" customWidth="1"/>
    <col min="5" max="5" width="8.7109375" style="1" customWidth="1"/>
    <col min="6" max="6" width="10.5703125" style="1" customWidth="1"/>
    <col min="7" max="7" width="9" style="1" customWidth="1"/>
    <col min="8" max="8" width="7.85546875" style="1" customWidth="1"/>
    <col min="9" max="9" width="9" style="1" customWidth="1"/>
    <col min="10" max="10" width="8.42578125" style="1" customWidth="1"/>
    <col min="11" max="11" width="7.5703125" style="1" customWidth="1"/>
    <col min="12" max="12" width="7.85546875" style="1" customWidth="1"/>
    <col min="13" max="13" width="9.140625" style="1" customWidth="1"/>
    <col min="14" max="14" width="8.28515625" style="1" customWidth="1"/>
    <col min="15" max="15" width="8.5703125" style="1" customWidth="1"/>
    <col min="16" max="16" width="7.85546875" style="1" customWidth="1"/>
    <col min="17" max="18" width="8.140625" style="1" customWidth="1"/>
    <col min="19" max="16384" width="9.85546875" style="1"/>
  </cols>
  <sheetData>
    <row r="1" spans="1:19" ht="27.75" customHeight="1" x14ac:dyDescent="0.25">
      <c r="A1" s="10" t="s">
        <v>0</v>
      </c>
      <c r="B1" s="11">
        <v>1</v>
      </c>
      <c r="C1" s="11">
        <f>B1+1</f>
        <v>2</v>
      </c>
      <c r="D1" s="11">
        <f t="shared" ref="D1:Q1" si="0">C1+1</f>
        <v>3</v>
      </c>
      <c r="E1" s="11">
        <f t="shared" si="0"/>
        <v>4</v>
      </c>
      <c r="F1" s="11">
        <f t="shared" si="0"/>
        <v>5</v>
      </c>
      <c r="G1" s="11">
        <f t="shared" si="0"/>
        <v>6</v>
      </c>
      <c r="H1" s="11">
        <f t="shared" si="0"/>
        <v>7</v>
      </c>
      <c r="I1" s="11">
        <f t="shared" si="0"/>
        <v>8</v>
      </c>
      <c r="J1" s="11">
        <f t="shared" si="0"/>
        <v>9</v>
      </c>
      <c r="K1" s="11">
        <f>J1+1</f>
        <v>10</v>
      </c>
      <c r="L1" s="11">
        <f t="shared" si="0"/>
        <v>11</v>
      </c>
      <c r="M1" s="11">
        <f t="shared" si="0"/>
        <v>12</v>
      </c>
      <c r="N1" s="11">
        <f t="shared" si="0"/>
        <v>13</v>
      </c>
      <c r="O1" s="11">
        <f>N1+1</f>
        <v>14</v>
      </c>
      <c r="P1" s="11">
        <f t="shared" si="0"/>
        <v>15</v>
      </c>
      <c r="Q1" s="11">
        <f t="shared" si="0"/>
        <v>16</v>
      </c>
      <c r="S1" s="1" t="s">
        <v>47</v>
      </c>
    </row>
    <row r="2" spans="1:19" ht="18" customHeight="1" x14ac:dyDescent="0.25">
      <c r="A2" s="11" t="s">
        <v>14</v>
      </c>
      <c r="B2" s="2">
        <f>8/9*B6-$B$5/2</f>
        <v>0.8388888888888888</v>
      </c>
      <c r="C2" s="2">
        <f>8/9*C6+$B$5/2</f>
        <v>0.93888888888888888</v>
      </c>
      <c r="D2" s="2">
        <f t="shared" ref="D2" si="1">8/9*D6-$B$5/2</f>
        <v>1.7277777777777776</v>
      </c>
      <c r="E2" s="2">
        <f t="shared" ref="E2" si="2">8/9*E6+$B$5/2</f>
        <v>1.8277777777777777</v>
      </c>
      <c r="F2" s="2">
        <f t="shared" ref="F2" si="3">8/9*F6-$B$5/2</f>
        <v>2.6166666666666667</v>
      </c>
      <c r="G2" s="2">
        <f t="shared" ref="G2" si="4">8/9*G6+$B$5/2</f>
        <v>2.7166666666666663</v>
      </c>
      <c r="H2" s="2">
        <f t="shared" ref="H2" si="5">8/9*H6-$B$5/2</f>
        <v>3.5055555555555555</v>
      </c>
      <c r="I2" s="2">
        <f t="shared" ref="I2" si="6">8/9*I6+$B$5/2</f>
        <v>3.6055555555555552</v>
      </c>
      <c r="J2" s="2">
        <f t="shared" ref="J2" si="7">8/9*J6-$B$5/2</f>
        <v>4.3944444444444448</v>
      </c>
      <c r="K2" s="2">
        <f t="shared" ref="K2" si="8">8/9*K6+$B$5/2</f>
        <v>4.4944444444444445</v>
      </c>
      <c r="L2" s="2">
        <f t="shared" ref="L2" si="9">8/9*L6-$B$5/2</f>
        <v>5.2833333333333332</v>
      </c>
      <c r="M2" s="2">
        <f t="shared" ref="M2" si="10">8/9*M6+$B$5/2</f>
        <v>5.3833333333333329</v>
      </c>
      <c r="N2" s="2">
        <f t="shared" ref="N2" si="11">8/9*N6-$B$5/2</f>
        <v>6.1722222222222216</v>
      </c>
      <c r="O2" s="2">
        <f t="shared" ref="O2" si="12">8/9*O6+$B$5/2</f>
        <v>6.2722222222222213</v>
      </c>
      <c r="P2" s="2">
        <f t="shared" ref="P2" si="13">8/9*P6-$B$5/2</f>
        <v>7.0611111111111109</v>
      </c>
      <c r="Q2" s="2">
        <f t="shared" ref="Q2" si="14">8/9*Q6+$B$5/2</f>
        <v>7.1611111111111105</v>
      </c>
    </row>
    <row r="3" spans="1:19" ht="18" customHeight="1" x14ac:dyDescent="0.25">
      <c r="A3" s="11" t="s">
        <v>15</v>
      </c>
      <c r="B3" s="2">
        <f>B2*B2-13*B2+7</f>
        <v>-3.2018209876543207</v>
      </c>
      <c r="C3" s="2">
        <f t="shared" ref="C3:Q3" si="15">C2*C2-13*C2+7</f>
        <v>-4.3240432098765424</v>
      </c>
      <c r="D3" s="2">
        <f t="shared" si="15"/>
        <v>-12.475895061728394</v>
      </c>
      <c r="E3" s="2">
        <f t="shared" si="15"/>
        <v>-13.420339506172837</v>
      </c>
      <c r="F3" s="2">
        <f t="shared" si="15"/>
        <v>-20.169722222222219</v>
      </c>
      <c r="G3" s="2">
        <f t="shared" si="15"/>
        <v>-20.936388888888885</v>
      </c>
      <c r="H3" s="2">
        <f t="shared" si="15"/>
        <v>-26.283302469135805</v>
      </c>
      <c r="I3" s="2">
        <f t="shared" si="15"/>
        <v>-26.872191358024693</v>
      </c>
      <c r="J3" s="2">
        <f t="shared" si="15"/>
        <v>-30.816635802469136</v>
      </c>
      <c r="K3" s="2">
        <f t="shared" si="15"/>
        <v>-31.227746913580248</v>
      </c>
      <c r="L3" s="2">
        <f t="shared" si="15"/>
        <v>-33.769722222222228</v>
      </c>
      <c r="M3" s="2">
        <f t="shared" si="15"/>
        <v>-34.003055555555548</v>
      </c>
      <c r="N3" s="2">
        <f t="shared" si="15"/>
        <v>-35.142561728395059</v>
      </c>
      <c r="O3" s="16">
        <f t="shared" si="15"/>
        <v>-35.198117283950616</v>
      </c>
      <c r="P3" s="2">
        <f t="shared" si="15"/>
        <v>-34.93515432098765</v>
      </c>
      <c r="Q3" s="6">
        <f t="shared" si="15"/>
        <v>-34.81293209876543</v>
      </c>
    </row>
    <row r="5" spans="1:19" ht="18" customHeight="1" x14ac:dyDescent="0.25">
      <c r="A5" s="12" t="s">
        <v>1</v>
      </c>
      <c r="B5" s="1">
        <f>0.1</f>
        <v>0.1</v>
      </c>
    </row>
    <row r="6" spans="1:19" ht="18" customHeight="1" x14ac:dyDescent="0.25">
      <c r="A6" s="12" t="s">
        <v>2</v>
      </c>
      <c r="B6" s="1">
        <v>1</v>
      </c>
      <c r="C6" s="1">
        <v>1</v>
      </c>
      <c r="D6" s="1">
        <f>B6+1</f>
        <v>2</v>
      </c>
      <c r="E6" s="1">
        <f>C6+1</f>
        <v>2</v>
      </c>
      <c r="F6" s="1">
        <f t="shared" ref="F6:Q6" si="16">D6+1</f>
        <v>3</v>
      </c>
      <c r="G6" s="1">
        <f t="shared" si="16"/>
        <v>3</v>
      </c>
      <c r="H6" s="1">
        <f t="shared" si="16"/>
        <v>4</v>
      </c>
      <c r="I6" s="1">
        <f t="shared" si="16"/>
        <v>4</v>
      </c>
      <c r="J6" s="1">
        <f t="shared" si="16"/>
        <v>5</v>
      </c>
      <c r="K6" s="1">
        <f t="shared" si="16"/>
        <v>5</v>
      </c>
      <c r="L6" s="1">
        <f t="shared" si="16"/>
        <v>6</v>
      </c>
      <c r="M6" s="1">
        <f t="shared" si="16"/>
        <v>6</v>
      </c>
      <c r="N6" s="1">
        <f t="shared" si="16"/>
        <v>7</v>
      </c>
      <c r="O6" s="1">
        <f t="shared" si="16"/>
        <v>7</v>
      </c>
      <c r="P6" s="1">
        <f t="shared" si="16"/>
        <v>8</v>
      </c>
      <c r="Q6" s="1">
        <f t="shared" si="16"/>
        <v>8</v>
      </c>
    </row>
    <row r="7" spans="1:19" ht="18" customHeight="1" x14ac:dyDescent="0.25">
      <c r="A7" s="12" t="s">
        <v>3</v>
      </c>
      <c r="B7" s="1">
        <f>MIN(B3:Q3)</f>
        <v>-35.198117283950616</v>
      </c>
    </row>
    <row r="9" spans="1:19" ht="28.5" customHeight="1" x14ac:dyDescent="0.25">
      <c r="A9" s="10" t="s">
        <v>4</v>
      </c>
      <c r="B9" s="11">
        <v>1</v>
      </c>
      <c r="C9" s="11">
        <f>B9+1</f>
        <v>2</v>
      </c>
      <c r="D9" s="11">
        <f t="shared" ref="D9:J9" si="17">C9+1</f>
        <v>3</v>
      </c>
      <c r="E9" s="11">
        <f t="shared" si="17"/>
        <v>4</v>
      </c>
      <c r="F9" s="11">
        <f t="shared" si="17"/>
        <v>5</v>
      </c>
      <c r="G9" s="11">
        <f t="shared" si="17"/>
        <v>6</v>
      </c>
      <c r="H9" s="11">
        <f t="shared" si="17"/>
        <v>7</v>
      </c>
      <c r="I9" s="11">
        <f t="shared" si="17"/>
        <v>8</v>
      </c>
      <c r="J9" s="11">
        <f t="shared" si="17"/>
        <v>9</v>
      </c>
      <c r="K9" s="11">
        <f>J9+1</f>
        <v>10</v>
      </c>
      <c r="L9" s="11">
        <f t="shared" ref="L9:N9" si="18">K9+1</f>
        <v>11</v>
      </c>
      <c r="M9" s="11">
        <f t="shared" si="18"/>
        <v>12</v>
      </c>
      <c r="N9" s="11">
        <f t="shared" si="18"/>
        <v>13</v>
      </c>
      <c r="O9" s="11">
        <f>N9+1</f>
        <v>14</v>
      </c>
      <c r="P9" s="11">
        <f t="shared" ref="P9:Q9" si="19">O9+1</f>
        <v>15</v>
      </c>
      <c r="Q9" s="11">
        <f t="shared" si="19"/>
        <v>16</v>
      </c>
      <c r="R9" s="11">
        <v>17</v>
      </c>
    </row>
    <row r="10" spans="1:19" ht="18" customHeight="1" x14ac:dyDescent="0.25">
      <c r="A10" s="11" t="s">
        <v>14</v>
      </c>
      <c r="B10" s="2">
        <f>4/9*B14</f>
        <v>0.44444444444444442</v>
      </c>
      <c r="C10" s="2">
        <f t="shared" ref="C10:R10" si="20">4/9*C14</f>
        <v>0.88888888888888884</v>
      </c>
      <c r="D10" s="2">
        <f t="shared" si="20"/>
        <v>1.3333333333333333</v>
      </c>
      <c r="E10" s="2">
        <f t="shared" si="20"/>
        <v>1.7777777777777777</v>
      </c>
      <c r="F10" s="2">
        <f t="shared" si="20"/>
        <v>2.2222222222222223</v>
      </c>
      <c r="G10" s="2">
        <f t="shared" si="20"/>
        <v>2.6666666666666665</v>
      </c>
      <c r="H10" s="2">
        <f t="shared" si="20"/>
        <v>3.1111111111111107</v>
      </c>
      <c r="I10" s="2">
        <f t="shared" si="20"/>
        <v>3.5555555555555554</v>
      </c>
      <c r="J10" s="2">
        <f t="shared" si="20"/>
        <v>4</v>
      </c>
      <c r="K10" s="2">
        <f t="shared" si="20"/>
        <v>4.4444444444444446</v>
      </c>
      <c r="L10" s="2">
        <f t="shared" si="20"/>
        <v>4.8888888888888884</v>
      </c>
      <c r="M10" s="2">
        <f t="shared" si="20"/>
        <v>5.333333333333333</v>
      </c>
      <c r="N10" s="2">
        <f t="shared" si="20"/>
        <v>5.7777777777777777</v>
      </c>
      <c r="O10" s="2">
        <f t="shared" si="20"/>
        <v>6.2222222222222214</v>
      </c>
      <c r="P10" s="2">
        <f t="shared" si="20"/>
        <v>6.6666666666666661</v>
      </c>
      <c r="Q10" s="2">
        <f t="shared" si="20"/>
        <v>7.1111111111111107</v>
      </c>
      <c r="R10" s="2">
        <f t="shared" si="20"/>
        <v>7.5555555555555554</v>
      </c>
    </row>
    <row r="11" spans="1:19" ht="18" customHeight="1" x14ac:dyDescent="0.25">
      <c r="A11" s="11" t="s">
        <v>15</v>
      </c>
      <c r="B11" s="2">
        <f>B10*B10-13*B10+7</f>
        <v>1.4197530864197532</v>
      </c>
      <c r="C11" s="2">
        <f t="shared" ref="C11:R11" si="21">C10*C10-13*C10+7</f>
        <v>-3.7654320987654319</v>
      </c>
      <c r="D11" s="2">
        <f t="shared" si="21"/>
        <v>-8.5555555555555536</v>
      </c>
      <c r="E11" s="2">
        <f t="shared" si="21"/>
        <v>-12.950617283950617</v>
      </c>
      <c r="F11" s="2">
        <f t="shared" si="21"/>
        <v>-16.950617283950617</v>
      </c>
      <c r="G11" s="2">
        <f t="shared" si="21"/>
        <v>-20.555555555555554</v>
      </c>
      <c r="H11" s="2">
        <f t="shared" si="21"/>
        <v>-23.765432098765434</v>
      </c>
      <c r="I11" s="2">
        <f t="shared" si="21"/>
        <v>-26.580246913580247</v>
      </c>
      <c r="J11" s="2">
        <f t="shared" si="21"/>
        <v>-29</v>
      </c>
      <c r="K11" s="2">
        <f t="shared" si="21"/>
        <v>-31.02469135802469</v>
      </c>
      <c r="L11" s="2">
        <f t="shared" si="21"/>
        <v>-32.654320987654316</v>
      </c>
      <c r="M11" s="2">
        <f t="shared" si="21"/>
        <v>-33.888888888888886</v>
      </c>
      <c r="N11" s="2">
        <f t="shared" si="21"/>
        <v>-34.728395061728399</v>
      </c>
      <c r="O11" s="2">
        <f t="shared" si="21"/>
        <v>-35.172839506172849</v>
      </c>
      <c r="P11" s="16">
        <f t="shared" si="21"/>
        <v>-35.222222222222221</v>
      </c>
      <c r="Q11" s="2">
        <f t="shared" si="21"/>
        <v>-34.876543209876544</v>
      </c>
      <c r="R11" s="6">
        <f t="shared" si="21"/>
        <v>-34.135802469135797</v>
      </c>
    </row>
    <row r="14" spans="1:19" ht="18" customHeight="1" x14ac:dyDescent="0.25">
      <c r="A14" s="12" t="s">
        <v>13</v>
      </c>
      <c r="B14" s="1">
        <v>1</v>
      </c>
      <c r="C14" s="1">
        <f>B14+1</f>
        <v>2</v>
      </c>
      <c r="D14" s="1">
        <f t="shared" ref="D14:Q14" si="22">C14+1</f>
        <v>3</v>
      </c>
      <c r="E14" s="1">
        <f t="shared" si="22"/>
        <v>4</v>
      </c>
      <c r="F14" s="1">
        <f t="shared" si="22"/>
        <v>5</v>
      </c>
      <c r="G14" s="1">
        <f t="shared" si="22"/>
        <v>6</v>
      </c>
      <c r="H14" s="1">
        <f t="shared" si="22"/>
        <v>7</v>
      </c>
      <c r="I14" s="1">
        <f t="shared" si="22"/>
        <v>8</v>
      </c>
      <c r="J14" s="1">
        <f t="shared" si="22"/>
        <v>9</v>
      </c>
      <c r="K14" s="1">
        <f t="shared" si="22"/>
        <v>10</v>
      </c>
      <c r="L14" s="1">
        <f t="shared" si="22"/>
        <v>11</v>
      </c>
      <c r="M14" s="1">
        <f t="shared" si="22"/>
        <v>12</v>
      </c>
      <c r="N14" s="1">
        <f t="shared" si="22"/>
        <v>13</v>
      </c>
      <c r="O14" s="1">
        <f t="shared" si="22"/>
        <v>14</v>
      </c>
      <c r="P14" s="1">
        <f t="shared" si="22"/>
        <v>15</v>
      </c>
      <c r="Q14" s="1">
        <f t="shared" si="22"/>
        <v>16</v>
      </c>
      <c r="R14" s="1">
        <v>17</v>
      </c>
    </row>
    <row r="15" spans="1:19" ht="18" customHeight="1" x14ac:dyDescent="0.25">
      <c r="A15" s="12" t="s">
        <v>3</v>
      </c>
      <c r="B15" s="1">
        <f>MIN(B11:R11)</f>
        <v>-35.222222222222221</v>
      </c>
    </row>
    <row r="17" spans="1:17" ht="18" customHeight="1" x14ac:dyDescent="0.25">
      <c r="A17" s="4"/>
      <c r="B17" s="4"/>
      <c r="C17" s="4"/>
      <c r="D17" s="4"/>
      <c r="E17" s="4"/>
      <c r="F17" s="17" t="s">
        <v>22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9" spans="1:17" ht="18" customHeight="1" x14ac:dyDescent="0.25">
      <c r="A19" s="13" t="s">
        <v>5</v>
      </c>
      <c r="B19" s="1">
        <v>16</v>
      </c>
    </row>
    <row r="20" spans="1:17" ht="18" customHeight="1" x14ac:dyDescent="0.25">
      <c r="A20" s="13" t="s">
        <v>6</v>
      </c>
      <c r="B20" s="1">
        <v>8</v>
      </c>
    </row>
    <row r="21" spans="1:17" ht="14.25" customHeight="1" x14ac:dyDescent="0.25">
      <c r="A21" s="13" t="s">
        <v>1</v>
      </c>
      <c r="B21" s="1">
        <f>0.1</f>
        <v>0.1</v>
      </c>
    </row>
    <row r="22" spans="1:17" ht="21" customHeight="1" x14ac:dyDescent="0.25"/>
    <row r="23" spans="1:17" ht="18" customHeight="1" x14ac:dyDescent="0.25">
      <c r="A23" s="52" t="s">
        <v>7</v>
      </c>
      <c r="B23" s="52" t="s">
        <v>16</v>
      </c>
      <c r="C23" s="52" t="s">
        <v>17</v>
      </c>
      <c r="D23" s="52" t="s">
        <v>18</v>
      </c>
      <c r="E23" s="52" t="s">
        <v>8</v>
      </c>
      <c r="F23" s="52" t="s">
        <v>19</v>
      </c>
      <c r="G23" s="52" t="s">
        <v>20</v>
      </c>
      <c r="H23" s="52" t="s">
        <v>21</v>
      </c>
    </row>
    <row r="24" spans="1:17" ht="18" customHeight="1" x14ac:dyDescent="0.25">
      <c r="A24" s="52"/>
      <c r="B24" s="52"/>
      <c r="C24" s="52"/>
      <c r="D24" s="52"/>
      <c r="E24" s="52"/>
      <c r="F24" s="52"/>
      <c r="G24" s="52"/>
      <c r="H24" s="52"/>
    </row>
    <row r="25" spans="1:17" ht="18" customHeight="1" x14ac:dyDescent="0.25">
      <c r="A25" s="7">
        <v>1</v>
      </c>
      <c r="B25" s="5" t="s">
        <v>9</v>
      </c>
      <c r="C25" s="5" t="s">
        <v>9</v>
      </c>
      <c r="D25" s="5" t="s">
        <v>9</v>
      </c>
      <c r="E25" s="5"/>
      <c r="F25" s="5" t="s">
        <v>9</v>
      </c>
      <c r="G25" s="5">
        <v>0</v>
      </c>
      <c r="H25" s="5">
        <v>8</v>
      </c>
    </row>
    <row r="26" spans="1:17" ht="18" customHeight="1" x14ac:dyDescent="0.25">
      <c r="A26" s="7">
        <v>2</v>
      </c>
      <c r="B26" s="5">
        <f>(G25+H25)/2-$B$21/2</f>
        <v>3.95</v>
      </c>
      <c r="C26" s="5">
        <f>(G25+H25)/2+$B$21/2</f>
        <v>4.05</v>
      </c>
      <c r="D26" s="5">
        <f>POWER(B26,2)-13*B26+7</f>
        <v>-28.747500000000002</v>
      </c>
      <c r="E26" s="5" t="str">
        <f>IF(D26&gt;F26,"&gt;","&lt;=")</f>
        <v>&gt;</v>
      </c>
      <c r="F26" s="5">
        <f>POWER(C26,2)-13*C26+7</f>
        <v>-29.247500000000002</v>
      </c>
      <c r="G26" s="5">
        <f>IF(E26="&gt;",B26,G25)</f>
        <v>3.95</v>
      </c>
      <c r="H26" s="5">
        <f>IF(E26="&lt;=",C26,H25)</f>
        <v>8</v>
      </c>
    </row>
    <row r="27" spans="1:17" ht="18" customHeight="1" x14ac:dyDescent="0.25">
      <c r="A27" s="7">
        <v>3</v>
      </c>
      <c r="B27" s="5">
        <f>(G26+H26)/2-$B$21/2</f>
        <v>5.9249999999999998</v>
      </c>
      <c r="C27" s="5">
        <f t="shared" ref="C27:C32" si="23">(G26+H26)/2+$B$21/2</f>
        <v>6.0249999999999995</v>
      </c>
      <c r="D27" s="5">
        <f t="shared" ref="D27:D32" si="24">POWER(B27,2)-13*B27+7</f>
        <v>-34.919374999999995</v>
      </c>
      <c r="E27" s="5" t="str">
        <f t="shared" ref="E27:E32" si="25">IF(D27&gt;F27,"&gt;","&lt;=")</f>
        <v>&gt;</v>
      </c>
      <c r="F27" s="5">
        <f t="shared" ref="F27:F32" si="26">POWER(C27,2)-13*C27+7</f>
        <v>-35.024374999999992</v>
      </c>
      <c r="G27" s="5">
        <f t="shared" ref="G27:G32" si="27">IF(E27="&gt;",B27,G26)</f>
        <v>5.9249999999999998</v>
      </c>
      <c r="H27" s="5">
        <f t="shared" ref="H27:H32" si="28">IF(E27="&lt;=",C27,H26)</f>
        <v>8</v>
      </c>
    </row>
    <row r="28" spans="1:17" ht="18" customHeight="1" x14ac:dyDescent="0.25">
      <c r="A28" s="7">
        <v>4</v>
      </c>
      <c r="B28" s="5">
        <f t="shared" ref="B28:B32" si="29">(G27+H27)/2-$B$21/2</f>
        <v>6.9125000000000005</v>
      </c>
      <c r="C28" s="5">
        <f t="shared" si="23"/>
        <v>7.0125000000000002</v>
      </c>
      <c r="D28" s="5">
        <f t="shared" si="24"/>
        <v>-35.079843750000002</v>
      </c>
      <c r="E28" s="5" t="str">
        <f>IF(D28&gt;F28,"&gt;","&lt;=")</f>
        <v>&lt;=</v>
      </c>
      <c r="F28" s="5">
        <f t="shared" si="26"/>
        <v>-34.987343750000008</v>
      </c>
      <c r="G28" s="5">
        <f t="shared" si="27"/>
        <v>5.9249999999999998</v>
      </c>
      <c r="H28" s="5">
        <f t="shared" si="28"/>
        <v>7.0125000000000002</v>
      </c>
    </row>
    <row r="29" spans="1:17" ht="18" customHeight="1" x14ac:dyDescent="0.25">
      <c r="A29" s="7">
        <v>5</v>
      </c>
      <c r="B29" s="5">
        <f t="shared" si="29"/>
        <v>6.4187500000000002</v>
      </c>
      <c r="C29" s="5">
        <f t="shared" si="23"/>
        <v>6.5187499999999998</v>
      </c>
      <c r="D29" s="5">
        <f t="shared" si="24"/>
        <v>-35.243398437500005</v>
      </c>
      <c r="E29" s="5" t="str">
        <f t="shared" si="25"/>
        <v>&gt;</v>
      </c>
      <c r="F29" s="5">
        <f t="shared" si="26"/>
        <v>-35.249648437499992</v>
      </c>
      <c r="G29" s="5">
        <f t="shared" si="27"/>
        <v>6.4187500000000002</v>
      </c>
      <c r="H29" s="5">
        <f t="shared" si="28"/>
        <v>7.0125000000000002</v>
      </c>
    </row>
    <row r="30" spans="1:17" ht="18" customHeight="1" x14ac:dyDescent="0.25">
      <c r="A30" s="7">
        <v>6</v>
      </c>
      <c r="B30" s="5">
        <f t="shared" si="29"/>
        <v>6.6656250000000004</v>
      </c>
      <c r="C30" s="5">
        <f t="shared" si="23"/>
        <v>6.765625</v>
      </c>
      <c r="D30" s="5">
        <f t="shared" si="24"/>
        <v>-35.222568359374996</v>
      </c>
      <c r="E30" s="5" t="str">
        <f t="shared" si="25"/>
        <v>&lt;=</v>
      </c>
      <c r="F30" s="5">
        <f t="shared" si="26"/>
        <v>-35.179443359375</v>
      </c>
      <c r="G30" s="5">
        <f t="shared" si="27"/>
        <v>6.4187500000000002</v>
      </c>
      <c r="H30" s="5">
        <f t="shared" si="28"/>
        <v>6.765625</v>
      </c>
    </row>
    <row r="31" spans="1:17" ht="18" customHeight="1" x14ac:dyDescent="0.25">
      <c r="A31" s="7">
        <v>7</v>
      </c>
      <c r="B31" s="5">
        <f t="shared" si="29"/>
        <v>6.5421874999999998</v>
      </c>
      <c r="C31" s="5">
        <f t="shared" si="23"/>
        <v>6.6421874999999995</v>
      </c>
      <c r="D31" s="5">
        <f t="shared" si="24"/>
        <v>-35.248220214843741</v>
      </c>
      <c r="E31" s="5" t="str">
        <f t="shared" si="25"/>
        <v>&lt;=</v>
      </c>
      <c r="F31" s="5">
        <f t="shared" si="26"/>
        <v>-35.229782714843743</v>
      </c>
      <c r="G31" s="5">
        <f t="shared" si="27"/>
        <v>6.4187500000000002</v>
      </c>
      <c r="H31" s="5">
        <f t="shared" si="28"/>
        <v>6.6421874999999995</v>
      </c>
    </row>
    <row r="32" spans="1:17" ht="18" customHeight="1" x14ac:dyDescent="0.25">
      <c r="A32" s="7">
        <v>8</v>
      </c>
      <c r="B32" s="5">
        <f t="shared" si="29"/>
        <v>6.48046875</v>
      </c>
      <c r="C32" s="5">
        <f t="shared" si="23"/>
        <v>6.5804687499999996</v>
      </c>
      <c r="D32" s="35">
        <f t="shared" si="24"/>
        <v>-35.249618530273438</v>
      </c>
      <c r="E32" s="5" t="str">
        <f t="shared" si="25"/>
        <v>&lt;=</v>
      </c>
      <c r="F32" s="5">
        <f t="shared" si="26"/>
        <v>-35.243524780273439</v>
      </c>
      <c r="G32" s="5">
        <f t="shared" si="27"/>
        <v>6.4187500000000002</v>
      </c>
      <c r="H32" s="5">
        <f t="shared" si="28"/>
        <v>6.5804687499999996</v>
      </c>
    </row>
    <row r="34" spans="1:17" ht="18" customHeight="1" x14ac:dyDescent="0.25">
      <c r="A34" s="13" t="s">
        <v>10</v>
      </c>
      <c r="B34" s="1">
        <f>POWER(B32,2)-13*B32+7</f>
        <v>-35.249618530273438</v>
      </c>
      <c r="C34" s="1">
        <f>POWER(C32,2)-13*C32+7</f>
        <v>-35.243524780273439</v>
      </c>
      <c r="G34" s="1">
        <f>POWER(G32,2)-13*G32+7</f>
        <v>-35.243398437500005</v>
      </c>
      <c r="H34" s="1">
        <f>POWER(H32,2)-13*H32+7</f>
        <v>-35.243524780273439</v>
      </c>
    </row>
    <row r="35" spans="1:17" ht="18" customHeight="1" x14ac:dyDescent="0.25">
      <c r="A35" s="13" t="s">
        <v>3</v>
      </c>
      <c r="B35" s="1">
        <f>MIN(B34:H34)</f>
        <v>-35.249618530273438</v>
      </c>
    </row>
    <row r="37" spans="1:17" ht="18" customHeight="1" x14ac:dyDescent="0.25">
      <c r="A37" s="3"/>
      <c r="B37" s="3"/>
      <c r="C37" s="3"/>
      <c r="D37" s="3"/>
      <c r="E37" s="3"/>
      <c r="F37" s="17" t="s">
        <v>23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9" spans="1:17" ht="18" customHeight="1" x14ac:dyDescent="0.25">
      <c r="A39" s="53" t="s">
        <v>7</v>
      </c>
      <c r="B39" s="53" t="s">
        <v>16</v>
      </c>
      <c r="C39" s="53" t="s">
        <v>17</v>
      </c>
      <c r="D39" s="53" t="s">
        <v>18</v>
      </c>
      <c r="E39" s="53" t="s">
        <v>8</v>
      </c>
      <c r="F39" s="53" t="s">
        <v>19</v>
      </c>
      <c r="G39" s="53" t="s">
        <v>20</v>
      </c>
      <c r="H39" s="53" t="s">
        <v>21</v>
      </c>
      <c r="K39" s="14" t="s">
        <v>5</v>
      </c>
      <c r="L39" s="1">
        <v>16</v>
      </c>
    </row>
    <row r="40" spans="1:17" ht="27" customHeight="1" x14ac:dyDescent="0.25">
      <c r="A40" s="53"/>
      <c r="B40" s="53"/>
      <c r="C40" s="53"/>
      <c r="D40" s="53"/>
      <c r="E40" s="53"/>
      <c r="F40" s="53"/>
      <c r="G40" s="53"/>
      <c r="H40" s="53"/>
      <c r="K40" s="14" t="s">
        <v>1</v>
      </c>
      <c r="L40" s="1">
        <f>0.2</f>
        <v>0.2</v>
      </c>
    </row>
    <row r="41" spans="1:17" ht="18" customHeight="1" x14ac:dyDescent="0.25">
      <c r="A41" s="9">
        <v>0</v>
      </c>
      <c r="B41" s="2" t="s">
        <v>9</v>
      </c>
      <c r="C41" s="2" t="s">
        <v>9</v>
      </c>
      <c r="D41" s="2" t="s">
        <v>9</v>
      </c>
      <c r="E41" s="2"/>
      <c r="F41" s="2" t="s">
        <v>9</v>
      </c>
      <c r="G41" s="2">
        <v>0</v>
      </c>
      <c r="H41" s="2">
        <v>8</v>
      </c>
    </row>
    <row r="42" spans="1:17" ht="18" customHeight="1" x14ac:dyDescent="0.25">
      <c r="A42" s="9">
        <v>1</v>
      </c>
      <c r="B42" s="2">
        <f>G41+(ФИБ($L$39-A42-1)/ФИБ($L$39-A42+1))*(H41-G41)-(POWER(-1,$L$39-A42+1)/ФИБ($L$39-A42+1))*$L$40</f>
        <v>3.0556042579837195</v>
      </c>
      <c r="C42" s="2">
        <f>G41+(ФИБ($L$39-A42)/ФИБ($L$39-A42+1))*(H41-G41)+(POWER(-1,$L$39-A42+1)/ФИБ($L$39-A42+1))*$L$40</f>
        <v>4.9443957420162805</v>
      </c>
      <c r="D42" s="2">
        <f>POWER(B42,2)-13*B42+7</f>
        <v>-23.386137972380119</v>
      </c>
      <c r="E42" s="2" t="str">
        <f>IF(D42&gt;F42,"&gt;","&lt;=")</f>
        <v>&gt;</v>
      </c>
      <c r="F42" s="2">
        <f>POWER(C42,2)-13*C42+7</f>
        <v>-32.83009539254293</v>
      </c>
      <c r="G42" s="2">
        <f>IF(E42="&gt;",B42,G41)</f>
        <v>3.0556042579837195</v>
      </c>
      <c r="H42" s="2">
        <f>IF(E42="&lt;=",C42,H41)</f>
        <v>8</v>
      </c>
    </row>
    <row r="43" spans="1:17" ht="18" customHeight="1" x14ac:dyDescent="0.25">
      <c r="A43" s="9">
        <v>2</v>
      </c>
      <c r="B43" s="2">
        <f t="shared" ref="B43:B56" si="30">IF(E42="&gt;",C42,G42+(ФИБ($L$39-A43-1)/ФИБ($L$39-A43+1))*(H42-G42)-(POWER(-1,$L$39-A43+1)/ФИБ($L$39-A43+1))*$L$40)</f>
        <v>4.9443957420162805</v>
      </c>
      <c r="C43" s="2">
        <f t="shared" ref="C43:C56" si="31">IF(E42="&lt;=",B42,G42+(ФИБ($L$39-A43)/ФИБ($L$39-A43+1))*(H42-G42)+(POWER(-1,$L$39-A43+1)/ФИБ($L$39-A43+1))*$L$40)</f>
        <v>6.111208515967439</v>
      </c>
      <c r="D43" s="2">
        <f t="shared" ref="D43:D56" si="32">POWER(B43,2)-13*B43+7</f>
        <v>-32.83009539254293</v>
      </c>
      <c r="E43" s="2" t="str">
        <f t="shared" ref="E43:E55" si="33">IF(D43&gt;F43,"&gt;","&lt;=")</f>
        <v>&gt;</v>
      </c>
      <c r="F43" s="2">
        <f t="shared" ref="F43:F56" si="34">POWER(C43,2)-13*C43+7</f>
        <v>-35.098841181943762</v>
      </c>
      <c r="G43" s="2">
        <f t="shared" ref="G43:G56" si="35">IF(E43="&gt;",B43,G42)</f>
        <v>4.9443957420162805</v>
      </c>
      <c r="H43" s="2">
        <f t="shared" ref="H43:H56" si="36">IF(E43="&lt;=",C43,H42)</f>
        <v>8</v>
      </c>
    </row>
    <row r="44" spans="1:17" ht="18" customHeight="1" x14ac:dyDescent="0.25">
      <c r="A44" s="9">
        <v>3</v>
      </c>
      <c r="B44" s="2">
        <f>IF(E43="&gt;",C43,G43+(ФИБ($L$39-A44-1)/ФИБ($L$39-A44+1))*(H43-G43)-(POWER(-1,$L$39-A44+1)/ФИБ($L$39-A44+1))*$L$40)</f>
        <v>6.111208515967439</v>
      </c>
      <c r="C44" s="2">
        <f t="shared" si="31"/>
        <v>6.8331872260488415</v>
      </c>
      <c r="D44" s="2">
        <f t="shared" si="32"/>
        <v>-35.098841181943762</v>
      </c>
      <c r="E44" s="2" t="str">
        <f t="shared" si="33"/>
        <v>&gt;</v>
      </c>
      <c r="F44" s="2">
        <f t="shared" si="34"/>
        <v>-35.138986272397879</v>
      </c>
      <c r="G44" s="2">
        <f t="shared" si="35"/>
        <v>6.111208515967439</v>
      </c>
      <c r="H44" s="2">
        <f t="shared" si="36"/>
        <v>8</v>
      </c>
    </row>
    <row r="45" spans="1:17" ht="18" customHeight="1" x14ac:dyDescent="0.25">
      <c r="A45" s="9">
        <v>4</v>
      </c>
      <c r="B45" s="2">
        <f t="shared" si="30"/>
        <v>6.8331872260488415</v>
      </c>
      <c r="C45" s="2">
        <f t="shared" si="31"/>
        <v>7.2780212899185974</v>
      </c>
      <c r="D45" s="2">
        <f t="shared" si="32"/>
        <v>-35.138986272397879</v>
      </c>
      <c r="E45" s="2" t="str">
        <f t="shared" si="33"/>
        <v>&lt;=</v>
      </c>
      <c r="F45" s="2">
        <f t="shared" si="34"/>
        <v>-34.6446828724334</v>
      </c>
      <c r="G45" s="2">
        <f t="shared" si="35"/>
        <v>6.111208515967439</v>
      </c>
      <c r="H45" s="2">
        <f t="shared" si="36"/>
        <v>7.2780212899185974</v>
      </c>
    </row>
    <row r="46" spans="1:17" ht="18" customHeight="1" x14ac:dyDescent="0.25">
      <c r="A46" s="9">
        <v>5</v>
      </c>
      <c r="B46" s="2">
        <f t="shared" si="30"/>
        <v>6.5560425798371949</v>
      </c>
      <c r="C46" s="2">
        <f t="shared" si="31"/>
        <v>6.8331872260488415</v>
      </c>
      <c r="D46" s="2">
        <f t="shared" si="32"/>
        <v>-35.246859229245189</v>
      </c>
      <c r="E46" s="2" t="str">
        <f t="shared" si="33"/>
        <v>&lt;=</v>
      </c>
      <c r="F46" s="2">
        <f t="shared" si="34"/>
        <v>-35.138986272397879</v>
      </c>
      <c r="G46" s="2">
        <f t="shared" si="35"/>
        <v>6.111208515967439</v>
      </c>
      <c r="H46" s="2">
        <f t="shared" si="36"/>
        <v>6.8331872260488415</v>
      </c>
    </row>
    <row r="47" spans="1:17" ht="18" customHeight="1" x14ac:dyDescent="0.25">
      <c r="A47" s="9">
        <v>6</v>
      </c>
      <c r="B47" s="2">
        <f t="shared" si="30"/>
        <v>6.3883531621790857</v>
      </c>
      <c r="C47" s="2">
        <f t="shared" si="31"/>
        <v>6.5560425798371949</v>
      </c>
      <c r="D47" s="2">
        <f t="shared" si="32"/>
        <v>-35.23753498360459</v>
      </c>
      <c r="E47" s="2" t="str">
        <f t="shared" si="33"/>
        <v>&gt;</v>
      </c>
      <c r="F47" s="2">
        <f t="shared" si="34"/>
        <v>-35.246859229245189</v>
      </c>
      <c r="G47" s="2">
        <f t="shared" si="35"/>
        <v>6.3883531621790857</v>
      </c>
      <c r="H47" s="2">
        <f t="shared" si="36"/>
        <v>6.8331872260488415</v>
      </c>
    </row>
    <row r="48" spans="1:17" ht="18" customHeight="1" x14ac:dyDescent="0.25">
      <c r="A48" s="9">
        <v>7</v>
      </c>
      <c r="B48" s="2">
        <f t="shared" si="30"/>
        <v>6.5560425798371949</v>
      </c>
      <c r="C48" s="2">
        <f t="shared" si="31"/>
        <v>6.6654978083907324</v>
      </c>
      <c r="D48" s="2">
        <f t="shared" si="32"/>
        <v>-35.246859229245189</v>
      </c>
      <c r="E48" s="2" t="str">
        <f t="shared" si="33"/>
        <v>&lt;=</v>
      </c>
      <c r="F48" s="2">
        <f t="shared" si="34"/>
        <v>-35.222610475417873</v>
      </c>
      <c r="G48" s="2">
        <f t="shared" si="35"/>
        <v>6.3883531621790857</v>
      </c>
      <c r="H48" s="2">
        <f t="shared" si="36"/>
        <v>6.6654978083907324</v>
      </c>
    </row>
    <row r="49" spans="1:17" ht="18" customHeight="1" x14ac:dyDescent="0.25">
      <c r="A49" s="9">
        <v>8</v>
      </c>
      <c r="B49" s="2">
        <f t="shared" si="30"/>
        <v>6.4978083907326241</v>
      </c>
      <c r="C49" s="2">
        <f t="shared" si="31"/>
        <v>6.5560425798371949</v>
      </c>
      <c r="D49" s="2">
        <f t="shared" si="32"/>
        <v>-35.249995196848815</v>
      </c>
      <c r="E49" s="2" t="str">
        <f t="shared" si="33"/>
        <v>&lt;=</v>
      </c>
      <c r="F49" s="2">
        <f t="shared" si="34"/>
        <v>-35.246859229245189</v>
      </c>
      <c r="G49" s="2">
        <f t="shared" si="35"/>
        <v>6.3883531621790857</v>
      </c>
      <c r="H49" s="2">
        <f t="shared" si="36"/>
        <v>6.5560425798371949</v>
      </c>
    </row>
    <row r="50" spans="1:17" ht="18" customHeight="1" x14ac:dyDescent="0.25">
      <c r="A50" s="9">
        <v>9</v>
      </c>
      <c r="B50" s="2">
        <f t="shared" si="30"/>
        <v>6.4465873512836565</v>
      </c>
      <c r="C50" s="2">
        <f t="shared" si="31"/>
        <v>6.4978083907326241</v>
      </c>
      <c r="D50" s="2">
        <f t="shared" si="32"/>
        <v>-35.247147088957099</v>
      </c>
      <c r="E50" s="2" t="str">
        <f t="shared" si="33"/>
        <v>&gt;</v>
      </c>
      <c r="F50" s="2">
        <f t="shared" si="34"/>
        <v>-35.249995196848815</v>
      </c>
      <c r="G50" s="2">
        <f t="shared" si="35"/>
        <v>6.4465873512836565</v>
      </c>
      <c r="H50" s="2">
        <f t="shared" si="36"/>
        <v>6.5560425798371949</v>
      </c>
    </row>
    <row r="51" spans="1:17" ht="18" customHeight="1" x14ac:dyDescent="0.25">
      <c r="A51" s="9">
        <v>10</v>
      </c>
      <c r="B51" s="2">
        <f t="shared" si="30"/>
        <v>6.4978083907326241</v>
      </c>
      <c r="C51" s="2">
        <f t="shared" si="31"/>
        <v>6.5048215403882281</v>
      </c>
      <c r="D51" s="2">
        <f t="shared" si="32"/>
        <v>-35.249995196848815</v>
      </c>
      <c r="E51" s="2" t="str">
        <f t="shared" si="33"/>
        <v>&lt;=</v>
      </c>
      <c r="F51" s="2">
        <f t="shared" si="34"/>
        <v>-35.249976752748289</v>
      </c>
      <c r="G51" s="2">
        <f t="shared" si="35"/>
        <v>6.4465873512836565</v>
      </c>
      <c r="H51" s="2">
        <f t="shared" si="36"/>
        <v>6.5048215403882281</v>
      </c>
    </row>
    <row r="52" spans="1:17" ht="18" customHeight="1" x14ac:dyDescent="0.25">
      <c r="A52" s="9">
        <v>11</v>
      </c>
      <c r="B52" s="2">
        <f t="shared" si="30"/>
        <v>6.4536005009392614</v>
      </c>
      <c r="C52" s="2">
        <f t="shared" si="31"/>
        <v>6.4978083907326241</v>
      </c>
      <c r="D52" s="2">
        <f t="shared" si="32"/>
        <v>-35.247847086486921</v>
      </c>
      <c r="E52" s="2" t="str">
        <f t="shared" si="33"/>
        <v>&gt;</v>
      </c>
      <c r="F52" s="2">
        <f t="shared" si="34"/>
        <v>-35.249995196848815</v>
      </c>
      <c r="G52" s="2">
        <f t="shared" si="35"/>
        <v>6.4536005009392614</v>
      </c>
      <c r="H52" s="2">
        <f t="shared" si="36"/>
        <v>6.5048215403882281</v>
      </c>
    </row>
    <row r="53" spans="1:17" ht="18" customHeight="1" x14ac:dyDescent="0.25">
      <c r="A53" s="9">
        <v>12</v>
      </c>
      <c r="B53" s="2">
        <f t="shared" si="30"/>
        <v>6.4978083907326241</v>
      </c>
      <c r="C53" s="2">
        <f t="shared" si="31"/>
        <v>6.4606136505948655</v>
      </c>
      <c r="D53" s="2">
        <f t="shared" si="32"/>
        <v>-35.249995196848815</v>
      </c>
      <c r="E53" s="2" t="str">
        <f t="shared" si="33"/>
        <v>&lt;=</v>
      </c>
      <c r="F53" s="2">
        <f t="shared" si="34"/>
        <v>-35.248448715480535</v>
      </c>
      <c r="G53" s="2">
        <f t="shared" si="35"/>
        <v>6.4536005009392614</v>
      </c>
      <c r="H53" s="2">
        <f t="shared" si="36"/>
        <v>6.4606136505948655</v>
      </c>
    </row>
    <row r="54" spans="1:17" ht="18" customHeight="1" x14ac:dyDescent="0.25">
      <c r="A54" s="9">
        <v>13</v>
      </c>
      <c r="B54" s="2">
        <f t="shared" si="30"/>
        <v>6.4164057608015028</v>
      </c>
      <c r="C54" s="2">
        <f t="shared" si="31"/>
        <v>6.4978083907326241</v>
      </c>
      <c r="D54" s="2">
        <f t="shared" si="32"/>
        <v>-35.243012003172815</v>
      </c>
      <c r="E54" s="2" t="str">
        <f t="shared" si="33"/>
        <v>&gt;</v>
      </c>
      <c r="F54" s="2">
        <f t="shared" si="34"/>
        <v>-35.249995196848815</v>
      </c>
      <c r="G54" s="2">
        <f t="shared" si="35"/>
        <v>6.4164057608015028</v>
      </c>
      <c r="H54" s="2">
        <f t="shared" si="36"/>
        <v>6.4606136505948655</v>
      </c>
    </row>
    <row r="55" spans="1:17" ht="18" customHeight="1" x14ac:dyDescent="0.25">
      <c r="A55" s="9">
        <v>14</v>
      </c>
      <c r="B55" s="2">
        <f t="shared" si="30"/>
        <v>6.4978083907326241</v>
      </c>
      <c r="C55" s="2">
        <f t="shared" si="31"/>
        <v>6.3792110206637451</v>
      </c>
      <c r="D55" s="2">
        <f t="shared" si="32"/>
        <v>-35.249995196848815</v>
      </c>
      <c r="E55" s="2" t="str">
        <f t="shared" si="33"/>
        <v>&lt;=</v>
      </c>
      <c r="F55" s="2">
        <f t="shared" si="34"/>
        <v>-35.235410022470901</v>
      </c>
      <c r="G55" s="2">
        <f t="shared" si="35"/>
        <v>6.4164057608015028</v>
      </c>
      <c r="H55" s="2">
        <f t="shared" si="36"/>
        <v>6.3792110206637451</v>
      </c>
    </row>
    <row r="56" spans="1:17" ht="18" customHeight="1" x14ac:dyDescent="0.25">
      <c r="A56" s="9">
        <v>15</v>
      </c>
      <c r="B56" s="2">
        <f t="shared" si="30"/>
        <v>6.2978083907326248</v>
      </c>
      <c r="C56" s="2">
        <f t="shared" si="31"/>
        <v>6.4978083907326241</v>
      </c>
      <c r="D56" s="2">
        <f t="shared" si="32"/>
        <v>-35.209118553141863</v>
      </c>
      <c r="E56" s="2" t="str">
        <f t="shared" ref="E56" si="37">IF(D56&gt;F56,"&gt;","&lt;=")</f>
        <v>&gt;</v>
      </c>
      <c r="F56" s="35">
        <f t="shared" si="34"/>
        <v>-35.249995196848815</v>
      </c>
      <c r="G56" s="2">
        <f t="shared" si="35"/>
        <v>6.2978083907326248</v>
      </c>
      <c r="H56" s="2">
        <f t="shared" si="36"/>
        <v>6.3792110206637451</v>
      </c>
    </row>
    <row r="59" spans="1:17" ht="18" customHeight="1" x14ac:dyDescent="0.25">
      <c r="A59" s="3"/>
      <c r="B59" s="3"/>
      <c r="C59" s="3"/>
      <c r="D59" s="3"/>
      <c r="E59" s="3"/>
      <c r="F59" s="17" t="s">
        <v>24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" customHeight="1" x14ac:dyDescent="0.25">
      <c r="A61" s="54" t="s">
        <v>7</v>
      </c>
      <c r="B61" s="54" t="s">
        <v>16</v>
      </c>
      <c r="C61" s="54" t="s">
        <v>17</v>
      </c>
      <c r="D61" s="54" t="s">
        <v>18</v>
      </c>
      <c r="E61" s="54" t="s">
        <v>8</v>
      </c>
      <c r="F61" s="54" t="s">
        <v>19</v>
      </c>
      <c r="G61" s="54" t="s">
        <v>20</v>
      </c>
      <c r="H61" s="54" t="s">
        <v>21</v>
      </c>
      <c r="I61" s="3"/>
      <c r="J61" s="3"/>
      <c r="K61" s="3"/>
      <c r="L61" s="3"/>
      <c r="M61" s="3"/>
      <c r="N61" s="3"/>
      <c r="O61" s="3"/>
      <c r="P61" s="3"/>
      <c r="Q61" s="3"/>
    </row>
    <row r="62" spans="1:17" ht="18" customHeight="1" x14ac:dyDescent="0.25">
      <c r="A62" s="54"/>
      <c r="B62" s="54"/>
      <c r="C62" s="54"/>
      <c r="D62" s="54"/>
      <c r="E62" s="54"/>
      <c r="F62" s="54"/>
      <c r="G62" s="54"/>
      <c r="H62" s="54"/>
      <c r="I62" s="3"/>
      <c r="J62" s="3"/>
      <c r="K62" s="15" t="s">
        <v>11</v>
      </c>
      <c r="L62" s="3">
        <f>(3-SQRT(5))/2</f>
        <v>0.3819660112501051</v>
      </c>
      <c r="M62" s="3"/>
      <c r="N62" s="3"/>
      <c r="O62" s="3"/>
      <c r="P62" s="3"/>
      <c r="Q62" s="3"/>
    </row>
    <row r="63" spans="1:17" ht="18" customHeight="1" x14ac:dyDescent="0.25">
      <c r="A63" s="8">
        <v>0</v>
      </c>
      <c r="B63" s="6" t="s">
        <v>9</v>
      </c>
      <c r="C63" s="6" t="s">
        <v>9</v>
      </c>
      <c r="D63" s="6" t="s">
        <v>9</v>
      </c>
      <c r="E63" s="6"/>
      <c r="F63" s="6" t="s">
        <v>9</v>
      </c>
      <c r="G63" s="6">
        <v>0</v>
      </c>
      <c r="H63" s="6">
        <v>8</v>
      </c>
      <c r="I63" s="3"/>
      <c r="J63" s="3"/>
      <c r="K63" s="15" t="s">
        <v>12</v>
      </c>
      <c r="L63" s="3">
        <f>(SQRT(5)-1)/2</f>
        <v>0.6180339887498949</v>
      </c>
      <c r="M63" s="3"/>
      <c r="N63" s="3"/>
      <c r="O63" s="3"/>
      <c r="P63" s="3"/>
      <c r="Q63" s="3"/>
    </row>
    <row r="64" spans="1:17" ht="18" customHeight="1" x14ac:dyDescent="0.25">
      <c r="A64" s="8">
        <v>1</v>
      </c>
      <c r="B64" s="6">
        <f>G63+$L$62*(H63-G63)</f>
        <v>3.0557280900008408</v>
      </c>
      <c r="C64" s="6">
        <f>G63+$L$63*(H63-G63)</f>
        <v>4.9442719099991592</v>
      </c>
      <c r="D64" s="6">
        <f>POWER(B64,2)-13*B64+7</f>
        <v>-23.386991009990744</v>
      </c>
      <c r="E64" s="6" t="str">
        <f>IF(D64&gt;F64,"&gt;","&lt;=")</f>
        <v>&gt;</v>
      </c>
      <c r="F64" s="6">
        <f>POWER(C64,2)-13*C64+7</f>
        <v>-32.829710109982337</v>
      </c>
      <c r="G64" s="6">
        <f>IF(E64="&gt;",B64,G63)</f>
        <v>3.0557280900008408</v>
      </c>
      <c r="H64" s="6">
        <f>IF(E64="&lt;=",C64,H63)</f>
        <v>8</v>
      </c>
      <c r="I64" s="3"/>
      <c r="J64" s="3"/>
      <c r="K64" s="3"/>
      <c r="L64" s="3"/>
      <c r="M64" s="3"/>
      <c r="N64" s="3"/>
      <c r="O64" s="3"/>
      <c r="P64" s="3"/>
      <c r="Q64" s="3"/>
    </row>
    <row r="65" spans="1:17" ht="18" customHeight="1" x14ac:dyDescent="0.25">
      <c r="A65" s="8">
        <v>2</v>
      </c>
      <c r="B65" s="6">
        <f>IF(E64="&gt;",C64,G64+$L$62*(H64-G64))</f>
        <v>4.9442719099991592</v>
      </c>
      <c r="C65" s="6">
        <f>IF(E64="&lt;=",B64,G64+$L$63*(H64-G64))</f>
        <v>6.1114561800016824</v>
      </c>
      <c r="D65" s="6">
        <f t="shared" ref="D65:D78" si="38">POWER(B65,2)-13*B65+7</f>
        <v>-32.829710109982337</v>
      </c>
      <c r="E65" s="6" t="str">
        <f t="shared" ref="E65:E78" si="39">IF(D65&gt;F65,"&gt;","&lt;=")</f>
        <v>&gt;</v>
      </c>
      <c r="F65" s="6">
        <f t="shared" ref="F65:F78" si="40">POWER(C65,2)-13*C65+7</f>
        <v>-35.099033699941117</v>
      </c>
      <c r="G65" s="6">
        <f t="shared" ref="G65" si="41">IF(E65="&gt;",B65,G64)</f>
        <v>4.9442719099991592</v>
      </c>
      <c r="H65" s="6">
        <f>IF(E65="&lt;=",C65,H64)</f>
        <v>8</v>
      </c>
      <c r="I65" s="3"/>
      <c r="J65" s="3"/>
      <c r="K65" s="3"/>
      <c r="L65" s="3"/>
      <c r="M65" s="3"/>
      <c r="N65" s="3"/>
      <c r="O65" s="3"/>
      <c r="P65" s="3"/>
      <c r="Q65" s="3"/>
    </row>
    <row r="66" spans="1:17" ht="18" customHeight="1" x14ac:dyDescent="0.25">
      <c r="A66" s="8">
        <v>3</v>
      </c>
      <c r="B66" s="6">
        <f t="shared" ref="B66:B78" si="42">IF(E65="&gt;",C65,G65+$L$62*(H65-G65))</f>
        <v>6.1114561800016824</v>
      </c>
      <c r="C66" s="6">
        <f t="shared" ref="C66:C78" si="43">IF(E65="&lt;=",B65,G65+$L$63*(H65-G65))</f>
        <v>6.8328157299974768</v>
      </c>
      <c r="D66" s="6">
        <f t="shared" si="38"/>
        <v>-35.099033699941117</v>
      </c>
      <c r="E66" s="6" t="str">
        <f t="shared" si="39"/>
        <v>&gt;</v>
      </c>
      <c r="F66" s="6">
        <f t="shared" si="40"/>
        <v>-35.139233689866245</v>
      </c>
      <c r="G66" s="6">
        <f>IF(E66="&gt;",B66,G65)</f>
        <v>6.1114561800016824</v>
      </c>
      <c r="H66" s="6">
        <f t="shared" ref="H66" si="44">IF(E66="&lt;=",C66,H65)</f>
        <v>8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ht="18" customHeight="1" x14ac:dyDescent="0.25">
      <c r="A67" s="8">
        <v>4</v>
      </c>
      <c r="B67" s="6">
        <f t="shared" si="42"/>
        <v>6.8328157299974768</v>
      </c>
      <c r="C67" s="6">
        <f t="shared" si="43"/>
        <v>7.2786404500042057</v>
      </c>
      <c r="D67" s="6">
        <f t="shared" si="38"/>
        <v>-35.139233689866245</v>
      </c>
      <c r="E67" s="6" t="str">
        <f t="shared" si="39"/>
        <v>&lt;=</v>
      </c>
      <c r="F67" s="6">
        <f t="shared" si="40"/>
        <v>-34.643719049617253</v>
      </c>
      <c r="G67" s="6">
        <f t="shared" ref="G67" si="45">IF(E67="&gt;",B67,G66)</f>
        <v>6.1114561800016824</v>
      </c>
      <c r="H67" s="6">
        <f>IF(E67="&lt;=",C67,H66)</f>
        <v>7.2786404500042057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ht="18" customHeight="1" x14ac:dyDescent="0.25">
      <c r="A68" s="8">
        <v>5</v>
      </c>
      <c r="B68" s="6">
        <f t="shared" si="42"/>
        <v>6.5572809000084122</v>
      </c>
      <c r="C68" s="6">
        <f t="shared" si="43"/>
        <v>6.8328157299974768</v>
      </c>
      <c r="D68" s="6">
        <f t="shared" si="38"/>
        <v>-35.246718898494223</v>
      </c>
      <c r="E68" s="6" t="str">
        <f t="shared" si="39"/>
        <v>&lt;=</v>
      </c>
      <c r="F68" s="6">
        <f t="shared" si="40"/>
        <v>-35.139233689866245</v>
      </c>
      <c r="G68" s="6">
        <f>IF(E68="&gt;",B68,G67)</f>
        <v>6.1114561800016824</v>
      </c>
      <c r="H68" s="6">
        <f t="shared" ref="H68" si="46">IF(E68="&lt;=",C68,H67)</f>
        <v>6.8328157299974768</v>
      </c>
      <c r="I68" s="3"/>
      <c r="J68" s="3"/>
      <c r="K68" s="3"/>
      <c r="L68" s="3"/>
      <c r="M68" s="3"/>
      <c r="N68" s="3"/>
      <c r="O68" s="3"/>
      <c r="P68" s="3"/>
      <c r="Q68" s="3"/>
    </row>
    <row r="69" spans="1:17" ht="18" customHeight="1" x14ac:dyDescent="0.25">
      <c r="A69" s="8">
        <v>6</v>
      </c>
      <c r="B69" s="6">
        <f t="shared" si="42"/>
        <v>6.386991009990747</v>
      </c>
      <c r="C69" s="6">
        <f t="shared" si="43"/>
        <v>6.5572809000084122</v>
      </c>
      <c r="D69" s="6">
        <f t="shared" si="38"/>
        <v>-35.237228968177092</v>
      </c>
      <c r="E69" s="6" t="str">
        <f t="shared" si="39"/>
        <v>&gt;</v>
      </c>
      <c r="F69" s="6">
        <f t="shared" si="40"/>
        <v>-35.246718898494223</v>
      </c>
      <c r="G69" s="6">
        <f t="shared" ref="G69" si="47">IF(E69="&gt;",B69,G68)</f>
        <v>6.386991009990747</v>
      </c>
      <c r="H69" s="6">
        <f>IF(E69="&lt;=",C69,H68)</f>
        <v>6.8328157299974768</v>
      </c>
      <c r="I69" s="3"/>
      <c r="J69" s="3"/>
      <c r="K69" s="3"/>
      <c r="L69" s="3"/>
      <c r="M69" s="3"/>
      <c r="N69" s="3"/>
      <c r="O69" s="3"/>
      <c r="P69" s="3"/>
      <c r="Q69" s="3"/>
    </row>
    <row r="70" spans="1:17" ht="18" customHeight="1" x14ac:dyDescent="0.25">
      <c r="A70" s="8">
        <v>7</v>
      </c>
      <c r="B70" s="6">
        <f t="shared" si="42"/>
        <v>6.5572809000084122</v>
      </c>
      <c r="C70" s="6">
        <f t="shared" si="43"/>
        <v>6.6625258399798115</v>
      </c>
      <c r="D70" s="6">
        <f t="shared" si="38"/>
        <v>-35.246718898494223</v>
      </c>
      <c r="E70" s="6" t="str">
        <f t="shared" si="39"/>
        <v>&lt;=</v>
      </c>
      <c r="F70" s="6">
        <f t="shared" si="40"/>
        <v>-35.223585351338855</v>
      </c>
      <c r="G70" s="6">
        <f>IF(E70="&gt;",B70,G69)</f>
        <v>6.386991009990747</v>
      </c>
      <c r="H70" s="6">
        <f t="shared" ref="H70" si="48">IF(E70="&lt;=",C70,H69)</f>
        <v>6.6625258399798115</v>
      </c>
      <c r="I70" s="3"/>
      <c r="J70" s="3"/>
      <c r="K70" s="3"/>
      <c r="L70" s="3"/>
      <c r="M70" s="3"/>
      <c r="N70" s="3"/>
      <c r="O70" s="3"/>
      <c r="P70" s="3"/>
      <c r="Q70" s="3"/>
    </row>
    <row r="71" spans="1:17" ht="18" customHeight="1" x14ac:dyDescent="0.25">
      <c r="A71" s="8">
        <v>8</v>
      </c>
      <c r="B71" s="6">
        <f t="shared" si="42"/>
        <v>6.4922359499621454</v>
      </c>
      <c r="C71" s="6">
        <f t="shared" si="43"/>
        <v>6.5572809000084122</v>
      </c>
      <c r="D71" s="6">
        <f t="shared" si="38"/>
        <v>-35.249939719527006</v>
      </c>
      <c r="E71" s="6" t="str">
        <f t="shared" si="39"/>
        <v>&lt;=</v>
      </c>
      <c r="F71" s="6">
        <f t="shared" si="40"/>
        <v>-35.246718898494223</v>
      </c>
      <c r="G71" s="6">
        <f t="shared" ref="G71" si="49">IF(E71="&gt;",B71,G70)</f>
        <v>6.386991009990747</v>
      </c>
      <c r="H71" s="6">
        <f>IF(E71="&lt;=",C71,H70)</f>
        <v>6.5572809000084122</v>
      </c>
      <c r="I71" s="3"/>
      <c r="J71" s="3"/>
      <c r="K71" s="3"/>
      <c r="L71" s="3"/>
      <c r="M71" s="3"/>
      <c r="N71" s="3"/>
      <c r="O71" s="3"/>
      <c r="P71" s="3"/>
      <c r="Q71" s="3"/>
    </row>
    <row r="72" spans="1:17" ht="18" customHeight="1" x14ac:dyDescent="0.25">
      <c r="A72" s="8">
        <v>9</v>
      </c>
      <c r="B72" s="6">
        <f t="shared" si="42"/>
        <v>6.4520359600370139</v>
      </c>
      <c r="C72" s="6">
        <f t="shared" si="43"/>
        <v>6.4922359499621454</v>
      </c>
      <c r="D72" s="6">
        <f t="shared" si="38"/>
        <v>-35.247699450870428</v>
      </c>
      <c r="E72" s="6" t="str">
        <f t="shared" si="39"/>
        <v>&gt;</v>
      </c>
      <c r="F72" s="6">
        <f t="shared" si="40"/>
        <v>-35.249939719527006</v>
      </c>
      <c r="G72" s="6">
        <f>IF(E72="&gt;",B72,G71)</f>
        <v>6.4520359600370139</v>
      </c>
      <c r="H72" s="6">
        <f t="shared" ref="H72" si="50">IF(E72="&lt;=",C72,H71)</f>
        <v>6.5572809000084122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ht="18" customHeight="1" x14ac:dyDescent="0.25">
      <c r="A73" s="8">
        <v>10</v>
      </c>
      <c r="B73" s="6">
        <f t="shared" si="42"/>
        <v>6.4922359499621454</v>
      </c>
      <c r="C73" s="6">
        <f t="shared" si="43"/>
        <v>6.5170809100832807</v>
      </c>
      <c r="D73" s="6">
        <f t="shared" si="38"/>
        <v>-35.249939719527006</v>
      </c>
      <c r="E73" s="6" t="str">
        <f t="shared" si="39"/>
        <v>&lt;=</v>
      </c>
      <c r="F73" s="6">
        <f t="shared" si="40"/>
        <v>-35.249708242510728</v>
      </c>
      <c r="G73" s="6">
        <f t="shared" ref="G73" si="51">IF(E73="&gt;",B73,G72)</f>
        <v>6.4520359600370139</v>
      </c>
      <c r="H73" s="6">
        <f>IF(E73="&lt;=",C73,H72)</f>
        <v>6.5170809100832807</v>
      </c>
      <c r="I73" s="3"/>
      <c r="J73" s="3"/>
      <c r="K73" s="3"/>
      <c r="L73" s="3"/>
      <c r="M73" s="3"/>
      <c r="N73" s="3"/>
      <c r="O73" s="3"/>
      <c r="P73" s="3"/>
      <c r="Q73" s="3"/>
    </row>
    <row r="74" spans="1:17" ht="18" customHeight="1" x14ac:dyDescent="0.25">
      <c r="A74" s="8">
        <v>11</v>
      </c>
      <c r="B74" s="6">
        <f t="shared" si="42"/>
        <v>6.4768809201581483</v>
      </c>
      <c r="C74" s="6">
        <f t="shared" si="43"/>
        <v>6.4922359499621454</v>
      </c>
      <c r="D74" s="6">
        <f t="shared" si="38"/>
        <v>-35.249465508147267</v>
      </c>
      <c r="E74" s="6" t="str">
        <f t="shared" si="39"/>
        <v>&gt;</v>
      </c>
      <c r="F74" s="6">
        <f t="shared" si="40"/>
        <v>-35.249939719527006</v>
      </c>
      <c r="G74" s="6">
        <f>IF(E74="&gt;",B74,G73)</f>
        <v>6.4768809201581483</v>
      </c>
      <c r="H74" s="6">
        <f>IF(E74="&lt;=",C74,H73)</f>
        <v>6.5170809100832807</v>
      </c>
      <c r="I74" s="3"/>
      <c r="J74" s="3"/>
      <c r="K74" s="3"/>
      <c r="L74" s="3"/>
      <c r="M74" s="3"/>
      <c r="N74" s="3"/>
      <c r="O74" s="3"/>
      <c r="P74" s="3"/>
      <c r="Q74" s="3"/>
    </row>
    <row r="75" spans="1:17" ht="18" customHeight="1" x14ac:dyDescent="0.25">
      <c r="A75" s="8">
        <v>12</v>
      </c>
      <c r="B75" s="6">
        <f t="shared" si="42"/>
        <v>6.4922359499621454</v>
      </c>
      <c r="C75" s="6">
        <f t="shared" si="43"/>
        <v>6.5017258802792837</v>
      </c>
      <c r="D75" s="6">
        <f t="shared" si="38"/>
        <v>-35.249939719527006</v>
      </c>
      <c r="E75" s="6" t="str">
        <f t="shared" si="39"/>
        <v>&gt;</v>
      </c>
      <c r="F75" s="6">
        <f t="shared" si="40"/>
        <v>-35.249997021337258</v>
      </c>
      <c r="G75" s="6">
        <f t="shared" ref="G75:G78" si="52">IF(E75="&gt;",B75,G74)</f>
        <v>6.4922359499621454</v>
      </c>
      <c r="H75" s="6">
        <f>IF(E75="&lt;=",C75,H74)</f>
        <v>6.5170809100832807</v>
      </c>
      <c r="I75" s="3"/>
      <c r="J75" s="3"/>
      <c r="K75" s="3"/>
      <c r="L75" s="3"/>
      <c r="M75" s="3"/>
      <c r="N75" s="3"/>
      <c r="O75" s="3"/>
      <c r="P75" s="3"/>
      <c r="Q75" s="3"/>
    </row>
    <row r="76" spans="1:17" ht="18" customHeight="1" x14ac:dyDescent="0.25">
      <c r="A76" s="8">
        <v>13</v>
      </c>
      <c r="B76" s="6">
        <f t="shared" si="42"/>
        <v>6.5017258802792837</v>
      </c>
      <c r="C76" s="6">
        <f t="shared" si="43"/>
        <v>6.5075909797661424</v>
      </c>
      <c r="D76" s="6">
        <f t="shared" si="38"/>
        <v>-35.249997021337258</v>
      </c>
      <c r="E76" s="6" t="str">
        <f t="shared" si="39"/>
        <v>&lt;=</v>
      </c>
      <c r="F76" s="6">
        <f t="shared" si="40"/>
        <v>-35.249942377026194</v>
      </c>
      <c r="G76" s="6">
        <f t="shared" si="52"/>
        <v>6.4922359499621454</v>
      </c>
      <c r="H76" s="6">
        <f t="shared" ref="H76" si="53">IF(E76="&lt;=",C76,H75)</f>
        <v>6.5075909797661424</v>
      </c>
      <c r="I76" s="3"/>
      <c r="J76" s="3"/>
      <c r="K76" s="3"/>
      <c r="L76" s="3"/>
      <c r="M76" s="3"/>
      <c r="N76" s="3"/>
      <c r="O76" s="3"/>
      <c r="P76" s="3"/>
      <c r="Q76" s="3"/>
    </row>
    <row r="77" spans="1:17" ht="18" customHeight="1" x14ac:dyDescent="0.25">
      <c r="A77" s="8">
        <v>14</v>
      </c>
      <c r="B77" s="6">
        <f t="shared" si="42"/>
        <v>6.498101049449005</v>
      </c>
      <c r="C77" s="6">
        <f t="shared" si="43"/>
        <v>6.5017258802792837</v>
      </c>
      <c r="D77" s="6">
        <f t="shared" si="38"/>
        <v>-35.249996393986805</v>
      </c>
      <c r="E77" s="6" t="str">
        <f t="shared" si="39"/>
        <v>&gt;</v>
      </c>
      <c r="F77" s="6">
        <f t="shared" si="40"/>
        <v>-35.249997021337258</v>
      </c>
      <c r="G77" s="6">
        <f t="shared" si="52"/>
        <v>6.498101049449005</v>
      </c>
      <c r="H77" s="6">
        <f>IF(E77="&lt;=",C77,H76)</f>
        <v>6.5075909797661424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ht="18" customHeight="1" x14ac:dyDescent="0.25">
      <c r="A78" s="8">
        <v>15</v>
      </c>
      <c r="B78" s="6">
        <f t="shared" si="42"/>
        <v>6.5017258802792837</v>
      </c>
      <c r="C78" s="6">
        <f t="shared" si="43"/>
        <v>6.5039661489358638</v>
      </c>
      <c r="D78" s="16">
        <f t="shared" si="38"/>
        <v>-35.249997021337258</v>
      </c>
      <c r="E78" s="6" t="str">
        <f t="shared" si="39"/>
        <v>&lt;=</v>
      </c>
      <c r="F78" s="6">
        <f t="shared" si="40"/>
        <v>-35.249984269662619</v>
      </c>
      <c r="G78" s="6">
        <f t="shared" si="52"/>
        <v>6.498101049449005</v>
      </c>
      <c r="H78" s="6">
        <f>IF(E78="&lt;=",C78,H77)</f>
        <v>6.5039661489358638</v>
      </c>
      <c r="I78" s="3"/>
      <c r="J78" s="3"/>
      <c r="K78" s="3" t="s">
        <v>38</v>
      </c>
      <c r="L78" s="3"/>
      <c r="M78" s="3"/>
      <c r="N78" s="3"/>
      <c r="O78" s="3"/>
      <c r="P78" s="3"/>
      <c r="Q78" s="3"/>
    </row>
    <row r="79" spans="1:17" ht="18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</sheetData>
  <mergeCells count="24">
    <mergeCell ref="G61:G62"/>
    <mergeCell ref="H61:H62"/>
    <mergeCell ref="A61:A62"/>
    <mergeCell ref="B61:B62"/>
    <mergeCell ref="C61:C62"/>
    <mergeCell ref="D61:D62"/>
    <mergeCell ref="E61:E62"/>
    <mergeCell ref="F61:F62"/>
    <mergeCell ref="H23:H24"/>
    <mergeCell ref="A39:A40"/>
    <mergeCell ref="B39:B40"/>
    <mergeCell ref="C39:C40"/>
    <mergeCell ref="D39:D40"/>
    <mergeCell ref="E39:E40"/>
    <mergeCell ref="F39:F40"/>
    <mergeCell ref="G39:G40"/>
    <mergeCell ref="H39:H40"/>
    <mergeCell ref="A23:A24"/>
    <mergeCell ref="B23:B24"/>
    <mergeCell ref="C23:C24"/>
    <mergeCell ref="D23:D24"/>
    <mergeCell ref="E23:E24"/>
    <mergeCell ref="F23:F24"/>
    <mergeCell ref="G23:G24"/>
  </mergeCells>
  <pageMargins left="0.7" right="0.7" top="0.75" bottom="0.75" header="0.3" footer="0.3"/>
  <pageSetup paperSize="9" orientation="portrait" r:id="rId1"/>
  <ignoredErrors>
    <ignoredError sqref="D2:Q2" formula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71"/>
  <sheetViews>
    <sheetView tabSelected="1" topLeftCell="D19" zoomScale="55" zoomScaleNormal="55" workbookViewId="0">
      <selection activeCell="X32" sqref="X32"/>
    </sheetView>
  </sheetViews>
  <sheetFormatPr defaultRowHeight="18.75" x14ac:dyDescent="0.3"/>
  <cols>
    <col min="1" max="1" width="15.5703125" style="22" customWidth="1"/>
    <col min="2" max="6" width="13.7109375" style="22" bestFit="1" customWidth="1"/>
    <col min="7" max="7" width="14.7109375" style="22" customWidth="1"/>
    <col min="8" max="8" width="13.28515625" style="22" customWidth="1"/>
    <col min="9" max="9" width="14.85546875" style="22" customWidth="1"/>
    <col min="10" max="22" width="9.140625" style="22"/>
    <col min="23" max="23" width="12.28515625" style="22" customWidth="1"/>
    <col min="24" max="16384" width="9.140625" style="22"/>
  </cols>
  <sheetData>
    <row r="1" spans="1:27" ht="21.75" customHeight="1" x14ac:dyDescent="0.3">
      <c r="A1" s="74" t="s">
        <v>25</v>
      </c>
      <c r="B1" s="74">
        <v>1</v>
      </c>
      <c r="C1" s="74">
        <v>2</v>
      </c>
      <c r="D1" s="74">
        <v>3</v>
      </c>
      <c r="E1" s="74">
        <v>4</v>
      </c>
      <c r="F1" s="74">
        <v>5</v>
      </c>
      <c r="H1" s="22" t="s">
        <v>46</v>
      </c>
    </row>
    <row r="2" spans="1:27" ht="20.25" customHeight="1" thickBot="1" x14ac:dyDescent="0.4">
      <c r="A2" s="75"/>
      <c r="B2" s="75"/>
      <c r="C2" s="75"/>
      <c r="D2" s="75"/>
      <c r="E2" s="75"/>
      <c r="F2" s="75"/>
      <c r="H2" s="23" t="s">
        <v>55</v>
      </c>
    </row>
    <row r="3" spans="1:27" ht="19.5" thickBot="1" x14ac:dyDescent="0.35">
      <c r="A3" s="24"/>
      <c r="B3" s="18">
        <v>3000</v>
      </c>
      <c r="C3" s="18">
        <v>5000</v>
      </c>
      <c r="D3" s="38">
        <v>6400</v>
      </c>
      <c r="E3" s="38">
        <v>1500</v>
      </c>
      <c r="F3" s="18">
        <v>80</v>
      </c>
      <c r="G3" s="36" t="s">
        <v>41</v>
      </c>
      <c r="H3" s="37" t="s">
        <v>40</v>
      </c>
    </row>
    <row r="4" spans="1:27" ht="19.5" thickBot="1" x14ac:dyDescent="0.35">
      <c r="A4" s="24"/>
      <c r="B4" s="18">
        <v>4</v>
      </c>
      <c r="C4" s="18">
        <v>6</v>
      </c>
      <c r="D4" s="38">
        <v>7</v>
      </c>
      <c r="E4" s="38">
        <v>6</v>
      </c>
      <c r="F4" s="18">
        <v>4</v>
      </c>
      <c r="G4" s="36" t="s">
        <v>9</v>
      </c>
      <c r="H4" s="37" t="s">
        <v>42</v>
      </c>
    </row>
    <row r="5" spans="1:27" ht="19.5" thickBot="1" x14ac:dyDescent="0.35">
      <c r="A5" s="24"/>
      <c r="B5" s="18">
        <v>40</v>
      </c>
      <c r="C5" s="18">
        <v>6</v>
      </c>
      <c r="D5" s="38">
        <v>14</v>
      </c>
      <c r="E5" s="38">
        <v>6</v>
      </c>
      <c r="F5" s="18">
        <v>16</v>
      </c>
      <c r="G5" s="36" t="s">
        <v>9</v>
      </c>
      <c r="H5" s="37" t="s">
        <v>43</v>
      </c>
    </row>
    <row r="6" spans="1:27" ht="19.5" thickBot="1" x14ac:dyDescent="0.35">
      <c r="A6" s="24"/>
      <c r="B6" s="19">
        <v>4</v>
      </c>
      <c r="C6" s="19">
        <v>3</v>
      </c>
      <c r="D6" s="39">
        <v>5</v>
      </c>
      <c r="E6" s="39">
        <v>40</v>
      </c>
      <c r="F6" s="19">
        <v>20</v>
      </c>
      <c r="G6" s="36" t="s">
        <v>9</v>
      </c>
      <c r="H6" s="37" t="s">
        <v>44</v>
      </c>
    </row>
    <row r="7" spans="1:27" x14ac:dyDescent="0.3">
      <c r="B7" s="62" t="s">
        <v>39</v>
      </c>
      <c r="C7" s="63"/>
      <c r="D7" s="63"/>
      <c r="E7" s="63"/>
      <c r="F7" s="64"/>
    </row>
    <row r="8" spans="1:27" x14ac:dyDescent="0.3">
      <c r="A8" s="26" t="s">
        <v>26</v>
      </c>
      <c r="B8" s="21">
        <v>1500</v>
      </c>
      <c r="C8" s="37" t="s">
        <v>45</v>
      </c>
    </row>
    <row r="10" spans="1:27" x14ac:dyDescent="0.3">
      <c r="W10" s="41" t="s">
        <v>35</v>
      </c>
      <c r="X10"/>
      <c r="Y10"/>
      <c r="Z10"/>
      <c r="AA10"/>
    </row>
    <row r="11" spans="1:27" x14ac:dyDescent="0.3">
      <c r="A11" s="30" t="s">
        <v>13</v>
      </c>
      <c r="B11" s="30" t="s">
        <v>27</v>
      </c>
      <c r="C11" s="30" t="s">
        <v>28</v>
      </c>
      <c r="D11" s="30" t="s">
        <v>29</v>
      </c>
      <c r="E11" s="30" t="s">
        <v>30</v>
      </c>
      <c r="F11" s="30" t="s">
        <v>31</v>
      </c>
      <c r="G11" s="30" t="s">
        <v>32</v>
      </c>
      <c r="H11" s="30" t="s">
        <v>33</v>
      </c>
      <c r="I11" s="30" t="s">
        <v>34</v>
      </c>
      <c r="W11" s="65" t="s">
        <v>54</v>
      </c>
      <c r="X11" s="66"/>
      <c r="Y11" s="66"/>
      <c r="Z11" s="66"/>
      <c r="AA11" s="67"/>
    </row>
    <row r="12" spans="1:27" x14ac:dyDescent="0.3">
      <c r="A12" s="29">
        <v>1</v>
      </c>
      <c r="B12" s="28">
        <f>B3</f>
        <v>3000</v>
      </c>
      <c r="C12" s="28">
        <f>B4</f>
        <v>4</v>
      </c>
      <c r="D12" s="28">
        <f>B5</f>
        <v>40</v>
      </c>
      <c r="E12" s="28">
        <f>B6</f>
        <v>4</v>
      </c>
      <c r="F12" s="28">
        <f>SQRT(2*C12*B12/D12)</f>
        <v>24.494897427831781</v>
      </c>
      <c r="G12" s="28">
        <f>C12*B12/F12</f>
        <v>489.89794855663564</v>
      </c>
      <c r="H12" s="28">
        <f>D12*F12</f>
        <v>979.79589711327117</v>
      </c>
      <c r="I12" s="28">
        <f>E12*F12</f>
        <v>97.979589711327122</v>
      </c>
      <c r="W12" s="68"/>
      <c r="X12" s="69"/>
      <c r="Y12" s="69"/>
      <c r="Z12" s="69"/>
      <c r="AA12" s="70"/>
    </row>
    <row r="13" spans="1:27" x14ac:dyDescent="0.3">
      <c r="A13" s="29">
        <v>2</v>
      </c>
      <c r="B13" s="28">
        <f>C3</f>
        <v>5000</v>
      </c>
      <c r="C13" s="28">
        <f>C4</f>
        <v>6</v>
      </c>
      <c r="D13" s="28">
        <f>C5</f>
        <v>6</v>
      </c>
      <c r="E13" s="28">
        <f>C6</f>
        <v>3</v>
      </c>
      <c r="F13" s="28">
        <f>SQRT(2*C13*B13/D13)</f>
        <v>100</v>
      </c>
      <c r="G13" s="28">
        <f t="shared" ref="G13:G16" si="0">C13*B13/F13</f>
        <v>300</v>
      </c>
      <c r="H13" s="28">
        <f t="shared" ref="H13:H16" si="1">D13*F13</f>
        <v>600</v>
      </c>
      <c r="I13" s="28">
        <f t="shared" ref="I13:I16" si="2">E13*F13</f>
        <v>300</v>
      </c>
    </row>
    <row r="14" spans="1:27" x14ac:dyDescent="0.3">
      <c r="A14" s="29">
        <v>3</v>
      </c>
      <c r="B14" s="28">
        <f>D3</f>
        <v>6400</v>
      </c>
      <c r="C14" s="28">
        <f>D4</f>
        <v>7</v>
      </c>
      <c r="D14" s="28">
        <f>D5</f>
        <v>14</v>
      </c>
      <c r="E14" s="28">
        <f>D6</f>
        <v>5</v>
      </c>
      <c r="F14" s="28">
        <f t="shared" ref="F14:F15" si="3">SQRT(2*C14*B14/D14)</f>
        <v>80</v>
      </c>
      <c r="G14" s="28">
        <f t="shared" si="0"/>
        <v>560</v>
      </c>
      <c r="H14" s="28">
        <f>D14*F14</f>
        <v>1120</v>
      </c>
      <c r="I14" s="28">
        <f t="shared" si="2"/>
        <v>400</v>
      </c>
    </row>
    <row r="15" spans="1:27" x14ac:dyDescent="0.3">
      <c r="A15" s="29">
        <v>4</v>
      </c>
      <c r="B15" s="28">
        <f>E3</f>
        <v>1500</v>
      </c>
      <c r="C15" s="28">
        <f>E4</f>
        <v>6</v>
      </c>
      <c r="D15" s="28">
        <f>E5</f>
        <v>6</v>
      </c>
      <c r="E15" s="28">
        <f>E6</f>
        <v>40</v>
      </c>
      <c r="F15" s="28">
        <f t="shared" si="3"/>
        <v>54.772255750516614</v>
      </c>
      <c r="G15" s="28">
        <f t="shared" si="0"/>
        <v>164.31676725154983</v>
      </c>
      <c r="H15" s="28">
        <f t="shared" si="1"/>
        <v>328.63353450309967</v>
      </c>
      <c r="I15" s="28">
        <f t="shared" si="2"/>
        <v>2190.8902300206646</v>
      </c>
      <c r="W15" s="30" t="s">
        <v>13</v>
      </c>
      <c r="X15" s="30" t="s">
        <v>27</v>
      </c>
      <c r="Y15" s="30" t="s">
        <v>28</v>
      </c>
      <c r="Z15" s="30" t="s">
        <v>29</v>
      </c>
      <c r="AA15" s="30" t="s">
        <v>30</v>
      </c>
    </row>
    <row r="16" spans="1:27" x14ac:dyDescent="0.3">
      <c r="A16" s="29">
        <v>5</v>
      </c>
      <c r="B16" s="28">
        <f>F3</f>
        <v>80</v>
      </c>
      <c r="C16" s="28">
        <f>F4</f>
        <v>4</v>
      </c>
      <c r="D16" s="28">
        <f>F5</f>
        <v>16</v>
      </c>
      <c r="E16" s="28">
        <f>F6</f>
        <v>20</v>
      </c>
      <c r="F16" s="28">
        <f>SQRT(2*C16*B16/D16)</f>
        <v>6.324555320336759</v>
      </c>
      <c r="G16" s="28">
        <f t="shared" si="0"/>
        <v>50.596442562694065</v>
      </c>
      <c r="H16" s="28">
        <f t="shared" si="1"/>
        <v>101.19288512538814</v>
      </c>
      <c r="I16" s="28">
        <f t="shared" si="2"/>
        <v>126.49110640673518</v>
      </c>
      <c r="W16" s="29">
        <v>1</v>
      </c>
      <c r="X16" s="28">
        <f>B12</f>
        <v>3000</v>
      </c>
      <c r="Y16" s="28">
        <f t="shared" ref="Y16:AA16" si="4">C12</f>
        <v>4</v>
      </c>
      <c r="Z16" s="28">
        <f t="shared" si="4"/>
        <v>40</v>
      </c>
      <c r="AA16" s="28">
        <f t="shared" si="4"/>
        <v>4</v>
      </c>
    </row>
    <row r="17" spans="1:36" x14ac:dyDescent="0.3">
      <c r="F17" s="32" t="s">
        <v>36</v>
      </c>
      <c r="G17" s="28">
        <f>SUM(G12:G16)</f>
        <v>1564.8111583708796</v>
      </c>
      <c r="H17" s="28">
        <f>SUM(H12:H16)</f>
        <v>3129.6223167417593</v>
      </c>
      <c r="I17" s="28">
        <f t="shared" ref="I17" si="5">SUM(I12:I16)</f>
        <v>3115.3609261387269</v>
      </c>
      <c r="K17" s="22" t="s">
        <v>53</v>
      </c>
      <c r="W17" s="29">
        <v>2</v>
      </c>
      <c r="X17" s="28">
        <f t="shared" ref="X17:X20" si="6">B13</f>
        <v>5000</v>
      </c>
      <c r="Y17" s="28">
        <f t="shared" ref="Y17:Y20" si="7">C13</f>
        <v>6</v>
      </c>
      <c r="Z17" s="28">
        <f t="shared" ref="Z17:Z20" si="8">D13</f>
        <v>6</v>
      </c>
      <c r="AA17" s="28">
        <f t="shared" ref="AA17:AA20" si="9">E13</f>
        <v>3</v>
      </c>
    </row>
    <row r="18" spans="1:36" x14ac:dyDescent="0.3">
      <c r="A18" s="30" t="s">
        <v>35</v>
      </c>
      <c r="B18" s="28">
        <f>G17+H17/2</f>
        <v>3129.6223167417593</v>
      </c>
      <c r="C18" s="25" t="s">
        <v>49</v>
      </c>
      <c r="W18" s="29">
        <v>3</v>
      </c>
      <c r="X18" s="28">
        <f t="shared" si="6"/>
        <v>6400</v>
      </c>
      <c r="Y18" s="28">
        <f t="shared" si="7"/>
        <v>7</v>
      </c>
      <c r="Z18" s="28">
        <f t="shared" si="8"/>
        <v>14</v>
      </c>
      <c r="AA18" s="28">
        <f t="shared" si="9"/>
        <v>5</v>
      </c>
    </row>
    <row r="19" spans="1:36" ht="23.25" x14ac:dyDescent="0.35">
      <c r="A19" s="31"/>
      <c r="B19" s="27"/>
      <c r="D19" s="37" t="s">
        <v>50</v>
      </c>
      <c r="W19" s="29">
        <v>4</v>
      </c>
      <c r="X19" s="28">
        <f t="shared" si="6"/>
        <v>1500</v>
      </c>
      <c r="Y19" s="28">
        <f t="shared" si="7"/>
        <v>6</v>
      </c>
      <c r="Z19" s="28">
        <f t="shared" si="8"/>
        <v>6</v>
      </c>
      <c r="AA19" s="28">
        <f t="shared" si="9"/>
        <v>40</v>
      </c>
    </row>
    <row r="20" spans="1:36" x14ac:dyDescent="0.3">
      <c r="A20" s="31" t="s">
        <v>37</v>
      </c>
      <c r="B20" s="27">
        <f>I17</f>
        <v>3115.3609261387269</v>
      </c>
      <c r="D20" s="37" t="s">
        <v>48</v>
      </c>
      <c r="W20" s="29">
        <v>5</v>
      </c>
      <c r="X20" s="28">
        <f t="shared" si="6"/>
        <v>80</v>
      </c>
      <c r="Y20" s="28">
        <f t="shared" si="7"/>
        <v>4</v>
      </c>
      <c r="Z20" s="28">
        <f t="shared" si="8"/>
        <v>16</v>
      </c>
      <c r="AA20" s="28">
        <f t="shared" si="9"/>
        <v>20</v>
      </c>
    </row>
    <row r="21" spans="1:36" ht="23.25" x14ac:dyDescent="0.35">
      <c r="A21" s="31"/>
      <c r="B21" s="27"/>
      <c r="D21" s="37" t="s">
        <v>51</v>
      </c>
      <c r="K21" s="22" t="s">
        <v>52</v>
      </c>
    </row>
    <row r="22" spans="1:36" x14ac:dyDescent="0.3">
      <c r="A22" s="40"/>
      <c r="B22" s="40"/>
      <c r="W22" s="71" t="s">
        <v>56</v>
      </c>
      <c r="X22" s="72"/>
      <c r="Y22" s="73"/>
      <c r="Z22" s="20"/>
      <c r="AF22" s="20"/>
      <c r="AG22" s="20"/>
      <c r="AH22" s="20"/>
      <c r="AI22" s="20"/>
      <c r="AJ22" s="20"/>
    </row>
    <row r="23" spans="1:36" ht="21.75" x14ac:dyDescent="0.35">
      <c r="W23" s="55" t="s">
        <v>62</v>
      </c>
      <c r="X23" s="56"/>
      <c r="Y23" s="57"/>
      <c r="Z23" s="20"/>
      <c r="AF23" s="20"/>
      <c r="AG23" s="20"/>
      <c r="AH23" s="20"/>
      <c r="AI23" s="20"/>
      <c r="AJ23" s="43"/>
    </row>
    <row r="24" spans="1:36" ht="21.75" x14ac:dyDescent="0.35">
      <c r="A24" s="33" t="s">
        <v>13</v>
      </c>
      <c r="B24" s="33" t="s">
        <v>27</v>
      </c>
      <c r="C24" s="33" t="s">
        <v>28</v>
      </c>
      <c r="D24" s="33" t="s">
        <v>29</v>
      </c>
      <c r="E24" s="33" t="s">
        <v>30</v>
      </c>
      <c r="F24" s="33" t="s">
        <v>31</v>
      </c>
      <c r="G24" s="33" t="s">
        <v>32</v>
      </c>
      <c r="H24" s="33" t="s">
        <v>33</v>
      </c>
      <c r="I24" s="33" t="s">
        <v>34</v>
      </c>
      <c r="W24" s="55" t="s">
        <v>63</v>
      </c>
      <c r="X24" s="56"/>
      <c r="Y24" s="57"/>
      <c r="Z24" s="20"/>
      <c r="AF24" s="20"/>
      <c r="AG24" s="20"/>
      <c r="AH24" s="20"/>
      <c r="AI24" s="20"/>
      <c r="AJ24" s="20"/>
    </row>
    <row r="25" spans="1:36" ht="21.75" x14ac:dyDescent="0.35">
      <c r="A25" s="34">
        <v>1</v>
      </c>
      <c r="B25" s="28">
        <f>B3</f>
        <v>3000</v>
      </c>
      <c r="C25" s="28">
        <f>B4</f>
        <v>4</v>
      </c>
      <c r="D25" s="28">
        <f>B5</f>
        <v>40</v>
      </c>
      <c r="E25" s="28">
        <f>B6</f>
        <v>4</v>
      </c>
      <c r="F25" s="28">
        <v>23.213974664712655</v>
      </c>
      <c r="G25" s="28">
        <f>C25*B25/F25</f>
        <v>516.9300032984479</v>
      </c>
      <c r="H25" s="28">
        <f>D25*F25</f>
        <v>928.55898658850617</v>
      </c>
      <c r="I25" s="28">
        <f>E25*F25</f>
        <v>92.85589865885062</v>
      </c>
      <c r="W25" s="55" t="s">
        <v>64</v>
      </c>
      <c r="X25" s="56"/>
      <c r="Y25" s="57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</row>
    <row r="26" spans="1:36" ht="21.75" x14ac:dyDescent="0.35">
      <c r="A26" s="34">
        <v>2</v>
      </c>
      <c r="B26" s="28">
        <f>C3</f>
        <v>5000</v>
      </c>
      <c r="C26" s="28">
        <f>C4</f>
        <v>6</v>
      </c>
      <c r="D26" s="28">
        <f>C5</f>
        <v>6</v>
      </c>
      <c r="E26" s="28">
        <f>C6</f>
        <v>3</v>
      </c>
      <c r="F26" s="28">
        <v>79.876372688566107</v>
      </c>
      <c r="G26" s="28">
        <f t="shared" ref="G26:G29" si="10">C26*B26/F26</f>
        <v>375.5803999383956</v>
      </c>
      <c r="H26" s="28">
        <f t="shared" ref="H26:H29" si="11">D26*F26</f>
        <v>479.25823613139664</v>
      </c>
      <c r="I26" s="28">
        <f>E26*F26</f>
        <v>239.62911806569832</v>
      </c>
      <c r="W26" s="55" t="s">
        <v>65</v>
      </c>
      <c r="X26" s="56"/>
      <c r="Y26" s="57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6" ht="21.75" x14ac:dyDescent="0.35">
      <c r="A27" s="34">
        <v>3</v>
      </c>
      <c r="B27" s="28">
        <f>D3</f>
        <v>6400</v>
      </c>
      <c r="C27" s="28">
        <f>D4</f>
        <v>7</v>
      </c>
      <c r="D27" s="28">
        <f>D5</f>
        <v>14</v>
      </c>
      <c r="E27" s="28">
        <f>D6</f>
        <v>5</v>
      </c>
      <c r="F27" s="28">
        <v>67.487015721385845</v>
      </c>
      <c r="G27" s="28">
        <f>C27*B27/F27</f>
        <v>663.83139810112255</v>
      </c>
      <c r="H27" s="28">
        <f t="shared" si="11"/>
        <v>944.81822009940186</v>
      </c>
      <c r="I27" s="28">
        <f>E27*F27</f>
        <v>337.43507860692921</v>
      </c>
      <c r="W27" s="55" t="s">
        <v>66</v>
      </c>
      <c r="X27" s="56"/>
      <c r="Y27" s="57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</row>
    <row r="28" spans="1:36" x14ac:dyDescent="0.3">
      <c r="A28" s="34">
        <v>4</v>
      </c>
      <c r="B28" s="28">
        <f>E3</f>
        <v>1500</v>
      </c>
      <c r="C28" s="28">
        <f>E4</f>
        <v>6</v>
      </c>
      <c r="D28" s="28">
        <f>E5</f>
        <v>6</v>
      </c>
      <c r="E28" s="28">
        <f>E6</f>
        <v>40</v>
      </c>
      <c r="F28" s="28">
        <v>18.718627069505235</v>
      </c>
      <c r="G28" s="28">
        <f t="shared" si="10"/>
        <v>480.80449311702034</v>
      </c>
      <c r="H28" s="28">
        <f t="shared" si="11"/>
        <v>112.31176241703142</v>
      </c>
      <c r="I28" s="28">
        <f>E28*F28</f>
        <v>748.74508278020937</v>
      </c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21.75" x14ac:dyDescent="0.35">
      <c r="A29" s="34">
        <v>5</v>
      </c>
      <c r="B29" s="28">
        <f>F3</f>
        <v>80</v>
      </c>
      <c r="C29" s="28">
        <f>F4</f>
        <v>4</v>
      </c>
      <c r="D29" s="28">
        <f>F5</f>
        <v>16</v>
      </c>
      <c r="E29" s="28">
        <f>F6</f>
        <v>20</v>
      </c>
      <c r="F29" s="28">
        <v>4.066741116442361</v>
      </c>
      <c r="G29" s="28">
        <f t="shared" si="10"/>
        <v>78.68708404038766</v>
      </c>
      <c r="H29" s="28">
        <f t="shared" si="11"/>
        <v>65.067857863077776</v>
      </c>
      <c r="I29" s="28">
        <f t="shared" ref="I29" si="12">E29*F29</f>
        <v>81.334822328847224</v>
      </c>
      <c r="W29" s="51" t="s">
        <v>57</v>
      </c>
      <c r="X29" s="51" t="s">
        <v>67</v>
      </c>
      <c r="Y29" s="51" t="s">
        <v>68</v>
      </c>
      <c r="Z29" s="51" t="s">
        <v>69</v>
      </c>
      <c r="AA29" s="51" t="s">
        <v>70</v>
      </c>
      <c r="AB29" s="51" t="s">
        <v>71</v>
      </c>
      <c r="AC29" s="51" t="s">
        <v>72</v>
      </c>
      <c r="AD29" s="51" t="s">
        <v>73</v>
      </c>
      <c r="AE29" s="51" t="s">
        <v>74</v>
      </c>
      <c r="AF29" s="51" t="s">
        <v>75</v>
      </c>
      <c r="AG29" s="51" t="s">
        <v>76</v>
      </c>
      <c r="AH29" s="51" t="s">
        <v>58</v>
      </c>
      <c r="AI29" s="51" t="s">
        <v>77</v>
      </c>
      <c r="AJ29" s="20"/>
    </row>
    <row r="30" spans="1:36" ht="20.25" x14ac:dyDescent="0.35">
      <c r="F30" s="32" t="s">
        <v>36</v>
      </c>
      <c r="G30" s="28">
        <f>SUM(G25:G29)</f>
        <v>2115.8333784953738</v>
      </c>
      <c r="H30" s="28">
        <f>SUM(H25:H29)</f>
        <v>2530.015063099414</v>
      </c>
      <c r="I30" s="28">
        <f t="shared" ref="I30" si="13">SUM(I25:I29)</f>
        <v>1500.0000004405347</v>
      </c>
      <c r="W30" s="50">
        <v>0</v>
      </c>
      <c r="X30" s="44">
        <v>5</v>
      </c>
      <c r="Y30" s="44">
        <v>5</v>
      </c>
      <c r="Z30" s="44">
        <v>5</v>
      </c>
      <c r="AA30" s="44">
        <v>5</v>
      </c>
      <c r="AB30" s="44">
        <v>5</v>
      </c>
      <c r="AC30" s="44" t="s">
        <v>9</v>
      </c>
      <c r="AD30" s="44" t="s">
        <v>9</v>
      </c>
      <c r="AE30" s="44" t="s">
        <v>9</v>
      </c>
      <c r="AF30" s="44" t="s">
        <v>9</v>
      </c>
      <c r="AG30" s="44" t="s">
        <v>9</v>
      </c>
      <c r="AH30" s="44" t="s">
        <v>9</v>
      </c>
      <c r="AI30" s="44">
        <f>X$16*Y$16/X30+Z$16*X30/2+X$17*Y$17/Y30+Z$17*Y30/2+X$18*Y$18/Z30+Z$18*Z30/2+X$19*Y$19/AA30+Z$19*AA30/2+X$20*Y$20/AB30+Z$20*AB30/2</f>
        <v>19429</v>
      </c>
      <c r="AJ30" s="44" t="s">
        <v>78</v>
      </c>
    </row>
    <row r="31" spans="1:36" x14ac:dyDescent="0.3">
      <c r="A31" s="30" t="s">
        <v>35</v>
      </c>
      <c r="B31" s="28">
        <f>G30+H30/2</f>
        <v>3380.8409100450808</v>
      </c>
      <c r="W31" s="50">
        <v>1</v>
      </c>
      <c r="X31" s="44">
        <f>X30</f>
        <v>5</v>
      </c>
      <c r="Y31" s="44">
        <f t="shared" ref="Y31:AB34" si="14">Y30</f>
        <v>5</v>
      </c>
      <c r="Z31" s="44">
        <f t="shared" si="14"/>
        <v>5</v>
      </c>
      <c r="AA31" s="44">
        <f t="shared" si="14"/>
        <v>5</v>
      </c>
      <c r="AB31" s="44">
        <f>AB30+AH31</f>
        <v>23.284278975770299</v>
      </c>
      <c r="AC31" s="44">
        <f>X30</f>
        <v>5</v>
      </c>
      <c r="AD31" s="44">
        <f t="shared" ref="AD31:AF31" si="15">Y30</f>
        <v>5</v>
      </c>
      <c r="AE31" s="44">
        <f t="shared" si="15"/>
        <v>5</v>
      </c>
      <c r="AF31" s="44">
        <f t="shared" si="15"/>
        <v>5</v>
      </c>
      <c r="AG31" s="44" t="s">
        <v>59</v>
      </c>
      <c r="AH31" s="44">
        <v>18.284278975770299</v>
      </c>
      <c r="AI31" s="44">
        <f>X$16*Y$16/X31+Z$16*X31/2+X$17*Y$17/Y31+Z$17*Y31/2+X$18*Y$18/Z31+Z$18*Z31/2+X$19*Y$19/AA31+Z$19*AA31/2+X$20*Y$20/(AB30+AH31)+Z$20*AH31/2</f>
        <v>19485.017410211341</v>
      </c>
      <c r="AJ31" s="20"/>
    </row>
    <row r="32" spans="1:36" x14ac:dyDescent="0.3">
      <c r="A32" s="31"/>
      <c r="B32" s="27"/>
      <c r="W32" s="50">
        <v>2</v>
      </c>
      <c r="X32" s="44">
        <f>X31+AH32</f>
        <v>17.3606809252434</v>
      </c>
      <c r="Y32" s="44">
        <f>Y31</f>
        <v>5</v>
      </c>
      <c r="Z32" s="44">
        <f t="shared" si="14"/>
        <v>5</v>
      </c>
      <c r="AA32" s="44">
        <f t="shared" si="14"/>
        <v>5</v>
      </c>
      <c r="AB32" s="44">
        <f t="shared" si="14"/>
        <v>23.284278975770299</v>
      </c>
      <c r="AC32" s="44" t="str">
        <f>AG31</f>
        <v>10 + λ</v>
      </c>
      <c r="AD32" s="44">
        <v>10</v>
      </c>
      <c r="AE32" s="44">
        <v>10</v>
      </c>
      <c r="AF32" s="44">
        <v>10</v>
      </c>
      <c r="AG32" s="44">
        <f>AB31</f>
        <v>23.284278975770299</v>
      </c>
      <c r="AH32" s="44">
        <v>12.3606809252434</v>
      </c>
      <c r="AI32" s="44">
        <f>X$16*Y$16/(X31+AH32)+Z$16*AH32/2+X$17*Y$17/Y32+Z$17*Y32/2+X$18*Y$18/Z32+Z$18*Z32/2+X$19*Y$19/AA32+Z$19*AA32/2+X$20*Y$20/AB32+Z$20*AB32/2</f>
        <v>17963.448156182178</v>
      </c>
      <c r="AJ32" s="20"/>
    </row>
    <row r="33" spans="1:36" x14ac:dyDescent="0.3">
      <c r="A33" s="31" t="s">
        <v>37</v>
      </c>
      <c r="B33" s="27">
        <f>I30</f>
        <v>1500.0000004405347</v>
      </c>
      <c r="W33" s="50">
        <v>3</v>
      </c>
      <c r="X33" s="44">
        <f>X32</f>
        <v>17.3606809252434</v>
      </c>
      <c r="Y33" s="44">
        <v>42.426406879191752</v>
      </c>
      <c r="Z33" s="44">
        <f t="shared" si="14"/>
        <v>5</v>
      </c>
      <c r="AA33" s="44">
        <f t="shared" si="14"/>
        <v>5</v>
      </c>
      <c r="AB33" s="44">
        <f t="shared" si="14"/>
        <v>23.284278975770299</v>
      </c>
      <c r="AC33" s="44">
        <f>X32</f>
        <v>17.3606809252434</v>
      </c>
      <c r="AD33" s="44" t="s">
        <v>59</v>
      </c>
      <c r="AE33" s="44">
        <f t="shared" ref="AE33:AG34" si="16">Z32</f>
        <v>5</v>
      </c>
      <c r="AF33" s="44">
        <f t="shared" si="16"/>
        <v>5</v>
      </c>
      <c r="AG33" s="44">
        <f t="shared" si="16"/>
        <v>23.284278975770299</v>
      </c>
      <c r="AH33" s="44">
        <f>Y33-Y32</f>
        <v>37.426406879191752</v>
      </c>
      <c r="AI33" s="44">
        <f>X$16*Y$16/X33+Z$16*X33/2+X$17*Y$17/Y33+Z$17*Y33/2+X$18*Y$18/Z33+Z$18*Z33/2+X$19*Y$19/AA33+Z$19*AA33/2+X$20*Y$20/AB33+Z$20*AB33/2</f>
        <v>12882.834157872989</v>
      </c>
      <c r="AJ33" s="20"/>
    </row>
    <row r="34" spans="1:36" x14ac:dyDescent="0.3">
      <c r="A34" s="31"/>
      <c r="B34" s="27"/>
      <c r="W34" s="50">
        <v>4</v>
      </c>
      <c r="X34" s="44">
        <f>X33</f>
        <v>17.3606809252434</v>
      </c>
      <c r="Y34" s="44">
        <f t="shared" ref="Y34" si="17">Y33</f>
        <v>42.426406879191752</v>
      </c>
      <c r="Z34" s="44">
        <v>46.904157600328112</v>
      </c>
      <c r="AA34" s="44">
        <f t="shared" si="14"/>
        <v>5</v>
      </c>
      <c r="AB34" s="44">
        <f t="shared" si="14"/>
        <v>23.284278975770299</v>
      </c>
      <c r="AC34" s="44">
        <f>X33</f>
        <v>17.3606809252434</v>
      </c>
      <c r="AD34" s="44">
        <f t="shared" ref="AD34:AE35" si="18">Y33</f>
        <v>42.426406879191752</v>
      </c>
      <c r="AE34" s="44" t="s">
        <v>59</v>
      </c>
      <c r="AF34" s="44">
        <f t="shared" si="16"/>
        <v>5</v>
      </c>
      <c r="AG34" s="44">
        <f t="shared" si="16"/>
        <v>23.284278975770299</v>
      </c>
      <c r="AH34" s="44">
        <f>Z34-Z33</f>
        <v>41.904157600328112</v>
      </c>
      <c r="AI34" s="44">
        <f t="shared" ref="AI34" si="19">X$16*Y$16/X34+Z$16*X34/2+X$17*Y$17/Y34+Z$17*Y34/2+X$18*Y$18/Z34+Z$18*Z34/2+X$19*Y$19/AA34+Z$19*AA34/2+X$20*Y$20/AB34+Z$20*AB34/2</f>
        <v>5171.3024703057827</v>
      </c>
      <c r="AJ34" s="20"/>
    </row>
    <row r="35" spans="1:36" x14ac:dyDescent="0.3">
      <c r="A35" s="31" t="s">
        <v>26</v>
      </c>
      <c r="B35" s="27">
        <v>1500</v>
      </c>
      <c r="W35" s="50">
        <v>5</v>
      </c>
      <c r="X35" s="44">
        <f>X34</f>
        <v>17.3606809252434</v>
      </c>
      <c r="Y35" s="44">
        <f>Y34</f>
        <v>42.426406879191752</v>
      </c>
      <c r="Z35" s="44">
        <f>Z34</f>
        <v>46.904157600328112</v>
      </c>
      <c r="AA35" s="44">
        <v>42.426406937473786</v>
      </c>
      <c r="AB35" s="44">
        <f>AB34</f>
        <v>23.284278975770299</v>
      </c>
      <c r="AC35" s="44">
        <f>X34</f>
        <v>17.3606809252434</v>
      </c>
      <c r="AD35" s="44">
        <f t="shared" si="18"/>
        <v>42.426406879191752</v>
      </c>
      <c r="AE35" s="44">
        <f t="shared" si="18"/>
        <v>46.904157600328112</v>
      </c>
      <c r="AF35" s="44" t="s">
        <v>59</v>
      </c>
      <c r="AG35" s="44">
        <f>AB34</f>
        <v>23.284278975770299</v>
      </c>
      <c r="AH35" s="44">
        <f>AA35-AA34</f>
        <v>37.426406937473786</v>
      </c>
      <c r="AI35" s="44">
        <f>X$16*Y$16/X35+Z$16*X35/2+X$17*Y$17/Y35+Z$17*Y35/2+X$18*Y$18/Z35+Z$18*Z35/2+X$19*Y$19/AA35+Z$19*AA35/2+X$20*Y$20/AB35+Z$20*AB35/2</f>
        <v>3695.7137251427635</v>
      </c>
      <c r="AJ35" s="20"/>
    </row>
    <row r="36" spans="1:36" x14ac:dyDescent="0.3">
      <c r="W36" s="50">
        <v>6</v>
      </c>
      <c r="X36" s="44">
        <f>X35</f>
        <v>17.3606809252434</v>
      </c>
      <c r="Y36" s="44">
        <f>Y35</f>
        <v>42.426406879191752</v>
      </c>
      <c r="Z36" s="44">
        <f>Z35</f>
        <v>46.904157600328112</v>
      </c>
      <c r="AA36" s="44">
        <f>AA35</f>
        <v>42.426406937473786</v>
      </c>
      <c r="AB36" s="44">
        <v>28.284342652732398</v>
      </c>
      <c r="AC36" s="44">
        <f>X35</f>
        <v>17.3606809252434</v>
      </c>
      <c r="AD36" s="44">
        <f>Y35</f>
        <v>42.426406879191752</v>
      </c>
      <c r="AE36" s="44">
        <f>Z35</f>
        <v>46.904157600328112</v>
      </c>
      <c r="AF36" s="44">
        <f>AA35</f>
        <v>42.426406937473786</v>
      </c>
      <c r="AG36" s="44" t="s">
        <v>60</v>
      </c>
      <c r="AH36" s="45">
        <f>AB35-AB36</f>
        <v>-5.0000636769620996</v>
      </c>
      <c r="AI36" s="44">
        <f>X$16*Y$16/X36+Z$16*X36/2+X$17*Y$17/Y36+Z$17*Y36/2+X$18*Y$18/Z36+Z$18*Z36/2+X$19*Y$19/AA36+Z$19*AA36/2+X$20*Y$20/AB36+Z$20*AB36/2</f>
        <v>3733.2847360902283</v>
      </c>
      <c r="AJ36" s="20"/>
    </row>
    <row r="37" spans="1:36" x14ac:dyDescent="0.3"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</row>
    <row r="38" spans="1:36" ht="21" x14ac:dyDescent="0.3">
      <c r="W38" s="58" t="s">
        <v>79</v>
      </c>
      <c r="X38" s="58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</row>
    <row r="39" spans="1:36" ht="19.5" thickBot="1" x14ac:dyDescent="0.35">
      <c r="W39" s="55">
        <f>SQRT(SUM((X36-X30)^2,(Y36-Y30)^2,(Z36-Z30)^2,(AA36-AA30)^2,(AB36-AB30)^2))</f>
        <v>72.473287065199841</v>
      </c>
      <c r="X39" s="57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 ht="19.5" thickBot="1" x14ac:dyDescent="0.35">
      <c r="W40" s="20"/>
      <c r="X40" s="20"/>
      <c r="Y40" s="20"/>
      <c r="Z40" s="20"/>
      <c r="AA40" s="20"/>
      <c r="AB40" s="20"/>
      <c r="AC40" s="20"/>
      <c r="AD40" s="59" t="s">
        <v>61</v>
      </c>
      <c r="AE40" s="60"/>
      <c r="AF40" s="60"/>
      <c r="AG40" s="60"/>
      <c r="AH40" s="60"/>
      <c r="AI40" s="61"/>
      <c r="AJ40" s="20"/>
    </row>
    <row r="41" spans="1:36" ht="19.5" thickBot="1" x14ac:dyDescent="0.35">
      <c r="W41" s="20"/>
      <c r="X41" s="20"/>
      <c r="Y41" s="20"/>
      <c r="Z41" s="20"/>
      <c r="AA41" s="20"/>
      <c r="AB41" s="20"/>
      <c r="AC41" s="20"/>
      <c r="AD41" s="46">
        <v>22.358163363707934</v>
      </c>
      <c r="AE41" s="47">
        <v>42.324444948801577</v>
      </c>
      <c r="AF41" s="47">
        <v>46.966112944810853</v>
      </c>
      <c r="AG41" s="47">
        <v>42.487235485663753</v>
      </c>
      <c r="AH41" s="48">
        <v>28.27635859255831</v>
      </c>
      <c r="AI41" s="49">
        <f>X$16*Y$16/AD41+Z$16*AD41/2+X$17*Y$17/AE41+Z$17*AE41/2+X$18*Y$18/AF41+Z$18*AF41/2+X$19*Y$19/AG41+Z$19*AG41/2+X$20*Y$20/AH41+Z$20*AH41/2</f>
        <v>3679.1233622058444</v>
      </c>
      <c r="AJ41" s="20"/>
    </row>
    <row r="44" spans="1:36" ht="18.75" customHeight="1" x14ac:dyDescent="0.3"/>
    <row r="45" spans="1:36" ht="28.5" customHeight="1" x14ac:dyDescent="0.3"/>
    <row r="69" spans="5:9" x14ac:dyDescent="0.3">
      <c r="E69" s="42"/>
      <c r="F69" s="20"/>
      <c r="G69" s="20"/>
      <c r="H69" s="20"/>
      <c r="I69" s="20"/>
    </row>
    <row r="70" spans="5:9" x14ac:dyDescent="0.3">
      <c r="E70" s="65"/>
      <c r="F70" s="66"/>
      <c r="G70" s="66"/>
      <c r="H70" s="66"/>
      <c r="I70" s="67"/>
    </row>
    <row r="71" spans="5:9" x14ac:dyDescent="0.3">
      <c r="E71" s="68"/>
      <c r="F71" s="69"/>
      <c r="G71" s="69"/>
      <c r="H71" s="69"/>
      <c r="I71" s="70"/>
    </row>
  </sheetData>
  <mergeCells count="18">
    <mergeCell ref="E70:I71"/>
    <mergeCell ref="W24:Y24"/>
    <mergeCell ref="A1:A2"/>
    <mergeCell ref="B1:B2"/>
    <mergeCell ref="C1:C2"/>
    <mergeCell ref="D1:D2"/>
    <mergeCell ref="E1:E2"/>
    <mergeCell ref="F1:F2"/>
    <mergeCell ref="AD40:AI40"/>
    <mergeCell ref="B7:F7"/>
    <mergeCell ref="W11:AA12"/>
    <mergeCell ref="W22:Y22"/>
    <mergeCell ref="W23:Y23"/>
    <mergeCell ref="W25:Y25"/>
    <mergeCell ref="W26:Y26"/>
    <mergeCell ref="W27:Y27"/>
    <mergeCell ref="W38:X38"/>
    <mergeCell ref="W39:X3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</dc:creator>
  <cp:keywords/>
  <dc:description/>
  <cp:lastModifiedBy/>
  <cp:revision/>
  <dcterms:created xsi:type="dcterms:W3CDTF">2006-09-16T00:00:00Z</dcterms:created>
  <dcterms:modified xsi:type="dcterms:W3CDTF">2019-11-12T14:34:11Z</dcterms:modified>
  <cp:category/>
  <cp:contentStatus/>
</cp:coreProperties>
</file>