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4 семестр\ТВиМС\Расчётная работа\"/>
    </mc:Choice>
  </mc:AlternateContent>
  <bookViews>
    <workbookView xWindow="0" yWindow="0" windowWidth="23040" windowHeight="9384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1" l="1"/>
  <c r="E131" i="1"/>
  <c r="F131" i="1" s="1"/>
  <c r="I131" i="1" s="1"/>
  <c r="E132" i="1"/>
  <c r="F132" i="1" s="1"/>
  <c r="I132" i="1" s="1"/>
  <c r="E133" i="1"/>
  <c r="F133" i="1" s="1"/>
  <c r="I133" i="1" s="1"/>
  <c r="E134" i="1"/>
  <c r="F134" i="1" s="1"/>
  <c r="I134" i="1" s="1"/>
  <c r="E135" i="1"/>
  <c r="F135" i="1" s="1"/>
  <c r="I135" i="1" s="1"/>
  <c r="E136" i="1"/>
  <c r="F136" i="1" s="1"/>
  <c r="I136" i="1" s="1"/>
  <c r="E137" i="1"/>
  <c r="F137" i="1" s="1"/>
  <c r="I137" i="1" s="1"/>
  <c r="E130" i="1"/>
  <c r="F130" i="1" s="1"/>
  <c r="I130" i="1" s="1"/>
  <c r="D131" i="1"/>
  <c r="D132" i="1"/>
  <c r="D133" i="1"/>
  <c r="D134" i="1"/>
  <c r="D135" i="1"/>
  <c r="D136" i="1"/>
  <c r="D137" i="1"/>
  <c r="D130" i="1"/>
  <c r="C130" i="1"/>
  <c r="C131" i="1" s="1"/>
  <c r="C132" i="1" s="1"/>
  <c r="C133" i="1" s="1"/>
  <c r="C134" i="1" s="1"/>
  <c r="C135" i="1" s="1"/>
  <c r="C136" i="1" s="1"/>
  <c r="C137" i="1" s="1"/>
  <c r="B132" i="1"/>
  <c r="B133" i="1" s="1"/>
  <c r="B134" i="1" s="1"/>
  <c r="B135" i="1" s="1"/>
  <c r="B136" i="1" s="1"/>
  <c r="B137" i="1" s="1"/>
  <c r="B131" i="1"/>
  <c r="B130" i="1"/>
  <c r="E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J122" i="1"/>
  <c r="K122" i="1"/>
  <c r="L122" i="1"/>
  <c r="M122" i="1"/>
  <c r="N122" i="1"/>
  <c r="O122" i="1"/>
  <c r="P122" i="1"/>
  <c r="Q122" i="1"/>
  <c r="R122" i="1"/>
  <c r="I122" i="1"/>
  <c r="H122" i="1"/>
  <c r="C121" i="1"/>
  <c r="E121" i="1" s="1"/>
  <c r="E120" i="1"/>
  <c r="E119" i="1"/>
  <c r="E118" i="1"/>
  <c r="E117" i="1"/>
  <c r="E116" i="1"/>
  <c r="E115" i="1"/>
  <c r="E114" i="1"/>
  <c r="E113" i="1"/>
  <c r="H120" i="1"/>
  <c r="I119" i="1"/>
  <c r="J119" i="1"/>
  <c r="K119" i="1"/>
  <c r="L119" i="1"/>
  <c r="H119" i="1"/>
  <c r="I118" i="1"/>
  <c r="J118" i="1"/>
  <c r="K118" i="1"/>
  <c r="L118" i="1"/>
  <c r="M118" i="1"/>
  <c r="N118" i="1"/>
  <c r="O118" i="1"/>
  <c r="P118" i="1"/>
  <c r="Q118" i="1"/>
  <c r="R118" i="1"/>
  <c r="S118" i="1"/>
  <c r="H118" i="1"/>
  <c r="W117" i="1"/>
  <c r="X117" i="1"/>
  <c r="Y117" i="1"/>
  <c r="Z117" i="1"/>
  <c r="AA117" i="1"/>
  <c r="AB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H117" i="1"/>
  <c r="I116" i="1"/>
  <c r="J116" i="1"/>
  <c r="K116" i="1"/>
  <c r="L116" i="1"/>
  <c r="M116" i="1"/>
  <c r="N116" i="1"/>
  <c r="O116" i="1"/>
  <c r="P116" i="1"/>
  <c r="H116" i="1"/>
  <c r="I115" i="1"/>
  <c r="J115" i="1"/>
  <c r="K115" i="1"/>
  <c r="L115" i="1"/>
  <c r="M115" i="1"/>
  <c r="N115" i="1"/>
  <c r="O115" i="1"/>
  <c r="P115" i="1"/>
  <c r="Q115" i="1"/>
  <c r="R115" i="1"/>
  <c r="H115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H114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Y113" i="1"/>
  <c r="Z113" i="1"/>
  <c r="AA113" i="1"/>
  <c r="AB113" i="1"/>
  <c r="AC113" i="1"/>
  <c r="AD113" i="1"/>
  <c r="AE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I113" i="1"/>
  <c r="H113" i="1"/>
  <c r="I120" i="1"/>
  <c r="J120" i="1"/>
  <c r="K120" i="1"/>
  <c r="C120" i="1"/>
  <c r="C119" i="1"/>
  <c r="C118" i="1"/>
  <c r="C117" i="1"/>
  <c r="C116" i="1"/>
  <c r="C115" i="1"/>
  <c r="C114" i="1"/>
  <c r="C113" i="1"/>
  <c r="B98" i="1"/>
  <c r="B97" i="1"/>
  <c r="B7" i="1"/>
  <c r="H17" i="1" s="1"/>
  <c r="C142" i="1" l="1"/>
  <c r="C149" i="1" s="1"/>
  <c r="B6" i="1" l="1"/>
  <c r="B99" i="1" s="1"/>
  <c r="B3" i="1"/>
  <c r="B8" i="1" s="1"/>
  <c r="B9" i="1" l="1"/>
  <c r="B11" i="1" s="1"/>
  <c r="B10" i="1" l="1"/>
  <c r="H18" i="1"/>
  <c r="D17" i="1" l="1"/>
  <c r="F17" i="1"/>
  <c r="C17" i="1"/>
  <c r="H19" i="1"/>
  <c r="D18" i="1" s="1"/>
  <c r="E17" i="1" l="1"/>
  <c r="G17" i="1" s="1"/>
  <c r="E18" i="1"/>
  <c r="G18" i="1" s="1"/>
  <c r="H20" i="1"/>
  <c r="C19" i="1" s="1"/>
  <c r="F18" i="1"/>
  <c r="C18" i="1"/>
  <c r="D19" i="1" l="1"/>
  <c r="F19" i="1"/>
  <c r="D20" i="1"/>
  <c r="E20" i="1" s="1"/>
  <c r="G20" i="1" s="1"/>
  <c r="H21" i="1"/>
  <c r="F20" i="1" s="1"/>
  <c r="E19" i="1" l="1"/>
  <c r="G19" i="1" s="1"/>
  <c r="F113" i="1"/>
  <c r="H22" i="1"/>
  <c r="D21" i="1" s="1"/>
  <c r="E21" i="1" s="1"/>
  <c r="G21" i="1" s="1"/>
  <c r="C20" i="1"/>
  <c r="H23" i="1" l="1"/>
  <c r="D22" i="1" s="1"/>
  <c r="E22" i="1" s="1"/>
  <c r="G22" i="1" s="1"/>
  <c r="F21" i="1"/>
  <c r="C21" i="1"/>
  <c r="C22" i="1" l="1"/>
  <c r="D23" i="1"/>
  <c r="E23" i="1" s="1"/>
  <c r="G23" i="1" s="1"/>
  <c r="H24" i="1"/>
  <c r="F22" i="1"/>
  <c r="F24" i="1" l="1"/>
  <c r="H25" i="1"/>
  <c r="D24" i="1" s="1"/>
  <c r="E24" i="1" s="1"/>
  <c r="G24" i="1" s="1"/>
  <c r="F23" i="1"/>
  <c r="C23" i="1"/>
  <c r="B90" i="1" l="1"/>
  <c r="C24" i="1"/>
  <c r="D25" i="1"/>
  <c r="E25" i="1" s="1"/>
  <c r="B89" i="1"/>
  <c r="B91" i="1" s="1"/>
  <c r="B93" i="1" s="1"/>
  <c r="B94" i="1" s="1"/>
  <c r="B100" i="1" s="1"/>
  <c r="B92" i="1"/>
  <c r="B102" i="1" l="1"/>
  <c r="B104" i="1" s="1"/>
  <c r="B101" i="1"/>
  <c r="B103" i="1" s="1"/>
  <c r="B95" i="1"/>
  <c r="B96" i="1"/>
</calcChain>
</file>

<file path=xl/sharedStrings.xml><?xml version="1.0" encoding="utf-8"?>
<sst xmlns="http://schemas.openxmlformats.org/spreadsheetml/2006/main" count="68" uniqueCount="68">
  <si>
    <t>Все значения</t>
  </si>
  <si>
    <t>Количество значений в выборке</t>
  </si>
  <si>
    <t>Xmax</t>
  </si>
  <si>
    <t>Xmin</t>
  </si>
  <si>
    <t>N</t>
  </si>
  <si>
    <t>h</t>
  </si>
  <si>
    <t>h≈</t>
  </si>
  <si>
    <t>Количество интервалов</t>
  </si>
  <si>
    <t>Интервальный вариационный ряд</t>
  </si>
  <si>
    <t>№</t>
  </si>
  <si>
    <t>Интервал</t>
  </si>
  <si>
    <t>Частота</t>
  </si>
  <si>
    <t>Относительная частота</t>
  </si>
  <si>
    <t>Среднее значение интервала</t>
  </si>
  <si>
    <t>Плотность вероятности</t>
  </si>
  <si>
    <t>Xi-Xi+h</t>
  </si>
  <si>
    <t>ni</t>
  </si>
  <si>
    <t>Wi (ni/n)</t>
  </si>
  <si>
    <t>Xср.</t>
  </si>
  <si>
    <t>Wi/h</t>
  </si>
  <si>
    <t>Сумма</t>
  </si>
  <si>
    <t>Формула Стерджесса</t>
  </si>
  <si>
    <t>Эмпирическая функция распределения</t>
  </si>
  <si>
    <t>Числовые характеристики выборочных данных</t>
  </si>
  <si>
    <t>Математическое ожидание (M(X))</t>
  </si>
  <si>
    <t>Оценка математического ожидания</t>
  </si>
  <si>
    <t>Дисперсия (D(X))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</si>
  <si>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</si>
  <si>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 xml:space="preserve">Среднее линейное отклонение </t>
  </si>
  <si>
    <t>Оценка дисперсии</t>
  </si>
  <si>
    <t>Мода (Мо)</t>
  </si>
  <si>
    <t>Медиана (Ме)</t>
  </si>
  <si>
    <t>Размах вариации ( R)</t>
  </si>
  <si>
    <t>Коэффициент вариации (V(X))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</si>
  <si>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</si>
  <si>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</si>
  <si>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</si>
  <si>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</si>
  <si>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Проверка качества разбиения данных на интервалы</t>
  </si>
  <si>
    <t>Xгр1</t>
  </si>
  <si>
    <t>Dгр1</t>
  </si>
  <si>
    <t>Xгр2</t>
  </si>
  <si>
    <t>Dгр2</t>
  </si>
  <si>
    <t>Xгр3</t>
  </si>
  <si>
    <t>Dгр3</t>
  </si>
  <si>
    <t>Xгр4</t>
  </si>
  <si>
    <t>Dгр4</t>
  </si>
  <si>
    <t>Xгр5</t>
  </si>
  <si>
    <t>Dгр5</t>
  </si>
  <si>
    <t>Xгр6</t>
  </si>
  <si>
    <t>Dгр6</t>
  </si>
  <si>
    <t>Xгр7</t>
  </si>
  <si>
    <t>Dгр7</t>
  </si>
  <si>
    <t>Xгр8</t>
  </si>
  <si>
    <t>Dгр8</t>
  </si>
  <si>
    <t>Хобщ</t>
  </si>
  <si>
    <t>Dмеж/гр</t>
  </si>
  <si>
    <t>Dобщ/гр</t>
  </si>
  <si>
    <t>Вариационный ряд</t>
  </si>
  <si>
    <t>Экспоненциальное распределение</t>
  </si>
  <si>
    <t>r</t>
  </si>
  <si>
    <t>Критерий Пирсона</t>
  </si>
  <si>
    <t>Критерий Романовского</t>
  </si>
  <si>
    <t>R</t>
  </si>
  <si>
    <t xml:space="preserve">         набл</t>
  </si>
  <si>
    <t xml:space="preserve">         крит</t>
  </si>
  <si>
    <t xml:space="preserve">       набл &gt;        крит, значит отвергается</t>
  </si>
  <si>
    <t>R &gt; 3, значит отвергается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</si>
</sst>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0" borderId="0" xfId="0" applyFont="1"/>
    <xf numFmtId="2" fontId="0" fillId="2" borderId="4" xfId="0" applyNumberFormat="1" applyFill="1" applyBorder="1" applyAlignment="1">
      <alignment vertical="center"/>
    </xf>
    <xf numFmtId="49" fontId="0" fillId="2" borderId="6" xfId="0" applyNumberFormat="1" applyFill="1" applyBorder="1"/>
    <xf numFmtId="0" fontId="0" fillId="2" borderId="14" xfId="0" applyFill="1" applyBorder="1"/>
    <xf numFmtId="0" fontId="0" fillId="2" borderId="16" xfId="0" applyFill="1" applyBorder="1" applyAlignment="1">
      <alignment horizontal="center" vertical="center"/>
    </xf>
    <xf numFmtId="49" fontId="0" fillId="2" borderId="15" xfId="0" applyNumberFormat="1" applyFill="1" applyBorder="1"/>
    <xf numFmtId="0" fontId="0" fillId="0" borderId="18" xfId="0" applyBorder="1"/>
    <xf numFmtId="0" fontId="0" fillId="2" borderId="15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vertical="center"/>
    </xf>
    <xf numFmtId="49" fontId="0" fillId="2" borderId="14" xfId="0" applyNumberFormat="1" applyFill="1" applyBorder="1"/>
    <xf numFmtId="0" fontId="0" fillId="0" borderId="4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9" fontId="2" fillId="2" borderId="4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4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6" fillId="0" borderId="4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плотности вероятности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Лист1!$C$17:$C$24</c:f>
              <c:strCache>
                <c:ptCount val="8"/>
                <c:pt idx="0">
                  <c:v>[109; 2243,8)</c:v>
                </c:pt>
                <c:pt idx="1">
                  <c:v>[2243,8; 4378,61)</c:v>
                </c:pt>
                <c:pt idx="2">
                  <c:v>[4378,61; 6513,41)</c:v>
                </c:pt>
                <c:pt idx="3">
                  <c:v>[6513,41; 8648,21)</c:v>
                </c:pt>
                <c:pt idx="4">
                  <c:v>[8648,21; 10783,02)</c:v>
                </c:pt>
                <c:pt idx="5">
                  <c:v>[10783,02; 12917,82)</c:v>
                </c:pt>
                <c:pt idx="6">
                  <c:v>[12917,82; 15052,62)</c:v>
                </c:pt>
                <c:pt idx="7">
                  <c:v>[15052,62; 17187,43)</c:v>
                </c:pt>
              </c:strCache>
            </c:strRef>
          </c:cat>
          <c:val>
            <c:numRef>
              <c:f>Лист1!$G$17:$G$24</c:f>
              <c:numCache>
                <c:formatCode>@</c:formatCode>
                <c:ptCount val="8"/>
                <c:pt idx="0">
                  <c:v>1.6414969460369017E-4</c:v>
                </c:pt>
                <c:pt idx="1">
                  <c:v>5.6051115230528355E-5</c:v>
                </c:pt>
                <c:pt idx="2">
                  <c:v>4.4040161966843703E-5</c:v>
                </c:pt>
                <c:pt idx="3">
                  <c:v>3.6032859791053942E-5</c:v>
                </c:pt>
                <c:pt idx="4">
                  <c:v>8.4076672845792536E-5</c:v>
                </c:pt>
                <c:pt idx="5">
                  <c:v>4.8043813054738587E-5</c:v>
                </c:pt>
                <c:pt idx="6">
                  <c:v>2.0018255439474413E-5</c:v>
                </c:pt>
                <c:pt idx="7">
                  <c:v>1.6014604351579532E-5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55184"/>
        <c:axId val="1039164976"/>
      </c:barChart>
      <c:catAx>
        <c:axId val="10391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164976"/>
        <c:crosses val="autoZero"/>
        <c:auto val="1"/>
        <c:lblAlgn val="ctr"/>
        <c:lblOffset val="100"/>
        <c:noMultiLvlLbl val="0"/>
      </c:catAx>
      <c:valAx>
        <c:axId val="10391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1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 распределения Х</a:t>
            </a:r>
            <a:endParaRPr lang="ru-RU"/>
          </a:p>
        </c:rich>
      </c:tx>
      <c:layout>
        <c:manualLayout>
          <c:xMode val="edge"/>
          <c:yMode val="edge"/>
          <c:x val="0.36305977741154449"/>
          <c:y val="1.813236627379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Лист1!$F$63:$G$63</c:f>
              <c:numCache>
                <c:formatCode>General</c:formatCode>
                <c:ptCount val="2"/>
                <c:pt idx="0">
                  <c:v>2243.8000000000002</c:v>
                </c:pt>
                <c:pt idx="1">
                  <c:v>4378.6099999999997</c:v>
                </c:pt>
              </c:numCache>
            </c:numRef>
          </c:xVal>
          <c:yVal>
            <c:numRef>
              <c:f>Лист1!$F$64:$G$64</c:f>
              <c:numCache>
                <c:formatCode>General</c:formatCode>
                <c:ptCount val="2"/>
                <c:pt idx="0">
                  <c:v>0.47</c:v>
                </c:pt>
                <c:pt idx="1">
                  <c:v>0.47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Лист1!$F$57:$G$57</c:f>
              <c:numCache>
                <c:formatCode>General</c:formatCode>
                <c:ptCount val="2"/>
                <c:pt idx="0">
                  <c:v>-500</c:v>
                </c:pt>
                <c:pt idx="1">
                  <c:v>109</c:v>
                </c:pt>
              </c:numCache>
            </c:numRef>
          </c:xVal>
          <c:yVal>
            <c:numRef>
              <c:f>Лист1!$F$58:$G$58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Лист1!$F$60:$G$60</c:f>
              <c:numCache>
                <c:formatCode>General</c:formatCode>
                <c:ptCount val="2"/>
                <c:pt idx="0">
                  <c:v>109</c:v>
                </c:pt>
                <c:pt idx="1">
                  <c:v>2243.8000000000002</c:v>
                </c:pt>
              </c:numCache>
            </c:numRef>
          </c:xVal>
          <c:yVal>
            <c:numRef>
              <c:f>Лист1!$F$61:$G$61</c:f>
              <c:numCache>
                <c:formatCode>General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Лист1!$F$66:$G$66</c:f>
              <c:numCache>
                <c:formatCode>General</c:formatCode>
                <c:ptCount val="2"/>
                <c:pt idx="0">
                  <c:v>4378.6099999999997</c:v>
                </c:pt>
                <c:pt idx="1">
                  <c:v>6513.41</c:v>
                </c:pt>
              </c:numCache>
            </c:numRef>
          </c:xVal>
          <c:yVal>
            <c:numRef>
              <c:f>Лист1!$F$67:$G$67</c:f>
              <c:numCache>
                <c:formatCode>General</c:formatCode>
                <c:ptCount val="2"/>
                <c:pt idx="0">
                  <c:v>0.56499999999999995</c:v>
                </c:pt>
                <c:pt idx="1">
                  <c:v>0.56499999999999995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Лист1!$F$69:$G$69</c:f>
              <c:numCache>
                <c:formatCode>General</c:formatCode>
                <c:ptCount val="2"/>
                <c:pt idx="0">
                  <c:v>6513.41</c:v>
                </c:pt>
                <c:pt idx="1">
                  <c:v>8648.2099999999991</c:v>
                </c:pt>
              </c:numCache>
            </c:numRef>
          </c:xVal>
          <c:yVal>
            <c:numRef>
              <c:f>Лист1!$F$70:$G$70</c:f>
              <c:numCache>
                <c:formatCode>General</c:formatCode>
                <c:ptCount val="2"/>
                <c:pt idx="0">
                  <c:v>0.64200000000000002</c:v>
                </c:pt>
                <c:pt idx="1">
                  <c:v>0.64200000000000002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Лист1!$F$72:$G$72</c:f>
              <c:numCache>
                <c:formatCode>General</c:formatCode>
                <c:ptCount val="2"/>
                <c:pt idx="0">
                  <c:v>8648.2099999999991</c:v>
                </c:pt>
                <c:pt idx="1">
                  <c:v>10783.02</c:v>
                </c:pt>
              </c:numCache>
            </c:numRef>
          </c:xVal>
          <c:yVal>
            <c:numRef>
              <c:f>Лист1!$F$73:$G$73</c:f>
              <c:numCache>
                <c:formatCode>General</c:formatCode>
                <c:ptCount val="2"/>
                <c:pt idx="0">
                  <c:v>0.82199999999999995</c:v>
                </c:pt>
                <c:pt idx="1">
                  <c:v>0.82199999999999995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Лист1!$F$75:$G$75</c:f>
              <c:numCache>
                <c:formatCode>General</c:formatCode>
                <c:ptCount val="2"/>
                <c:pt idx="0">
                  <c:v>10783.02</c:v>
                </c:pt>
                <c:pt idx="1">
                  <c:v>12917.82</c:v>
                </c:pt>
              </c:numCache>
            </c:numRef>
          </c:xVal>
          <c:yVal>
            <c:numRef>
              <c:f>Лист1!$F$76:$G$76</c:f>
              <c:numCache>
                <c:formatCode>General</c:formatCode>
                <c:ptCount val="2"/>
                <c:pt idx="0">
                  <c:v>0.92200000000000004</c:v>
                </c:pt>
                <c:pt idx="1">
                  <c:v>0.92200000000000004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Лист1!$F$78:$G$78</c:f>
              <c:numCache>
                <c:formatCode>General</c:formatCode>
                <c:ptCount val="2"/>
                <c:pt idx="0">
                  <c:v>12917.82</c:v>
                </c:pt>
                <c:pt idx="1">
                  <c:v>15052.62</c:v>
                </c:pt>
              </c:numCache>
            </c:numRef>
          </c:xVal>
          <c:yVal>
            <c:numRef>
              <c:f>Лист1!$F$79:$G$79</c:f>
              <c:numCache>
                <c:formatCode>General</c:formatCode>
                <c:ptCount val="2"/>
                <c:pt idx="0">
                  <c:v>0.96499999999999997</c:v>
                </c:pt>
                <c:pt idx="1">
                  <c:v>0.96499999999999997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Лист1!$F$81:$G$81</c:f>
              <c:numCache>
                <c:formatCode>General</c:formatCode>
                <c:ptCount val="2"/>
                <c:pt idx="0">
                  <c:v>15052.62</c:v>
                </c:pt>
                <c:pt idx="1">
                  <c:v>17187.43</c:v>
                </c:pt>
              </c:numCache>
            </c:numRef>
          </c:xVal>
          <c:yVal>
            <c:numRef>
              <c:f>Лист1!$F$82:$G$82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(Лист1!$F$81,Лист1!$F$78,Лист1!$F$75,Лист1!$F$72,Лист1!$F$69,Лист1!$F$66,Лист1!$F$63,Лист1!$F$60)</c:f>
              <c:numCache>
                <c:formatCode>General</c:formatCode>
                <c:ptCount val="8"/>
                <c:pt idx="0">
                  <c:v>15052.62</c:v>
                </c:pt>
                <c:pt idx="1">
                  <c:v>12917.82</c:v>
                </c:pt>
                <c:pt idx="2">
                  <c:v>10783.02</c:v>
                </c:pt>
                <c:pt idx="3">
                  <c:v>8648.2099999999991</c:v>
                </c:pt>
                <c:pt idx="4">
                  <c:v>6513.41</c:v>
                </c:pt>
                <c:pt idx="5">
                  <c:v>4378.6099999999997</c:v>
                </c:pt>
                <c:pt idx="6">
                  <c:v>2243.8000000000002</c:v>
                </c:pt>
                <c:pt idx="7">
                  <c:v>109</c:v>
                </c:pt>
              </c:numCache>
            </c:numRef>
          </c:xVal>
          <c:yVal>
            <c:numRef>
              <c:f>(Лист1!$F$82,Лист1!$F$79,Лист1!$F$76,Лист1!$F$73,Лист1!$F$70,Лист1!$F$67,Лист1!$F$64,Лист1!$F$61)</c:f>
              <c:numCache>
                <c:formatCode>General</c:formatCode>
                <c:ptCount val="8"/>
                <c:pt idx="0">
                  <c:v>1</c:v>
                </c:pt>
                <c:pt idx="1">
                  <c:v>0.96499999999999997</c:v>
                </c:pt>
                <c:pt idx="2">
                  <c:v>0.92200000000000004</c:v>
                </c:pt>
                <c:pt idx="3">
                  <c:v>0.82199999999999995</c:v>
                </c:pt>
                <c:pt idx="4">
                  <c:v>0.64200000000000002</c:v>
                </c:pt>
                <c:pt idx="5">
                  <c:v>0.56499999999999995</c:v>
                </c:pt>
                <c:pt idx="6">
                  <c:v>0.47</c:v>
                </c:pt>
                <c:pt idx="7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61168"/>
        <c:axId val="1039153008"/>
      </c:scatterChart>
      <c:valAx>
        <c:axId val="1039161168"/>
        <c:scaling>
          <c:orientation val="minMax"/>
          <c:max val="18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153008"/>
        <c:crosses val="autoZero"/>
        <c:crossBetween val="midCat"/>
        <c:majorUnit val="1500"/>
      </c:valAx>
      <c:valAx>
        <c:axId val="103915300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1611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179070</xdr:rowOff>
    </xdr:from>
    <xdr:to>
      <xdr:col>11</xdr:col>
      <xdr:colOff>15240</xdr:colOff>
      <xdr:row>49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</xdr:colOff>
      <xdr:row>55</xdr:row>
      <xdr:rowOff>156210</xdr:rowOff>
    </xdr:from>
    <xdr:ext cx="2741456" cy="1535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≤109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0,35 , 109 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≤2243,8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0,47 , 2243,8 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≤4378,61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0,565 , 4378,61&lt;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≤6513,41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0,642 , 6513,41&lt;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≤8648,21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0,822 , 8648,21&lt;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≤10783,02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0,922 , 10783,02&lt;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≤12917,82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0,965, 12917,82&lt;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≤15052,62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15052,62&lt;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≤17187,43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 (𝑥)= {█(0,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≤109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0,35 , 109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≤2243,8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0,47 , 2243,8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≤4378,61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0,565 , 4378,61&lt;𝑥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≤6513,41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0,642 , 6513,41&lt;𝑥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≤8648,21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0,822 , 8648,21&lt;𝑥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≤10783,02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0,922 , 10783,02&lt;𝑥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≤12917,82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0,965, 12917,82&lt;𝑥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≤15052,62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15052,62&lt;𝑥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≤17187,43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┤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304800</xdr:colOff>
      <xdr:row>55</xdr:row>
      <xdr:rowOff>171450</xdr:rowOff>
    </xdr:from>
    <xdr:to>
      <xdr:col>18</xdr:col>
      <xdr:colOff>38100</xdr:colOff>
      <xdr:row>81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1653540</xdr:colOff>
      <xdr:row>89</xdr:row>
      <xdr:rowOff>0</xdr:rowOff>
    </xdr:from>
    <xdr:ext cx="43563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90</xdr:row>
      <xdr:rowOff>0</xdr:rowOff>
    </xdr:from>
    <xdr:ext cx="54938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91</xdr:row>
      <xdr:rowOff>19050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94</xdr:row>
      <xdr:rowOff>30480</xdr:rowOff>
    </xdr:from>
    <xdr:ext cx="118109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95</xdr:row>
      <xdr:rowOff>15240</xdr:rowOff>
    </xdr:from>
    <xdr:ext cx="17915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419100</xdr:colOff>
      <xdr:row>80</xdr:row>
      <xdr:rowOff>30480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3936980" y="15026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3936980" y="15026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327660</xdr:colOff>
      <xdr:row>45</xdr:row>
      <xdr:rowOff>167640</xdr:rowOff>
    </xdr:from>
    <xdr:to>
      <xdr:col>11</xdr:col>
      <xdr:colOff>22860</xdr:colOff>
      <xdr:row>49</xdr:row>
      <xdr:rowOff>129540</xdr:rowOff>
    </xdr:to>
    <xdr:sp macro="" textlink="">
      <xdr:nvSpPr>
        <xdr:cNvPr id="13" name="TextBox 12"/>
        <xdr:cNvSpPr txBox="1"/>
      </xdr:nvSpPr>
      <xdr:spPr>
        <a:xfrm>
          <a:off x="9578340" y="8580120"/>
          <a:ext cx="30480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ru-RU" sz="1100"/>
            <a:t>Интервал</a:t>
          </a:r>
        </a:p>
      </xdr:txBody>
    </xdr:sp>
    <xdr:clientData/>
  </xdr:twoCellAnchor>
  <xdr:oneCellAnchor>
    <xdr:from>
      <xdr:col>1</xdr:col>
      <xdr:colOff>480060</xdr:colOff>
      <xdr:row>127</xdr:row>
      <xdr:rowOff>175260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230880" y="2399538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230880" y="2399538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426720</xdr:colOff>
      <xdr:row>127</xdr:row>
      <xdr:rowOff>167640</xdr:rowOff>
    </xdr:from>
    <xdr:ext cx="1515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6088380" y="2398776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6088380" y="2398776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220980</xdr:colOff>
      <xdr:row>127</xdr:row>
      <xdr:rowOff>175260</xdr:rowOff>
    </xdr:from>
    <xdr:ext cx="190500" cy="1883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812280" y="2399538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`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812280" y="2399538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`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128</xdr:row>
      <xdr:rowOff>7620</xdr:rowOff>
    </xdr:from>
    <xdr:ext cx="1890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5280660" y="240106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5280660" y="240106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128</xdr:row>
      <xdr:rowOff>22860</xdr:rowOff>
    </xdr:from>
    <xdr:ext cx="399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4335780" y="24025860"/>
              <a:ext cx="399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4335780" y="24025860"/>
              <a:ext cx="399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𝑖+ℎ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141</xdr:row>
      <xdr:rowOff>7620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142</xdr:row>
      <xdr:rowOff>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144</xdr:row>
      <xdr:rowOff>15240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693420</xdr:colOff>
      <xdr:row>144</xdr:row>
      <xdr:rowOff>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0.02653</cdr:y>
    </cdr:from>
    <cdr:to>
      <cdr:x>0.25482</cdr:x>
      <cdr:y>0.08692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0490"/>
          <a:ext cx="1813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 вероятности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0.01736</cdr:x>
      <cdr:y>0.02994</cdr:y>
    </cdr:from>
    <cdr:to>
      <cdr:x>0.07309</cdr:x>
      <cdr:y>0.06619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111760" y="142240"/>
              <a:ext cx="358881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111760" y="142240"/>
              <a:ext cx="358881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x)</a:t>
              </a:r>
              <a:endParaRPr lang="ru-RU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RR_Chubuk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НД"/>
      <sheetName val="ДД 1"/>
      <sheetName val="ДД 2"/>
    </sheetNames>
    <sheetDataSet>
      <sheetData sheetId="0"/>
      <sheetData sheetId="1">
        <row r="4">
          <cell r="B4" t="str">
            <v>[-26,4; -21,45)</v>
          </cell>
          <cell r="F4">
            <v>1.0116236162361625E-3</v>
          </cell>
        </row>
        <row r="5">
          <cell r="B5" t="str">
            <v>[-21,45; -16,5)</v>
          </cell>
          <cell r="F5">
            <v>2.023247232472325E-3</v>
          </cell>
        </row>
        <row r="6">
          <cell r="B6" t="str">
            <v>[-16,5; -11,55)</v>
          </cell>
          <cell r="F6">
            <v>5.8674169741697417E-3</v>
          </cell>
        </row>
        <row r="7">
          <cell r="B7" t="str">
            <v>[-11,55; -6,6)</v>
          </cell>
          <cell r="F7">
            <v>1.0318560885608855E-2</v>
          </cell>
        </row>
        <row r="8">
          <cell r="B8" t="str">
            <v>[-6,6; -1,65)</v>
          </cell>
          <cell r="F8">
            <v>2.4278966789667896E-2</v>
          </cell>
        </row>
        <row r="9">
          <cell r="B9" t="str">
            <v>[-1,65; 3,3)</v>
          </cell>
          <cell r="F9">
            <v>3.6620774907749079E-2</v>
          </cell>
        </row>
        <row r="10">
          <cell r="B10" t="str">
            <v>[3,3; 8,25)</v>
          </cell>
          <cell r="F10">
            <v>2.36719926199262E-2</v>
          </cell>
        </row>
        <row r="11">
          <cell r="B11" t="str">
            <v>[8,25; 13,2)</v>
          </cell>
          <cell r="F11">
            <v>2.2255719557195571E-2</v>
          </cell>
        </row>
        <row r="12">
          <cell r="B12" t="str">
            <v>[13,2; 18,15)</v>
          </cell>
          <cell r="F12">
            <v>3.2574280442804429E-2</v>
          </cell>
        </row>
        <row r="13">
          <cell r="B13" t="str">
            <v>[18,15; 23,1)</v>
          </cell>
          <cell r="F13">
            <v>3.4799852398523984E-2</v>
          </cell>
        </row>
        <row r="14">
          <cell r="B14" t="str">
            <v>[23,1; 28,05)</v>
          </cell>
          <cell r="F14">
            <v>8.9022878228782274E-3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0"/>
  <sheetViews>
    <sheetView tabSelected="1" topLeftCell="A96" workbookViewId="0">
      <selection activeCell="G149" sqref="G149"/>
    </sheetView>
  </sheetViews>
  <sheetFormatPr defaultRowHeight="14.4" x14ac:dyDescent="0.3"/>
  <cols>
    <col min="1" max="1" width="40.109375" customWidth="1"/>
    <col min="2" max="2" width="14.77734375" customWidth="1"/>
    <col min="3" max="3" width="18.77734375" customWidth="1"/>
    <col min="5" max="5" width="13.5546875" bestFit="1" customWidth="1"/>
    <col min="7" max="7" width="9.44140625" bestFit="1" customWidth="1"/>
    <col min="8" max="8" width="11" bestFit="1" customWidth="1"/>
    <col min="9" max="9" width="9.88671875" customWidth="1"/>
  </cols>
  <sheetData>
    <row r="1" spans="1:118" x14ac:dyDescent="0.3">
      <c r="A1" t="s">
        <v>0</v>
      </c>
      <c r="B1">
        <v>109</v>
      </c>
      <c r="C1">
        <v>156</v>
      </c>
      <c r="D1">
        <v>132</v>
      </c>
      <c r="E1">
        <v>178</v>
      </c>
      <c r="F1">
        <v>180</v>
      </c>
      <c r="G1">
        <v>180</v>
      </c>
      <c r="H1">
        <v>202</v>
      </c>
      <c r="I1">
        <v>230</v>
      </c>
      <c r="J1">
        <v>297</v>
      </c>
      <c r="K1">
        <v>302</v>
      </c>
      <c r="L1">
        <v>453</v>
      </c>
      <c r="M1">
        <v>469</v>
      </c>
      <c r="N1">
        <v>503</v>
      </c>
      <c r="O1">
        <v>544</v>
      </c>
      <c r="P1">
        <v>547</v>
      </c>
      <c r="Q1">
        <v>601</v>
      </c>
      <c r="R1">
        <v>654</v>
      </c>
      <c r="S1">
        <v>679</v>
      </c>
      <c r="T1">
        <v>699</v>
      </c>
      <c r="U1">
        <v>704</v>
      </c>
      <c r="V1">
        <v>812</v>
      </c>
      <c r="W1">
        <v>875</v>
      </c>
      <c r="X1">
        <v>911</v>
      </c>
      <c r="Y1">
        <v>953</v>
      </c>
      <c r="Z1">
        <v>979</v>
      </c>
      <c r="AA1">
        <v>1047</v>
      </c>
      <c r="AB1">
        <v>1089</v>
      </c>
      <c r="AC1">
        <v>1113</v>
      </c>
      <c r="AD1">
        <v>1156</v>
      </c>
      <c r="AE1">
        <v>1278</v>
      </c>
      <c r="AF1">
        <v>1417</v>
      </c>
      <c r="AG1">
        <v>1490</v>
      </c>
      <c r="AH1">
        <v>1578</v>
      </c>
      <c r="AI1">
        <v>1644</v>
      </c>
      <c r="AJ1">
        <v>1678</v>
      </c>
      <c r="AK1">
        <v>1914</v>
      </c>
      <c r="AL1">
        <v>2005</v>
      </c>
      <c r="AM1">
        <v>2090</v>
      </c>
      <c r="AN1">
        <v>2201</v>
      </c>
      <c r="AO1">
        <v>2356</v>
      </c>
      <c r="AP1">
        <v>2114</v>
      </c>
      <c r="AQ1">
        <v>2070</v>
      </c>
      <c r="AR1">
        <v>2478</v>
      </c>
      <c r="AS1">
        <v>2691</v>
      </c>
      <c r="AT1">
        <v>2888</v>
      </c>
      <c r="AU1">
        <v>3011</v>
      </c>
      <c r="AV1">
        <v>3256</v>
      </c>
      <c r="AW1">
        <v>3117</v>
      </c>
      <c r="AX1">
        <v>3567</v>
      </c>
      <c r="AY1">
        <v>3419</v>
      </c>
      <c r="AZ1">
        <v>3823</v>
      </c>
      <c r="BA1">
        <v>3764</v>
      </c>
      <c r="BB1">
        <v>4235</v>
      </c>
      <c r="BC1">
        <v>4441</v>
      </c>
      <c r="BD1">
        <v>4705</v>
      </c>
      <c r="BE1">
        <v>5529</v>
      </c>
      <c r="BF1">
        <v>6412</v>
      </c>
      <c r="BG1">
        <v>6764</v>
      </c>
      <c r="BH1">
        <v>7588</v>
      </c>
      <c r="BI1">
        <v>8294</v>
      </c>
      <c r="BJ1">
        <v>10117</v>
      </c>
      <c r="BK1">
        <v>12000</v>
      </c>
      <c r="BL1">
        <v>12882</v>
      </c>
      <c r="BM1">
        <v>11470</v>
      </c>
      <c r="BN1">
        <v>12352</v>
      </c>
      <c r="BO1">
        <v>13351</v>
      </c>
      <c r="BP1">
        <v>12530</v>
      </c>
      <c r="BQ1">
        <v>13878</v>
      </c>
      <c r="BR1">
        <v>13647</v>
      </c>
      <c r="BS1">
        <v>14295</v>
      </c>
      <c r="BT1">
        <v>16301</v>
      </c>
      <c r="BU1">
        <v>16911</v>
      </c>
      <c r="BV1">
        <v>16372</v>
      </c>
      <c r="BW1">
        <v>15998</v>
      </c>
      <c r="BX1">
        <v>14647</v>
      </c>
      <c r="BY1">
        <v>11470</v>
      </c>
      <c r="BZ1">
        <v>10823</v>
      </c>
      <c r="CA1">
        <v>9764</v>
      </c>
      <c r="CB1">
        <v>9000</v>
      </c>
      <c r="CC1">
        <v>8821</v>
      </c>
      <c r="CD1">
        <v>8647</v>
      </c>
      <c r="CE1">
        <v>8821</v>
      </c>
      <c r="CF1">
        <v>8743</v>
      </c>
      <c r="CG1">
        <v>9116</v>
      </c>
      <c r="CH1">
        <v>9411</v>
      </c>
      <c r="CI1">
        <v>9294</v>
      </c>
      <c r="CJ1">
        <v>9232</v>
      </c>
      <c r="CK1">
        <v>9256</v>
      </c>
      <c r="CL1">
        <v>9256</v>
      </c>
      <c r="CM1">
        <v>10409</v>
      </c>
      <c r="CN1">
        <v>11111</v>
      </c>
      <c r="CO1">
        <v>11295</v>
      </c>
      <c r="CP1">
        <v>11111</v>
      </c>
      <c r="CQ1">
        <v>11469</v>
      </c>
      <c r="CR1">
        <v>10999</v>
      </c>
      <c r="CS1">
        <v>10704</v>
      </c>
      <c r="CT1">
        <v>10704</v>
      </c>
      <c r="CU1">
        <v>10117</v>
      </c>
      <c r="CV1">
        <v>9764</v>
      </c>
      <c r="CW1">
        <v>9256</v>
      </c>
      <c r="CX1">
        <v>9057</v>
      </c>
      <c r="CY1">
        <v>9132</v>
      </c>
      <c r="CZ1">
        <v>8812</v>
      </c>
      <c r="DA1">
        <v>8417</v>
      </c>
      <c r="DB1">
        <v>7588</v>
      </c>
      <c r="DC1">
        <v>7431</v>
      </c>
      <c r="DD1">
        <v>6943</v>
      </c>
      <c r="DE1">
        <v>6764</v>
      </c>
      <c r="DF1">
        <v>5811</v>
      </c>
      <c r="DG1">
        <v>5239</v>
      </c>
      <c r="DH1">
        <v>5057</v>
      </c>
      <c r="DI1">
        <v>5057</v>
      </c>
      <c r="DJ1">
        <v>4758</v>
      </c>
      <c r="DK1">
        <v>4705</v>
      </c>
      <c r="DL1">
        <v>4699</v>
      </c>
      <c r="DM1">
        <v>4021</v>
      </c>
      <c r="DN1">
        <v>4017</v>
      </c>
    </row>
    <row r="2" spans="1:118" x14ac:dyDescent="0.3">
      <c r="A2" t="s">
        <v>58</v>
      </c>
      <c r="B2">
        <v>109</v>
      </c>
      <c r="C2">
        <v>132</v>
      </c>
      <c r="D2">
        <v>156</v>
      </c>
      <c r="E2">
        <v>178</v>
      </c>
      <c r="F2">
        <v>180</v>
      </c>
      <c r="G2">
        <v>180</v>
      </c>
      <c r="H2">
        <v>202</v>
      </c>
      <c r="I2">
        <v>230</v>
      </c>
      <c r="J2">
        <v>297</v>
      </c>
      <c r="K2">
        <v>302</v>
      </c>
      <c r="L2">
        <v>453</v>
      </c>
      <c r="M2">
        <v>469</v>
      </c>
      <c r="N2">
        <v>503</v>
      </c>
      <c r="O2">
        <v>544</v>
      </c>
      <c r="P2">
        <v>547</v>
      </c>
      <c r="Q2">
        <v>601</v>
      </c>
      <c r="R2">
        <v>654</v>
      </c>
      <c r="S2">
        <v>679</v>
      </c>
      <c r="T2">
        <v>699</v>
      </c>
      <c r="U2">
        <v>704</v>
      </c>
      <c r="V2">
        <v>812</v>
      </c>
      <c r="W2">
        <v>875</v>
      </c>
      <c r="X2">
        <v>911</v>
      </c>
      <c r="Y2">
        <v>953</v>
      </c>
      <c r="Z2">
        <v>979</v>
      </c>
      <c r="AA2">
        <v>1047</v>
      </c>
      <c r="AB2">
        <v>1089</v>
      </c>
      <c r="AC2">
        <v>1113</v>
      </c>
      <c r="AD2">
        <v>1156</v>
      </c>
      <c r="AE2">
        <v>1278</v>
      </c>
      <c r="AF2">
        <v>1417</v>
      </c>
      <c r="AG2">
        <v>1490</v>
      </c>
      <c r="AH2">
        <v>1578</v>
      </c>
      <c r="AI2">
        <v>1644</v>
      </c>
      <c r="AJ2">
        <v>1678</v>
      </c>
      <c r="AK2">
        <v>1914</v>
      </c>
      <c r="AL2">
        <v>2005</v>
      </c>
      <c r="AM2">
        <v>2070</v>
      </c>
      <c r="AN2">
        <v>2090</v>
      </c>
      <c r="AO2">
        <v>2114</v>
      </c>
      <c r="AP2">
        <v>2201</v>
      </c>
      <c r="AQ2">
        <v>2356</v>
      </c>
      <c r="AR2">
        <v>2478</v>
      </c>
      <c r="AS2">
        <v>2691</v>
      </c>
      <c r="AT2">
        <v>2888</v>
      </c>
      <c r="AU2">
        <v>3011</v>
      </c>
      <c r="AV2">
        <v>3117</v>
      </c>
      <c r="AW2">
        <v>3256</v>
      </c>
      <c r="AX2">
        <v>3419</v>
      </c>
      <c r="AY2">
        <v>3567</v>
      </c>
      <c r="AZ2">
        <v>3764</v>
      </c>
      <c r="BA2">
        <v>3823</v>
      </c>
      <c r="BB2">
        <v>4017</v>
      </c>
      <c r="BC2">
        <v>4021</v>
      </c>
      <c r="BD2">
        <v>4235</v>
      </c>
      <c r="BE2">
        <v>4441</v>
      </c>
      <c r="BF2">
        <v>4699</v>
      </c>
      <c r="BG2">
        <v>4705</v>
      </c>
      <c r="BH2">
        <v>4705</v>
      </c>
      <c r="BI2">
        <v>4758</v>
      </c>
      <c r="BJ2">
        <v>5057</v>
      </c>
      <c r="BK2">
        <v>5057</v>
      </c>
      <c r="BL2">
        <v>5239</v>
      </c>
      <c r="BM2">
        <v>5529</v>
      </c>
      <c r="BN2">
        <v>5811</v>
      </c>
      <c r="BO2">
        <v>6412</v>
      </c>
      <c r="BP2">
        <v>6764</v>
      </c>
      <c r="BQ2">
        <v>6764</v>
      </c>
      <c r="BR2">
        <v>6943</v>
      </c>
      <c r="BS2">
        <v>7431</v>
      </c>
      <c r="BT2">
        <v>7588</v>
      </c>
      <c r="BU2">
        <v>7588</v>
      </c>
      <c r="BV2">
        <v>8294</v>
      </c>
      <c r="BW2">
        <v>8417</v>
      </c>
      <c r="BX2">
        <v>8649</v>
      </c>
      <c r="BY2">
        <v>8743</v>
      </c>
      <c r="BZ2">
        <v>8812</v>
      </c>
      <c r="CA2">
        <v>8821</v>
      </c>
      <c r="CB2">
        <v>8821</v>
      </c>
      <c r="CC2">
        <v>9000</v>
      </c>
      <c r="CD2">
        <v>9057</v>
      </c>
      <c r="CE2">
        <v>9116</v>
      </c>
      <c r="CF2">
        <v>9132</v>
      </c>
      <c r="CG2">
        <v>9232</v>
      </c>
      <c r="CH2">
        <v>9256</v>
      </c>
      <c r="CI2">
        <v>9256</v>
      </c>
      <c r="CJ2">
        <v>9256</v>
      </c>
      <c r="CK2">
        <v>9294</v>
      </c>
      <c r="CL2">
        <v>9411</v>
      </c>
      <c r="CM2">
        <v>9764</v>
      </c>
      <c r="CN2">
        <v>9764</v>
      </c>
      <c r="CO2">
        <v>10117</v>
      </c>
      <c r="CP2">
        <v>10117</v>
      </c>
      <c r="CQ2">
        <v>10409</v>
      </c>
      <c r="CR2">
        <v>10704</v>
      </c>
      <c r="CS2">
        <v>10704</v>
      </c>
      <c r="CT2">
        <v>10823</v>
      </c>
      <c r="CU2">
        <v>10999</v>
      </c>
      <c r="CV2">
        <v>11111</v>
      </c>
      <c r="CW2">
        <v>11111</v>
      </c>
      <c r="CX2">
        <v>11295</v>
      </c>
      <c r="CY2">
        <v>11469</v>
      </c>
      <c r="CZ2">
        <v>11470</v>
      </c>
      <c r="DA2">
        <v>11470</v>
      </c>
      <c r="DB2">
        <v>12000</v>
      </c>
      <c r="DC2">
        <v>12352</v>
      </c>
      <c r="DD2">
        <v>12530</v>
      </c>
      <c r="DE2">
        <v>12882</v>
      </c>
      <c r="DF2">
        <v>13351</v>
      </c>
      <c r="DG2">
        <v>13647</v>
      </c>
      <c r="DH2">
        <v>13878</v>
      </c>
      <c r="DI2">
        <v>14295</v>
      </c>
      <c r="DJ2">
        <v>14647</v>
      </c>
      <c r="DK2">
        <v>15998</v>
      </c>
      <c r="DL2">
        <v>16301</v>
      </c>
      <c r="DM2">
        <v>16372</v>
      </c>
      <c r="DN2">
        <v>16911</v>
      </c>
    </row>
    <row r="3" spans="1:118" x14ac:dyDescent="0.3">
      <c r="A3" t="s">
        <v>1</v>
      </c>
      <c r="B3">
        <f>COUNTA(B1:DN1)</f>
        <v>117</v>
      </c>
    </row>
    <row r="5" spans="1:118" x14ac:dyDescent="0.3">
      <c r="A5" s="37" t="s">
        <v>21</v>
      </c>
      <c r="B5" s="37"/>
    </row>
    <row r="6" spans="1:118" x14ac:dyDescent="0.3">
      <c r="A6" s="27" t="s">
        <v>2</v>
      </c>
      <c r="B6" s="27">
        <f>MAX(B1:DN1)</f>
        <v>16911</v>
      </c>
    </row>
    <row r="7" spans="1:118" x14ac:dyDescent="0.3">
      <c r="A7" s="27" t="s">
        <v>3</v>
      </c>
      <c r="B7" s="27">
        <f>MIN(B1:DN1)</f>
        <v>109</v>
      </c>
    </row>
    <row r="8" spans="1:118" x14ac:dyDescent="0.3">
      <c r="A8" s="27" t="s">
        <v>4</v>
      </c>
      <c r="B8" s="27">
        <f>B3</f>
        <v>117</v>
      </c>
    </row>
    <row r="9" spans="1:118" x14ac:dyDescent="0.3">
      <c r="A9" s="27" t="s">
        <v>5</v>
      </c>
      <c r="B9" s="27">
        <f>(B6-B7)/(1+3.322*LOG10(B8))</f>
        <v>2134.8035479042105</v>
      </c>
    </row>
    <row r="10" spans="1:118" x14ac:dyDescent="0.3">
      <c r="A10" s="27" t="s">
        <v>6</v>
      </c>
      <c r="B10" s="27">
        <f>ROUNDUP(B9,0)</f>
        <v>2135</v>
      </c>
    </row>
    <row r="11" spans="1:118" x14ac:dyDescent="0.3">
      <c r="A11" s="27" t="s">
        <v>7</v>
      </c>
      <c r="B11" s="27">
        <f>ROUNDUP((B6-B7)/B9,0)</f>
        <v>8</v>
      </c>
    </row>
    <row r="13" spans="1:118" ht="15" thickBot="1" x14ac:dyDescent="0.35"/>
    <row r="14" spans="1:118" ht="15" thickBot="1" x14ac:dyDescent="0.35">
      <c r="B14" s="10" t="s">
        <v>8</v>
      </c>
      <c r="C14" s="11"/>
      <c r="D14" s="11"/>
      <c r="E14" s="11"/>
      <c r="F14" s="11"/>
      <c r="G14" s="12"/>
      <c r="H14" s="1"/>
      <c r="I14" s="1"/>
      <c r="J14" s="1"/>
    </row>
    <row r="15" spans="1:118" ht="41.4" x14ac:dyDescent="0.3">
      <c r="B15" s="15" t="s">
        <v>9</v>
      </c>
      <c r="C15" s="2" t="s">
        <v>10</v>
      </c>
      <c r="D15" s="3" t="s">
        <v>11</v>
      </c>
      <c r="E15" s="4" t="s">
        <v>12</v>
      </c>
      <c r="F15" s="5" t="s">
        <v>13</v>
      </c>
      <c r="G15" s="6" t="s">
        <v>14</v>
      </c>
    </row>
    <row r="16" spans="1:118" ht="15" thickBot="1" x14ac:dyDescent="0.35">
      <c r="B16" s="16"/>
      <c r="C16" s="7" t="s">
        <v>15</v>
      </c>
      <c r="D16" s="8" t="s">
        <v>16</v>
      </c>
      <c r="E16" s="7" t="s">
        <v>17</v>
      </c>
      <c r="F16" s="9" t="s">
        <v>18</v>
      </c>
      <c r="G16" s="8" t="s">
        <v>19</v>
      </c>
    </row>
    <row r="17" spans="2:8" x14ac:dyDescent="0.3">
      <c r="B17" s="13">
        <v>1</v>
      </c>
      <c r="C17" s="7" t="str">
        <f>"[" &amp; ROUND(H17,2) &amp; "; " &amp; ROUND(H18, 2) &amp; ")"</f>
        <v>[109; 2243,8)</v>
      </c>
      <c r="D17" s="8">
        <f>COUNTIF($B$1:$DN$1,"&gt;="&amp;H17)-COUNTIF($B$1:$DN$1,"&gt;="&amp;H18)</f>
        <v>41</v>
      </c>
      <c r="E17" s="7">
        <f>D17/$B$8</f>
        <v>0.3504273504273504</v>
      </c>
      <c r="F17" s="18">
        <f t="shared" ref="F17:F23" si="0">AVERAGE(H17,H18)</f>
        <v>1176.4017739521053</v>
      </c>
      <c r="G17" s="19">
        <f>E17/$B$9</f>
        <v>1.6414969460369017E-4</v>
      </c>
      <c r="H17" s="17">
        <f>$B$7</f>
        <v>109</v>
      </c>
    </row>
    <row r="18" spans="2:8" x14ac:dyDescent="0.3">
      <c r="B18" s="14">
        <v>2</v>
      </c>
      <c r="C18" s="7" t="str">
        <f t="shared" ref="C18:C23" si="1">"[" &amp; ROUND(H18,2) &amp; "; " &amp; ROUND(H19, 2) &amp; ")"</f>
        <v>[2243,8; 4378,61)</v>
      </c>
      <c r="D18" s="8">
        <f t="shared" ref="D18:D24" si="2">COUNTIF($B$1:$DN$1,"&gt;="&amp;H18)-COUNTIF($B$1:$DN$1,"&gt;="&amp;H19)</f>
        <v>14</v>
      </c>
      <c r="E18" s="7">
        <f t="shared" ref="E18:E25" si="3">D18/$B$8</f>
        <v>0.11965811965811966</v>
      </c>
      <c r="F18" s="18">
        <f t="shared" si="0"/>
        <v>3311.205321856316</v>
      </c>
      <c r="G18" s="19">
        <f>E18/$B$9</f>
        <v>5.6051115230528355E-5</v>
      </c>
      <c r="H18">
        <f>$B$9+H17</f>
        <v>2243.8035479042105</v>
      </c>
    </row>
    <row r="19" spans="2:8" x14ac:dyDescent="0.3">
      <c r="B19" s="14">
        <v>3</v>
      </c>
      <c r="C19" s="7" t="str">
        <f t="shared" si="1"/>
        <v>[4378,61; 6513,41)</v>
      </c>
      <c r="D19" s="8">
        <f t="shared" si="2"/>
        <v>11</v>
      </c>
      <c r="E19" s="7">
        <f t="shared" si="3"/>
        <v>9.4017094017094016E-2</v>
      </c>
      <c r="F19" s="18">
        <f t="shared" si="0"/>
        <v>5446.0088697605261</v>
      </c>
      <c r="G19" s="19">
        <f>E19/$B$9</f>
        <v>4.4040161966843703E-5</v>
      </c>
      <c r="H19">
        <f t="shared" ref="H19:H25" si="4">$B$9+H18</f>
        <v>4378.607095808421</v>
      </c>
    </row>
    <row r="20" spans="2:8" x14ac:dyDescent="0.3">
      <c r="B20" s="14">
        <v>4</v>
      </c>
      <c r="C20" s="7" t="str">
        <f t="shared" si="1"/>
        <v>[6513,41; 8648,21)</v>
      </c>
      <c r="D20" s="8">
        <f t="shared" si="2"/>
        <v>9</v>
      </c>
      <c r="E20" s="7">
        <f t="shared" si="3"/>
        <v>7.6923076923076927E-2</v>
      </c>
      <c r="F20" s="18">
        <f t="shared" si="0"/>
        <v>7580.812417664737</v>
      </c>
      <c r="G20" s="19">
        <f>E20/$B$9</f>
        <v>3.6032859791053942E-5</v>
      </c>
      <c r="H20">
        <f t="shared" si="4"/>
        <v>6513.410643712632</v>
      </c>
    </row>
    <row r="21" spans="2:8" x14ac:dyDescent="0.3">
      <c r="B21" s="14">
        <v>5</v>
      </c>
      <c r="C21" s="7" t="str">
        <f t="shared" si="1"/>
        <v>[8648,21; 10783,02)</v>
      </c>
      <c r="D21" s="8">
        <f t="shared" si="2"/>
        <v>21</v>
      </c>
      <c r="E21" s="7">
        <f t="shared" si="3"/>
        <v>0.17948717948717949</v>
      </c>
      <c r="F21" s="18">
        <f t="shared" si="0"/>
        <v>9715.615965568948</v>
      </c>
      <c r="G21" s="19">
        <f>E21/$B$9</f>
        <v>8.4076672845792536E-5</v>
      </c>
      <c r="H21">
        <f t="shared" si="4"/>
        <v>8648.2141916168421</v>
      </c>
    </row>
    <row r="22" spans="2:8" x14ac:dyDescent="0.3">
      <c r="B22" s="14">
        <v>6</v>
      </c>
      <c r="C22" s="7" t="str">
        <f t="shared" si="1"/>
        <v>[10783,02; 12917,82)</v>
      </c>
      <c r="D22" s="8">
        <f t="shared" si="2"/>
        <v>12</v>
      </c>
      <c r="E22" s="7">
        <f t="shared" si="3"/>
        <v>0.10256410256410256</v>
      </c>
      <c r="F22" s="18">
        <f t="shared" si="0"/>
        <v>11850.419513473156</v>
      </c>
      <c r="G22" s="19">
        <f>E22/$B$9</f>
        <v>4.8043813054738587E-5</v>
      </c>
      <c r="H22">
        <f t="shared" si="4"/>
        <v>10783.017739521052</v>
      </c>
    </row>
    <row r="23" spans="2:8" x14ac:dyDescent="0.3">
      <c r="B23" s="14">
        <v>7</v>
      </c>
      <c r="C23" s="7" t="str">
        <f t="shared" si="1"/>
        <v>[12917,82; 15052,62)</v>
      </c>
      <c r="D23" s="8">
        <f t="shared" si="2"/>
        <v>5</v>
      </c>
      <c r="E23" s="7">
        <f t="shared" si="3"/>
        <v>4.2735042735042736E-2</v>
      </c>
      <c r="F23" s="18">
        <f t="shared" si="0"/>
        <v>13985.223061377368</v>
      </c>
      <c r="G23" s="19">
        <f>E23/$B$9</f>
        <v>2.0018255439474413E-5</v>
      </c>
      <c r="H23">
        <f t="shared" si="4"/>
        <v>12917.821287425262</v>
      </c>
    </row>
    <row r="24" spans="2:8" x14ac:dyDescent="0.3">
      <c r="B24" s="23">
        <v>8</v>
      </c>
      <c r="C24" s="21" t="str">
        <f>"[" &amp; ROUND(H24,2) &amp; "; " &amp; ROUND(H25, 2) &amp; ")"</f>
        <v>[15052,62; 17187,43)</v>
      </c>
      <c r="D24" s="24">
        <f t="shared" si="2"/>
        <v>4</v>
      </c>
      <c r="E24" s="21">
        <f t="shared" si="3"/>
        <v>3.4188034188034191E-2</v>
      </c>
      <c r="F24" s="25">
        <f>AVERAGE(H24,A25)</f>
        <v>15052.624835329472</v>
      </c>
      <c r="G24" s="22">
        <f>E24/$B$9</f>
        <v>1.6014604351579532E-5</v>
      </c>
      <c r="H24">
        <f t="shared" si="4"/>
        <v>15052.624835329472</v>
      </c>
    </row>
    <row r="25" spans="2:8" x14ac:dyDescent="0.3">
      <c r="B25" s="27" t="s">
        <v>20</v>
      </c>
      <c r="C25" s="28"/>
      <c r="D25" s="29">
        <f>SUM(D17:D24)</f>
        <v>117</v>
      </c>
      <c r="E25" s="9">
        <f t="shared" si="3"/>
        <v>1</v>
      </c>
      <c r="F25" s="20"/>
      <c r="G25" s="26"/>
      <c r="H25">
        <f t="shared" si="4"/>
        <v>17187.428383233684</v>
      </c>
    </row>
    <row r="54" spans="2:10" ht="28.8" x14ac:dyDescent="0.55000000000000004">
      <c r="B54" s="30" t="s">
        <v>22</v>
      </c>
      <c r="C54" s="30"/>
      <c r="D54" s="30"/>
      <c r="E54" s="30"/>
      <c r="F54" s="30"/>
      <c r="G54" s="30"/>
      <c r="H54" s="30"/>
      <c r="I54" s="30"/>
      <c r="J54" s="30"/>
    </row>
    <row r="57" spans="2:10" x14ac:dyDescent="0.3">
      <c r="F57" s="27">
        <v>-500</v>
      </c>
      <c r="G57" s="27">
        <v>109</v>
      </c>
    </row>
    <row r="58" spans="2:10" x14ac:dyDescent="0.3">
      <c r="F58" s="27">
        <v>0</v>
      </c>
      <c r="G58" s="27">
        <v>0</v>
      </c>
    </row>
    <row r="59" spans="2:10" x14ac:dyDescent="0.3">
      <c r="F59" s="27"/>
      <c r="G59" s="27"/>
    </row>
    <row r="60" spans="2:10" x14ac:dyDescent="0.3">
      <c r="F60" s="27">
        <v>109</v>
      </c>
      <c r="G60" s="27">
        <v>2243.8000000000002</v>
      </c>
    </row>
    <row r="61" spans="2:10" x14ac:dyDescent="0.3">
      <c r="F61" s="27">
        <v>0.35</v>
      </c>
      <c r="G61" s="27">
        <v>0.35</v>
      </c>
    </row>
    <row r="62" spans="2:10" x14ac:dyDescent="0.3">
      <c r="F62" s="27"/>
      <c r="G62" s="27"/>
    </row>
    <row r="63" spans="2:10" x14ac:dyDescent="0.3">
      <c r="F63" s="27">
        <v>2243.8000000000002</v>
      </c>
      <c r="G63" s="27">
        <v>4378.6099999999997</v>
      </c>
    </row>
    <row r="64" spans="2:10" x14ac:dyDescent="0.3">
      <c r="F64" s="27">
        <v>0.47</v>
      </c>
      <c r="G64" s="27">
        <v>0.47</v>
      </c>
    </row>
    <row r="65" spans="6:7" x14ac:dyDescent="0.3">
      <c r="F65" s="27"/>
      <c r="G65" s="27"/>
    </row>
    <row r="66" spans="6:7" x14ac:dyDescent="0.3">
      <c r="F66" s="27">
        <v>4378.6099999999997</v>
      </c>
      <c r="G66" s="27">
        <v>6513.41</v>
      </c>
    </row>
    <row r="67" spans="6:7" x14ac:dyDescent="0.3">
      <c r="F67" s="27">
        <v>0.56499999999999995</v>
      </c>
      <c r="G67" s="27">
        <v>0.56499999999999995</v>
      </c>
    </row>
    <row r="68" spans="6:7" x14ac:dyDescent="0.3">
      <c r="F68" s="27"/>
      <c r="G68" s="27"/>
    </row>
    <row r="69" spans="6:7" x14ac:dyDescent="0.3">
      <c r="F69" s="27">
        <v>6513.41</v>
      </c>
      <c r="G69" s="27">
        <v>8648.2099999999991</v>
      </c>
    </row>
    <row r="70" spans="6:7" x14ac:dyDescent="0.3">
      <c r="F70" s="27">
        <v>0.64200000000000002</v>
      </c>
      <c r="G70" s="27">
        <v>0.64200000000000002</v>
      </c>
    </row>
    <row r="71" spans="6:7" x14ac:dyDescent="0.3">
      <c r="F71" s="27"/>
      <c r="G71" s="27"/>
    </row>
    <row r="72" spans="6:7" x14ac:dyDescent="0.3">
      <c r="F72" s="27">
        <v>8648.2099999999991</v>
      </c>
      <c r="G72" s="27">
        <v>10783.02</v>
      </c>
    </row>
    <row r="73" spans="6:7" x14ac:dyDescent="0.3">
      <c r="F73" s="27">
        <v>0.82199999999999995</v>
      </c>
      <c r="G73" s="27">
        <v>0.82199999999999995</v>
      </c>
    </row>
    <row r="74" spans="6:7" x14ac:dyDescent="0.3">
      <c r="F74" s="27"/>
      <c r="G74" s="27"/>
    </row>
    <row r="75" spans="6:7" x14ac:dyDescent="0.3">
      <c r="F75" s="27">
        <v>10783.02</v>
      </c>
      <c r="G75" s="27">
        <v>12917.82</v>
      </c>
    </row>
    <row r="76" spans="6:7" x14ac:dyDescent="0.3">
      <c r="F76" s="27">
        <v>0.92200000000000004</v>
      </c>
      <c r="G76" s="27">
        <v>0.92200000000000004</v>
      </c>
    </row>
    <row r="77" spans="6:7" x14ac:dyDescent="0.3">
      <c r="F77" s="27"/>
      <c r="G77" s="27"/>
    </row>
    <row r="78" spans="6:7" x14ac:dyDescent="0.3">
      <c r="F78" s="27">
        <v>12917.82</v>
      </c>
      <c r="G78" s="27">
        <v>15052.62</v>
      </c>
    </row>
    <row r="79" spans="6:7" x14ac:dyDescent="0.3">
      <c r="F79" s="27">
        <v>0.96499999999999997</v>
      </c>
      <c r="G79" s="27">
        <v>0.96499999999999997</v>
      </c>
    </row>
    <row r="80" spans="6:7" x14ac:dyDescent="0.3">
      <c r="F80" s="27"/>
      <c r="G80" s="27"/>
    </row>
    <row r="81" spans="1:7" x14ac:dyDescent="0.3">
      <c r="F81" s="27">
        <v>15052.62</v>
      </c>
      <c r="G81" s="27">
        <v>17187.43</v>
      </c>
    </row>
    <row r="82" spans="1:7" x14ac:dyDescent="0.3">
      <c r="F82" s="27">
        <v>1</v>
      </c>
      <c r="G82" s="27">
        <v>1</v>
      </c>
    </row>
    <row r="88" spans="1:7" ht="18" x14ac:dyDescent="0.35">
      <c r="A88" s="34" t="s">
        <v>23</v>
      </c>
      <c r="B88" s="34"/>
    </row>
    <row r="89" spans="1:7" x14ac:dyDescent="0.3">
      <c r="A89" s="27" t="s">
        <v>24</v>
      </c>
      <c r="B89" s="35">
        <f>SUMPRODUCT(F17:F24,E17:E24)</f>
        <v>5975.1482106940493</v>
      </c>
    </row>
    <row r="90" spans="1:7" x14ac:dyDescent="0.3">
      <c r="A90" s="27"/>
      <c r="B90" s="36">
        <f>F17*F17*E17+F18*F18*E18+F19*F19*E19+F20*F20*E20+F21*F21*E21+F22*F22*E22+F23*F23*E23+F24*F24*E24</f>
        <v>56456497.796764746</v>
      </c>
    </row>
    <row r="91" spans="1:7" x14ac:dyDescent="0.3">
      <c r="A91" s="27"/>
      <c r="B91" s="27">
        <f>B89*B89</f>
        <v>35702396.139760301</v>
      </c>
    </row>
    <row r="92" spans="1:7" x14ac:dyDescent="0.3">
      <c r="A92" s="27" t="s">
        <v>25</v>
      </c>
      <c r="B92" s="27">
        <f>SUMPRODUCT(F17:F24,D17:D24)/B3</f>
        <v>5975.1482106940484</v>
      </c>
    </row>
    <row r="93" spans="1:7" x14ac:dyDescent="0.3">
      <c r="A93" s="27" t="s">
        <v>26</v>
      </c>
      <c r="B93" s="36">
        <f>B90-B91</f>
        <v>20754101.657004446</v>
      </c>
    </row>
    <row r="94" spans="1:7" x14ac:dyDescent="0.3">
      <c r="A94" s="27" t="s">
        <v>27</v>
      </c>
      <c r="B94" s="27">
        <f>SQRT(B93)</f>
        <v>4555.6669826716316</v>
      </c>
    </row>
    <row r="95" spans="1:7" x14ac:dyDescent="0.3">
      <c r="A95" s="27" t="s">
        <v>28</v>
      </c>
      <c r="B95" s="27">
        <f>SUMPRODUCT(ABS(F17:F24-B92),D17:D24)/B3</f>
        <v>4100.2450786396012</v>
      </c>
    </row>
    <row r="96" spans="1:7" x14ac:dyDescent="0.3">
      <c r="A96" s="27" t="s">
        <v>29</v>
      </c>
      <c r="B96" s="27">
        <f>SUMPRODUCT((F17:F24-B92)^2,D17:D24)/B3</f>
        <v>20754101.657004457</v>
      </c>
    </row>
    <row r="97" spans="1:6" x14ac:dyDescent="0.3">
      <c r="A97" s="27" t="s">
        <v>30</v>
      </c>
      <c r="B97" s="27">
        <f>MODE(B1:DN1)</f>
        <v>9256</v>
      </c>
    </row>
    <row r="98" spans="1:6" x14ac:dyDescent="0.3">
      <c r="A98" s="27" t="s">
        <v>31</v>
      </c>
      <c r="B98" s="27">
        <f>MEDIAN(B1:DN1)</f>
        <v>4705</v>
      </c>
    </row>
    <row r="99" spans="1:6" x14ac:dyDescent="0.3">
      <c r="A99" s="27" t="s">
        <v>32</v>
      </c>
      <c r="B99" s="27">
        <f>B6-B7</f>
        <v>16802</v>
      </c>
    </row>
    <row r="100" spans="1:6" x14ac:dyDescent="0.3">
      <c r="A100" s="27" t="s">
        <v>33</v>
      </c>
      <c r="B100" s="27">
        <f>B94/B92</f>
        <v>0.76243581280847661</v>
      </c>
    </row>
    <row r="101" spans="1:6" x14ac:dyDescent="0.3">
      <c r="A101" s="27" t="s">
        <v>34</v>
      </c>
      <c r="B101" s="27">
        <f>SUMPRODUCT((F17:F24-B92)^3,D17:D24)/B3</f>
        <v>37047576747.463608</v>
      </c>
    </row>
    <row r="102" spans="1:6" x14ac:dyDescent="0.3">
      <c r="A102" s="27" t="s">
        <v>35</v>
      </c>
      <c r="B102" s="27">
        <f>SUMPRODUCT((F17:F24-B92)^4,D17:D24)/B3</f>
        <v>757774870110346.5</v>
      </c>
    </row>
    <row r="103" spans="1:6" x14ac:dyDescent="0.3">
      <c r="A103" s="27" t="s">
        <v>36</v>
      </c>
      <c r="B103" s="27">
        <f>B101/B94^3</f>
        <v>0.39183560530990147</v>
      </c>
    </row>
    <row r="104" spans="1:6" x14ac:dyDescent="0.3">
      <c r="A104" s="27" t="s">
        <v>37</v>
      </c>
      <c r="B104" s="27">
        <f>(B102/B94^4)-3</f>
        <v>-1.2407307188443586</v>
      </c>
    </row>
    <row r="112" spans="1:6" x14ac:dyDescent="0.3">
      <c r="B112" s="31" t="s">
        <v>38</v>
      </c>
      <c r="C112" s="31"/>
      <c r="D112" s="31"/>
      <c r="E112" s="31"/>
      <c r="F112" s="31"/>
    </row>
    <row r="113" spans="2:124" x14ac:dyDescent="0.3">
      <c r="B113" s="28" t="s">
        <v>39</v>
      </c>
      <c r="C113" s="32">
        <f>SUM(B2:AP2)/D17</f>
        <v>932.51219512195121</v>
      </c>
      <c r="D113" s="28" t="s">
        <v>40</v>
      </c>
      <c r="E113" s="32">
        <f>SUM(H113:AV113)/D17</f>
        <v>409179.81082688872</v>
      </c>
      <c r="F113" s="33">
        <f>E121/E122</f>
        <v>0.98352168534957374</v>
      </c>
      <c r="H113">
        <f>POWER(B2-$C$113,2)</f>
        <v>678172.33551457466</v>
      </c>
      <c r="I113">
        <f>POWER(C2-$C$113,2)</f>
        <v>640819.77453896485</v>
      </c>
      <c r="J113">
        <f t="shared" ref="J113:X113" si="5">POWER(D2-$C$113,2)</f>
        <v>602971.18917311123</v>
      </c>
      <c r="K113">
        <f t="shared" si="5"/>
        <v>569288.65258774534</v>
      </c>
      <c r="L113">
        <f t="shared" si="5"/>
        <v>566274.6038072576</v>
      </c>
      <c r="M113">
        <f t="shared" si="5"/>
        <v>566274.6038072576</v>
      </c>
      <c r="N113">
        <f t="shared" si="5"/>
        <v>533648.06722189172</v>
      </c>
      <c r="O113">
        <f t="shared" si="5"/>
        <v>493523.38429506245</v>
      </c>
      <c r="P113">
        <f t="shared" si="5"/>
        <v>403875.75014872098</v>
      </c>
      <c r="Q113">
        <f t="shared" si="5"/>
        <v>397545.62819750147</v>
      </c>
      <c r="R113">
        <f t="shared" si="5"/>
        <v>229931.94527067221</v>
      </c>
      <c r="S113">
        <f t="shared" si="5"/>
        <v>214843.55502676978</v>
      </c>
      <c r="T113">
        <f t="shared" si="5"/>
        <v>184480.72575847709</v>
      </c>
      <c r="U113">
        <f t="shared" si="5"/>
        <v>150941.72575847709</v>
      </c>
      <c r="V113">
        <f t="shared" si="5"/>
        <v>148619.65258774537</v>
      </c>
      <c r="W113">
        <f t="shared" si="5"/>
        <v>109900.33551457465</v>
      </c>
      <c r="X113">
        <f t="shared" si="5"/>
        <v>77569.042831647821</v>
      </c>
      <c r="Y113">
        <f>POWER(S2-$C$113,2)</f>
        <v>64268.43307555026</v>
      </c>
      <c r="Z113">
        <f t="shared" ref="Z113" si="6">POWER(T2-$C$113,2)</f>
        <v>54527.945270672215</v>
      </c>
      <c r="AA113">
        <f t="shared" ref="AA113" si="7">POWER(U2-$C$113,2)</f>
        <v>52217.823319452698</v>
      </c>
      <c r="AB113">
        <f t="shared" ref="AB113" si="8">POWER(V2-$C$113,2)</f>
        <v>14523.189173111241</v>
      </c>
      <c r="AC113">
        <f t="shared" ref="AC113" si="9">POWER(W2-$C$113,2)</f>
        <v>3307.6525877453882</v>
      </c>
      <c r="AD113">
        <f t="shared" ref="AD113" si="10">POWER(X2-$C$113,2)</f>
        <v>462.77453896490135</v>
      </c>
      <c r="AE113">
        <f t="shared" ref="AE113" si="11">POWER(Y2-$C$113,2)</f>
        <v>419.75014872099985</v>
      </c>
      <c r="AF113">
        <f>POWER(Z2-$C$113,2)</f>
        <v>2161.1160023795369</v>
      </c>
      <c r="AG113">
        <f t="shared" ref="AG113" si="12">POWER(AA2-$C$113,2)</f>
        <v>13107.457465794172</v>
      </c>
      <c r="AH113">
        <f t="shared" ref="AH113" si="13">POWER(AB2-$C$113,2)</f>
        <v>24488.433075550271</v>
      </c>
      <c r="AI113">
        <f t="shared" ref="AI113" si="14">POWER(AC2-$C$113,2)</f>
        <v>32575.847709696613</v>
      </c>
      <c r="AJ113">
        <f t="shared" ref="AJ113" si="15">POWER(AD2-$C$113,2)</f>
        <v>49946.79892920881</v>
      </c>
      <c r="AK113">
        <f t="shared" ref="AK113" si="16">POWER(AE2-$C$113,2)</f>
        <v>119361.82331945271</v>
      </c>
      <c r="AL113">
        <f t="shared" ref="AL113" si="17">POWER(AF2-$C$113,2)</f>
        <v>234728.43307555027</v>
      </c>
      <c r="AM113">
        <f t="shared" ref="AM113" si="18">POWER(AG2-$C$113,2)</f>
        <v>310792.6525877454</v>
      </c>
      <c r="AN113">
        <f t="shared" ref="AN113" si="19">POWER(AH2-$C$113,2)</f>
        <v>416654.50624628196</v>
      </c>
      <c r="AO113">
        <f t="shared" ref="AO113" si="20">POWER(AI2-$C$113,2)</f>
        <v>506214.89649018442</v>
      </c>
      <c r="AP113">
        <f t="shared" ref="AP113" si="21">POWER(AJ2-$C$113,2)</f>
        <v>555752.06722189172</v>
      </c>
      <c r="AQ113">
        <f t="shared" ref="AQ113" si="22">POWER(AK2-$C$113,2)</f>
        <v>963318.31112433074</v>
      </c>
      <c r="AR113">
        <f t="shared" ref="AR113" si="23">POWER(AL2-$C$113,2)</f>
        <v>1150230.0916121358</v>
      </c>
      <c r="AS113">
        <f t="shared" ref="AS113" si="24">POWER(AM2-$C$113,2)</f>
        <v>1293878.506246282</v>
      </c>
      <c r="AT113">
        <f t="shared" ref="AT113" si="25">POWER(AN2-$C$113,2)</f>
        <v>1339778.018441404</v>
      </c>
      <c r="AU113">
        <f t="shared" ref="AU113" si="26">POWER(AO2-$C$113,2)</f>
        <v>1395913.4330755502</v>
      </c>
      <c r="AV113">
        <f>POWER(AP2-$C$113,2)</f>
        <v>1609061.3111243309</v>
      </c>
    </row>
    <row r="114" spans="2:124" x14ac:dyDescent="0.3">
      <c r="B114" s="28" t="s">
        <v>41</v>
      </c>
      <c r="C114" s="32">
        <f>SUM(AQ2:BD2)/D18</f>
        <v>3331.6428571428573</v>
      </c>
      <c r="D114" s="28" t="s">
        <v>42</v>
      </c>
      <c r="E114" s="32">
        <f>SUM(H114:U114)/D18</f>
        <v>335343.0867346939</v>
      </c>
      <c r="F114" s="33"/>
      <c r="H114">
        <f>POWER(AQ2-$C$114,2)</f>
        <v>951878.98469387798</v>
      </c>
      <c r="I114">
        <f t="shared" ref="I114:U114" si="27">POWER(AR2-$C$114,2)</f>
        <v>728706.12755102071</v>
      </c>
      <c r="J114">
        <f t="shared" si="27"/>
        <v>410423.27040816349</v>
      </c>
      <c r="K114">
        <f t="shared" si="27"/>
        <v>196818.98469387772</v>
      </c>
      <c r="L114">
        <f t="shared" si="27"/>
        <v>102811.84183673482</v>
      </c>
      <c r="M114">
        <f t="shared" si="27"/>
        <v>46071.556122449067</v>
      </c>
      <c r="N114">
        <f t="shared" si="27"/>
        <v>5721.8418367347231</v>
      </c>
      <c r="O114">
        <f t="shared" si="27"/>
        <v>7631.270408163231</v>
      </c>
      <c r="P114">
        <f t="shared" si="27"/>
        <v>55392.984693877457</v>
      </c>
      <c r="Q114">
        <f t="shared" si="27"/>
        <v>186932.69897959166</v>
      </c>
      <c r="R114">
        <f t="shared" si="27"/>
        <v>241431.8418367345</v>
      </c>
      <c r="S114">
        <f t="shared" si="27"/>
        <v>469714.41326530586</v>
      </c>
      <c r="T114">
        <f t="shared" si="27"/>
        <v>475213.27040816302</v>
      </c>
      <c r="U114">
        <f t="shared" si="27"/>
        <v>816054.12755102001</v>
      </c>
    </row>
    <row r="115" spans="2:124" x14ac:dyDescent="0.3">
      <c r="B115" s="28" t="s">
        <v>43</v>
      </c>
      <c r="C115" s="32">
        <f>SUM(BE2:BO2)/D19</f>
        <v>5128.454545454545</v>
      </c>
      <c r="D115" s="28" t="s">
        <v>44</v>
      </c>
      <c r="E115" s="32">
        <f>SUM(H115:R115)/D19</f>
        <v>313555.88429752068</v>
      </c>
      <c r="F115" s="33"/>
      <c r="H115">
        <f>POWER(BE2-$C$115,2)</f>
        <v>472593.75206611515</v>
      </c>
      <c r="I115">
        <f t="shared" ref="I115:R115" si="28">POWER(BF2-$C$115,2)</f>
        <v>184431.20661156988</v>
      </c>
      <c r="J115">
        <f t="shared" si="28"/>
        <v>179313.75206611535</v>
      </c>
      <c r="K115">
        <f t="shared" si="28"/>
        <v>179313.75206611535</v>
      </c>
      <c r="L115">
        <f t="shared" si="28"/>
        <v>137236.57024793359</v>
      </c>
      <c r="M115">
        <f t="shared" si="28"/>
        <v>5105.7520661156432</v>
      </c>
      <c r="N115">
        <f t="shared" si="28"/>
        <v>5105.7520661156432</v>
      </c>
      <c r="O115">
        <f t="shared" si="28"/>
        <v>12220.297520661248</v>
      </c>
      <c r="P115">
        <f t="shared" si="28"/>
        <v>160436.66115702511</v>
      </c>
      <c r="Q115">
        <f t="shared" si="28"/>
        <v>465868.29752066173</v>
      </c>
      <c r="R115">
        <f t="shared" si="28"/>
        <v>1647488.9338842987</v>
      </c>
    </row>
    <row r="116" spans="2:124" x14ac:dyDescent="0.3">
      <c r="B116" s="28" t="s">
        <v>45</v>
      </c>
      <c r="C116" s="32">
        <f>SUM(BP2:BX2)/D20</f>
        <v>7604.2222222222226</v>
      </c>
      <c r="D116" s="28" t="s">
        <v>46</v>
      </c>
      <c r="E116" s="32">
        <f>SUM(H116:P116)/D20</f>
        <v>456406.17283950624</v>
      </c>
      <c r="F116" s="33"/>
      <c r="H116">
        <f>POWER(BP2-$C$116,2)</f>
        <v>705973.38271605002</v>
      </c>
      <c r="I116">
        <f t="shared" ref="I116:P116" si="29">POWER(BQ2-$C$116,2)</f>
        <v>705973.38271605002</v>
      </c>
      <c r="J116">
        <f t="shared" si="29"/>
        <v>437214.82716049434</v>
      </c>
      <c r="K116">
        <f t="shared" si="29"/>
        <v>30005.938271605079</v>
      </c>
      <c r="L116">
        <f t="shared" si="29"/>
        <v>263.16049382717358</v>
      </c>
      <c r="M116">
        <f t="shared" si="29"/>
        <v>263.16049382717358</v>
      </c>
      <c r="N116">
        <f t="shared" si="29"/>
        <v>475793.3827160488</v>
      </c>
      <c r="O116">
        <f t="shared" si="29"/>
        <v>660607.71604938211</v>
      </c>
      <c r="P116">
        <f t="shared" si="29"/>
        <v>1091560.6049382708</v>
      </c>
    </row>
    <row r="117" spans="2:124" x14ac:dyDescent="0.3">
      <c r="B117" s="28" t="s">
        <v>47</v>
      </c>
      <c r="C117" s="32">
        <f>SUM(BY2:CS2)/D21</f>
        <v>9466</v>
      </c>
      <c r="D117" s="28" t="s">
        <v>48</v>
      </c>
      <c r="E117" s="32">
        <f>SUM(H117:AB117)/D21</f>
        <v>361923.80952380953</v>
      </c>
      <c r="F117" s="33"/>
      <c r="H117">
        <f>POWER(BY2-$C$117,2)</f>
        <v>522729</v>
      </c>
      <c r="I117">
        <f t="shared" ref="I117:V117" si="30">POWER(BZ2-$C$117,2)</f>
        <v>427716</v>
      </c>
      <c r="J117">
        <f t="shared" si="30"/>
        <v>416025</v>
      </c>
      <c r="K117">
        <f t="shared" si="30"/>
        <v>416025</v>
      </c>
      <c r="L117">
        <f t="shared" si="30"/>
        <v>217156</v>
      </c>
      <c r="M117">
        <f t="shared" si="30"/>
        <v>167281</v>
      </c>
      <c r="N117">
        <f t="shared" si="30"/>
        <v>122500</v>
      </c>
      <c r="O117">
        <f t="shared" si="30"/>
        <v>111556</v>
      </c>
      <c r="P117">
        <f t="shared" si="30"/>
        <v>54756</v>
      </c>
      <c r="Q117">
        <f t="shared" si="30"/>
        <v>44100</v>
      </c>
      <c r="R117">
        <f t="shared" si="30"/>
        <v>44100</v>
      </c>
      <c r="S117">
        <f t="shared" si="30"/>
        <v>44100</v>
      </c>
      <c r="T117">
        <f t="shared" si="30"/>
        <v>29584</v>
      </c>
      <c r="U117">
        <f t="shared" si="30"/>
        <v>3025</v>
      </c>
      <c r="V117">
        <f t="shared" si="30"/>
        <v>88804</v>
      </c>
      <c r="W117">
        <f t="shared" ref="W117" si="31">POWER(CN2-$C$117,2)</f>
        <v>88804</v>
      </c>
      <c r="X117">
        <f t="shared" ref="X117" si="32">POWER(CO2-$C$117,2)</f>
        <v>423801</v>
      </c>
      <c r="Y117">
        <f t="shared" ref="Y117" si="33">POWER(CP2-$C$117,2)</f>
        <v>423801</v>
      </c>
      <c r="Z117">
        <f t="shared" ref="Z117" si="34">POWER(CQ2-$C$117,2)</f>
        <v>889249</v>
      </c>
      <c r="AA117">
        <f t="shared" ref="AA117" si="35">POWER(CR2-$C$117,2)</f>
        <v>1532644</v>
      </c>
      <c r="AB117">
        <f t="shared" ref="AB117" si="36">POWER(CS2-$C$117,2)</f>
        <v>1532644</v>
      </c>
    </row>
    <row r="118" spans="2:124" x14ac:dyDescent="0.3">
      <c r="B118" s="28" t="s">
        <v>49</v>
      </c>
      <c r="C118" s="32">
        <f>SUM(CT2:DE2)/D22</f>
        <v>11626</v>
      </c>
      <c r="D118" s="28" t="s">
        <v>50</v>
      </c>
      <c r="E118" s="32">
        <f>SUM(H118:S118)/D22</f>
        <v>401081.16666666669</v>
      </c>
      <c r="F118" s="33"/>
      <c r="H118">
        <f>POWER(CT2-$C$118,2)</f>
        <v>644809</v>
      </c>
      <c r="I118">
        <f t="shared" ref="I118:S118" si="37">POWER(CU2-$C$118,2)</f>
        <v>393129</v>
      </c>
      <c r="J118">
        <f t="shared" si="37"/>
        <v>265225</v>
      </c>
      <c r="K118">
        <f t="shared" si="37"/>
        <v>265225</v>
      </c>
      <c r="L118">
        <f t="shared" si="37"/>
        <v>109561</v>
      </c>
      <c r="M118">
        <f t="shared" si="37"/>
        <v>24649</v>
      </c>
      <c r="N118">
        <f t="shared" si="37"/>
        <v>24336</v>
      </c>
      <c r="O118">
        <f t="shared" si="37"/>
        <v>24336</v>
      </c>
      <c r="P118">
        <f t="shared" si="37"/>
        <v>139876</v>
      </c>
      <c r="Q118">
        <f t="shared" si="37"/>
        <v>527076</v>
      </c>
      <c r="R118">
        <f t="shared" si="37"/>
        <v>817216</v>
      </c>
      <c r="S118">
        <f t="shared" si="37"/>
        <v>1577536</v>
      </c>
    </row>
    <row r="119" spans="2:124" x14ac:dyDescent="0.3">
      <c r="B119" s="28" t="s">
        <v>51</v>
      </c>
      <c r="C119" s="32">
        <f>SUM(DF2:DJ2)/D23</f>
        <v>13963.6</v>
      </c>
      <c r="D119" s="28" t="s">
        <v>52</v>
      </c>
      <c r="E119" s="32">
        <f>SUM(H119:L119)/D23</f>
        <v>211940.63999999998</v>
      </c>
      <c r="F119" s="33"/>
      <c r="H119">
        <f>POWER(DF2-$C$119,2)</f>
        <v>375278.76000000042</v>
      </c>
      <c r="I119">
        <f t="shared" ref="I119:L119" si="38">POWER(DG2-$C$119,2)</f>
        <v>100235.56000000023</v>
      </c>
      <c r="J119">
        <f t="shared" si="38"/>
        <v>7327.3600000000624</v>
      </c>
      <c r="K119">
        <f t="shared" si="38"/>
        <v>109825.95999999976</v>
      </c>
      <c r="L119">
        <f t="shared" si="38"/>
        <v>467035.55999999947</v>
      </c>
    </row>
    <row r="120" spans="2:124" x14ac:dyDescent="0.3">
      <c r="B120" s="28" t="s">
        <v>53</v>
      </c>
      <c r="C120" s="32">
        <f>SUM(DK2:DN2)/D24</f>
        <v>16395.5</v>
      </c>
      <c r="D120" s="28" t="s">
        <v>54</v>
      </c>
      <c r="E120" s="32">
        <f>SUM(H120:K120)/D24</f>
        <v>51897.5625</v>
      </c>
      <c r="F120" s="33"/>
      <c r="H120">
        <f>POWER(DK2-$C$120,2)</f>
        <v>158006.25</v>
      </c>
      <c r="I120">
        <f t="shared" ref="I120:K120" si="39">DL2</f>
        <v>16301</v>
      </c>
      <c r="J120">
        <f t="shared" si="39"/>
        <v>16372</v>
      </c>
      <c r="K120">
        <f t="shared" si="39"/>
        <v>16911</v>
      </c>
    </row>
    <row r="121" spans="2:124" x14ac:dyDescent="0.3">
      <c r="B121" s="28" t="s">
        <v>55</v>
      </c>
      <c r="C121" s="32">
        <f>SUM(B2:DN2)/B3</f>
        <v>5841.2393162393164</v>
      </c>
      <c r="D121" s="28" t="s">
        <v>56</v>
      </c>
      <c r="E121" s="32">
        <f>(POWER(C113-C121,2)*D17+POWER(C114-C121,2)*D18+POWER(C115-C121,2)*D19+POWER(C116-C121,2)*D20+POWER(C117-C121,2)*D21+POWER(C118-C121,2)*D22+POWER(C119-C121,2)*D23+POWER(C120-C121,2)*D24)/B3</f>
        <v>21902272.968872897</v>
      </c>
      <c r="F121" s="33"/>
    </row>
    <row r="122" spans="2:124" x14ac:dyDescent="0.3">
      <c r="B122" s="28"/>
      <c r="C122" s="28"/>
      <c r="D122" s="28" t="s">
        <v>57</v>
      </c>
      <c r="E122" s="32">
        <f>SUM(H122:DT122)/B3</f>
        <v>22269232.387172185</v>
      </c>
      <c r="F122" s="33"/>
      <c r="H122">
        <f>POWER(B2-$C$121,2)</f>
        <v>32858567.578639787</v>
      </c>
      <c r="I122">
        <f>POWER(C2-$C$121,2)</f>
        <v>32595413.570092779</v>
      </c>
      <c r="J122">
        <f t="shared" ref="J122:R122" si="40">POWER(D2-$C$121,2)</f>
        <v>32321946.082913291</v>
      </c>
      <c r="K122">
        <f t="shared" si="40"/>
        <v>32072279.552998759</v>
      </c>
      <c r="L122">
        <f t="shared" si="40"/>
        <v>32049630.595733803</v>
      </c>
      <c r="M122">
        <f t="shared" si="40"/>
        <v>32049630.595733803</v>
      </c>
      <c r="N122">
        <f t="shared" si="40"/>
        <v>31801020.065819271</v>
      </c>
      <c r="O122">
        <f t="shared" si="40"/>
        <v>31486006.664109871</v>
      </c>
      <c r="P122">
        <f t="shared" si="40"/>
        <v>30738589.595733803</v>
      </c>
      <c r="Q122">
        <f t="shared" si="40"/>
        <v>30683172.202571411</v>
      </c>
      <c r="R122">
        <f t="shared" si="40"/>
        <v>29033122.929067135</v>
      </c>
      <c r="S122">
        <f t="shared" ref="S122" si="41">POWER(M2-$C$121,2)</f>
        <v>28860955.270947479</v>
      </c>
      <c r="T122">
        <f t="shared" ref="T122" si="42">POWER(N2-$C$121,2)</f>
        <v>28496798.997443203</v>
      </c>
      <c r="U122">
        <f t="shared" ref="U122" si="43">POWER(O2-$C$121,2)</f>
        <v>28060744.373511579</v>
      </c>
      <c r="V122">
        <f t="shared" ref="V122" si="44">POWER(P2-$C$121,2)</f>
        <v>28028969.937614143</v>
      </c>
      <c r="W122">
        <f t="shared" ref="W122" si="45">POWER(Q2-$C$121,2)</f>
        <v>27460108.091460299</v>
      </c>
      <c r="X122">
        <f t="shared" ref="X122" si="46">POWER(R2-$C$121,2)</f>
        <v>26907451.723938931</v>
      </c>
      <c r="Y122">
        <f t="shared" ref="Y122" si="47">POWER(S2-$C$121,2)</f>
        <v>26648714.758126967</v>
      </c>
      <c r="Z122">
        <f t="shared" ref="Z122" si="48">POWER(T2-$C$121,2)</f>
        <v>26442625.185477391</v>
      </c>
      <c r="AA122">
        <f t="shared" ref="AA122" si="49">POWER(U2-$C$121,2)</f>
        <v>26391227.792314999</v>
      </c>
      <c r="AB122">
        <f t="shared" ref="AB122" si="50">POWER(V2-$C$121,2)</f>
        <v>25293248.100007307</v>
      </c>
      <c r="AC122">
        <f t="shared" ref="AC122" si="51">POWER(W2-$C$121,2)</f>
        <v>24663532.946161155</v>
      </c>
      <c r="AD122">
        <f t="shared" ref="AD122" si="52">POWER(X2-$C$121,2)</f>
        <v>24307259.715391923</v>
      </c>
      <c r="AE122">
        <f t="shared" ref="AE122" si="53">POWER(Y2-$C$121,2)</f>
        <v>23894883.612827819</v>
      </c>
      <c r="AF122">
        <f t="shared" ref="AF122" si="54">POWER(Z2-$C$121,2)</f>
        <v>23641371.168383375</v>
      </c>
      <c r="AG122">
        <f t="shared" ref="AG122" si="55">POWER(AA2-$C$121,2)</f>
        <v>22984730.621374827</v>
      </c>
      <c r="AH122">
        <f t="shared" ref="AH122" si="56">POWER(AB2-$C$121,2)</f>
        <v>22583778.518810727</v>
      </c>
      <c r="AI122">
        <f t="shared" ref="AI122" si="57">POWER(AC2-$C$121,2)</f>
        <v>22356247.031631239</v>
      </c>
      <c r="AJ122">
        <f t="shared" ref="AJ122" si="58">POWER(AD2-$C$121,2)</f>
        <v>21951467.450434659</v>
      </c>
      <c r="AK122">
        <f t="shared" ref="AK122" si="59">POWER(AE2-$C$121,2)</f>
        <v>20823153.057272263</v>
      </c>
      <c r="AL122">
        <f t="shared" ref="AL122" si="60">POWER(AF2-$C$121,2)</f>
        <v>19573893.527357735</v>
      </c>
      <c r="AM122">
        <f t="shared" ref="AM122" si="61">POWER(AG2-$C$121,2)</f>
        <v>18933283.587186795</v>
      </c>
      <c r="AN122">
        <f t="shared" ref="AN122" si="62">POWER(AH2-$C$121,2)</f>
        <v>18175209.467528675</v>
      </c>
      <c r="AO122">
        <f t="shared" ref="AO122" si="63">POWER(AI2-$C$121,2)</f>
        <v>17616817.877785083</v>
      </c>
      <c r="AP122">
        <f t="shared" ref="AP122" si="64">POWER(AJ2-$C$121,2)</f>
        <v>17332561.604280811</v>
      </c>
      <c r="AQ122">
        <f t="shared" ref="AQ122" si="65">POWER(AK2-$C$121,2)</f>
        <v>15423208.647015853</v>
      </c>
      <c r="AR122">
        <f t="shared" ref="AR122" si="66">POWER(AL2-$C$121,2)</f>
        <v>14716732.091460297</v>
      </c>
      <c r="AS122">
        <f t="shared" ref="AS122" si="67">POWER(AM2-$C$121,2)</f>
        <v>14222245.980349187</v>
      </c>
      <c r="AT122">
        <f t="shared" ref="AT122" si="68">POWER(AN2-$C$121,2)</f>
        <v>14071796.407699615</v>
      </c>
      <c r="AU122">
        <f t="shared" ref="AU122" si="69">POWER(AO2-$C$121,2)</f>
        <v>13892312.920520127</v>
      </c>
      <c r="AV122">
        <f t="shared" ref="AV122" si="70">POWER(AP2-$C$121,2)</f>
        <v>13251342.279494485</v>
      </c>
      <c r="AW122">
        <f t="shared" ref="AW122" si="71">POWER(AQ2-$C$121,2)</f>
        <v>12146893.091460297</v>
      </c>
      <c r="AX122">
        <f t="shared" ref="AX122" si="72">POWER(AR2-$C$121,2)</f>
        <v>11311378.698297905</v>
      </c>
      <c r="AY122">
        <f t="shared" ref="AY122" si="73">POWER(AS2-$C$121,2)</f>
        <v>9924007.7495799549</v>
      </c>
      <c r="AZ122">
        <f t="shared" ref="AZ122" si="74">POWER(AT2-$C$121,2)</f>
        <v>8721622.4589816649</v>
      </c>
      <c r="BA122">
        <f t="shared" ref="BA122" si="75">POWER(AU2-$C$121,2)</f>
        <v>8010254.5871867929</v>
      </c>
      <c r="BB122">
        <f t="shared" ref="BB122" si="76">POWER(AV2-$C$121,2)</f>
        <v>7421479.8521440579</v>
      </c>
      <c r="BC122">
        <f t="shared" ref="BC122" si="77">POWER(AW2-$C$121,2)</f>
        <v>6683462.3222295279</v>
      </c>
      <c r="BD122">
        <f t="shared" ref="BD122" si="78">POWER(AX2-$C$121,2)</f>
        <v>5867243.3051355109</v>
      </c>
      <c r="BE122">
        <f t="shared" ref="BE122" si="79">POWER(AY2-$C$121,2)</f>
        <v>5172164.4675286738</v>
      </c>
      <c r="BF122">
        <f t="shared" ref="BF122" si="80">POWER(AZ2-$C$121,2)</f>
        <v>4314923.1769303828</v>
      </c>
      <c r="BG122">
        <f t="shared" ref="BG122" si="81">POWER(BA2-$C$121,2)</f>
        <v>4073289.9376141434</v>
      </c>
      <c r="BH122">
        <f t="shared" ref="BH122" si="82">POWER(BB2-$C$121,2)</f>
        <v>3327849.0829132884</v>
      </c>
      <c r="BI122">
        <f t="shared" ref="BI122" si="83">POWER(BC2-$C$121,2)</f>
        <v>3313271.1683833739</v>
      </c>
      <c r="BJ122">
        <f t="shared" ref="BJ122" si="84">POWER(BD2-$C$121,2)</f>
        <v>2580004.7410329469</v>
      </c>
      <c r="BK122">
        <f t="shared" ref="BK122" si="85">POWER(BE2-$C$121,2)</f>
        <v>1960670.1427423484</v>
      </c>
      <c r="BL122">
        <f t="shared" ref="BL122" si="86">POWER(BF2-$C$121,2)</f>
        <v>1304710.6555628611</v>
      </c>
      <c r="BM122">
        <f t="shared" ref="BM122" si="87">POWER(BG2-$C$121,2)</f>
        <v>1291039.7837679891</v>
      </c>
      <c r="BN122">
        <f t="shared" ref="BN122" si="88">POWER(BH2-$C$121,2)</f>
        <v>1291039.7837679891</v>
      </c>
      <c r="BO122">
        <f t="shared" ref="BO122" si="89">POWER(BI2-$C$121,2)</f>
        <v>1173407.4162466216</v>
      </c>
      <c r="BP122">
        <f t="shared" ref="BP122" si="90">POWER(BJ2-$C$121,2)</f>
        <v>615031.30513551051</v>
      </c>
      <c r="BQ122">
        <f t="shared" ref="BQ122" si="91">POWER(BK2-$C$121,2)</f>
        <v>615031.30513551051</v>
      </c>
      <c r="BR122">
        <f t="shared" ref="BR122" si="92">POWER(BL2-$C$121,2)</f>
        <v>362692.19402439933</v>
      </c>
      <c r="BS122">
        <f t="shared" ref="BS122" si="93">POWER(BM2-$C$121,2)</f>
        <v>97493.390605595836</v>
      </c>
      <c r="BT122">
        <f t="shared" ref="BT122" si="94">POWER(BN2-$C$121,2)</f>
        <v>914.41624662138418</v>
      </c>
      <c r="BU122">
        <f t="shared" ref="BU122" si="95">POWER(BO2-$C$121,2)</f>
        <v>325767.7581269631</v>
      </c>
      <c r="BV122">
        <f t="shared" ref="BV122" si="96">POWER(BP2-$C$121,2)</f>
        <v>851487.2794944843</v>
      </c>
      <c r="BW122">
        <f t="shared" ref="BW122" si="97">POWER(BQ2-$C$121,2)</f>
        <v>851487.2794944843</v>
      </c>
      <c r="BX122">
        <f t="shared" ref="BX122" si="98">POWER(BR2-$C$121,2)</f>
        <v>1213876.6042808092</v>
      </c>
      <c r="BY122">
        <f t="shared" ref="BY122" si="99">POWER(BS2-$C$121,2)</f>
        <v>2527339.0316312364</v>
      </c>
      <c r="BZ122">
        <f t="shared" ref="BZ122" si="100">POWER(BT2-$C$121,2)</f>
        <v>3051172.8863320909</v>
      </c>
      <c r="CA122">
        <f t="shared" ref="CA122" si="101">POWER(BU2-$C$121,2)</f>
        <v>3051172.8863320909</v>
      </c>
      <c r="CB122">
        <f t="shared" ref="CB122" si="102">POWER(BV2-$C$121,2)</f>
        <v>6016034.971802176</v>
      </c>
      <c r="CC122">
        <f t="shared" ref="CC122" si="103">POWER(BW2-$C$121,2)</f>
        <v>6634543.100007304</v>
      </c>
      <c r="CD122">
        <f t="shared" ref="CD122" si="104">POWER(BX2-$C$121,2)</f>
        <v>7883520.0572722619</v>
      </c>
      <c r="CE122">
        <f t="shared" ref="CE122" si="105">POWER(BY2-$C$121,2)</f>
        <v>8420215.0658192709</v>
      </c>
      <c r="CF122">
        <f t="shared" ref="CF122" si="106">POWER(BZ2-$C$121,2)</f>
        <v>8825419.0401782449</v>
      </c>
      <c r="CG122">
        <f t="shared" ref="CG122" si="107">POWER(CA2-$C$121,2)</f>
        <v>8878973.732485937</v>
      </c>
      <c r="CH122">
        <f t="shared" ref="CH122" si="108">POWER(CB2-$C$121,2)</f>
        <v>8878973.732485937</v>
      </c>
      <c r="CI122">
        <f t="shared" ref="CI122" si="109">POWER(CC2-$C$121,2)</f>
        <v>9977769.057272261</v>
      </c>
      <c r="CJ122">
        <f t="shared" ref="CJ122" si="110">POWER(CD2-$C$121,2)</f>
        <v>10341116.775220979</v>
      </c>
      <c r="CK122">
        <f t="shared" ref="CK122" si="111">POWER(CE2-$C$121,2)</f>
        <v>10724057.535904741</v>
      </c>
      <c r="CL122">
        <f t="shared" ref="CL122" si="112">POWER(CF2-$C$121,2)</f>
        <v>10829105.877785081</v>
      </c>
      <c r="CM122">
        <f t="shared" ref="CM122" si="113">POWER(CG2-$C$121,2)</f>
        <v>11497258.014537219</v>
      </c>
      <c r="CN122">
        <f t="shared" ref="CN122" si="114">POWER(CH2-$C$121,2)</f>
        <v>11660590.527357731</v>
      </c>
      <c r="CO122">
        <f t="shared" ref="CO122" si="115">POWER(CI2-$C$121,2)</f>
        <v>11660590.527357731</v>
      </c>
      <c r="CP122">
        <f t="shared" ref="CP122" si="116">POWER(CJ2-$C$121,2)</f>
        <v>11660590.527357731</v>
      </c>
      <c r="CQ122">
        <f t="shared" ref="CQ122" si="117">POWER(CK2-$C$121,2)</f>
        <v>11921556.339323543</v>
      </c>
      <c r="CR122">
        <f t="shared" ref="CR122" si="118">POWER(CL2-$C$121,2)</f>
        <v>12743191.339323543</v>
      </c>
      <c r="CS122">
        <f t="shared" ref="CS122" si="119">POWER(CM2-$C$121,2)</f>
        <v>15388051.382058585</v>
      </c>
      <c r="CT122">
        <f t="shared" ref="CT122" si="120">POWER(CN2-$C$121,2)</f>
        <v>15388051.382058585</v>
      </c>
      <c r="CU122">
        <f t="shared" ref="CU122" si="121">POWER(CO2-$C$121,2)</f>
        <v>18282129.424793627</v>
      </c>
      <c r="CV122">
        <f t="shared" ref="CV122" si="122">POWER(CP2-$C$121,2)</f>
        <v>18282129.424793627</v>
      </c>
      <c r="CW122">
        <f t="shared" ref="CW122" si="123">POWER(CQ2-$C$121,2)</f>
        <v>20864437.664109867</v>
      </c>
      <c r="CX122">
        <f t="shared" ref="CX122" si="124">POWER(CR2-$C$121,2)</f>
        <v>23646441.467528671</v>
      </c>
      <c r="CY122">
        <f t="shared" ref="CY122" si="125">POWER(CS2-$C$121,2)</f>
        <v>23646441.467528671</v>
      </c>
      <c r="CZ122">
        <f t="shared" ref="CZ122" si="126">POWER(CT2-$C$121,2)</f>
        <v>24817939.510263715</v>
      </c>
      <c r="DA122">
        <f t="shared" ref="DA122" si="127">POWER(CU2-$C$121,2)</f>
        <v>26602495.270947475</v>
      </c>
      <c r="DB122">
        <f t="shared" ref="DB122" si="128">POWER(CV2-$C$121,2)</f>
        <v>27770377.664109867</v>
      </c>
      <c r="DC122">
        <f t="shared" ref="DC122" si="129">POWER(CW2-$C$121,2)</f>
        <v>27770377.664109867</v>
      </c>
      <c r="DD122">
        <f t="shared" ref="DD122" si="130">POWER(CX2-$C$121,2)</f>
        <v>29743505.595733799</v>
      </c>
      <c r="DE122">
        <f t="shared" ref="DE122" si="131">POWER(CY2-$C$121,2)</f>
        <v>31671690.313682519</v>
      </c>
      <c r="DF122">
        <f t="shared" ref="DF122" si="132">POWER(CZ2-$C$121,2)</f>
        <v>31682946.835050039</v>
      </c>
      <c r="DG122">
        <f t="shared" ref="DG122" si="133">POWER(DA2-$C$121,2)</f>
        <v>31682946.835050039</v>
      </c>
      <c r="DH122">
        <f t="shared" ref="DH122" si="134">POWER(DB2-$C$121,2)</f>
        <v>37930333.159836367</v>
      </c>
      <c r="DI122">
        <f t="shared" ref="DI122" si="135">POWER(DC2-$C$121,2)</f>
        <v>42390004.681203887</v>
      </c>
      <c r="DJ122">
        <f t="shared" ref="DJ122" si="136">POWER(DD2-$C$121,2)</f>
        <v>44739519.484622687</v>
      </c>
      <c r="DK122">
        <f t="shared" ref="DK122" si="137">POWER(DE2-$C$121,2)</f>
        <v>49572311.005990207</v>
      </c>
      <c r="DL122">
        <f t="shared" ref="DL122" si="138">POWER(DF2-$C$121,2)</f>
        <v>56396505.527357727</v>
      </c>
      <c r="DM122">
        <f t="shared" ref="DM122" si="139">POWER(DG2-$C$121,2)</f>
        <v>60929899.852144055</v>
      </c>
      <c r="DN122">
        <f t="shared" ref="DN122" si="140">POWER(DH2-$C$121,2)</f>
        <v>64589522.288041487</v>
      </c>
      <c r="DO122">
        <f t="shared" ref="DO122" si="141">POWER(DI2-$C$121,2)</f>
        <v>71466069.698297903</v>
      </c>
      <c r="DP122">
        <f t="shared" ref="DP122" si="142">POWER(DJ2-$C$121,2)</f>
        <v>77541421.219665423</v>
      </c>
      <c r="DQ122">
        <f t="shared" ref="DQ122" si="143">POWER(DK2-$C$121,2)</f>
        <v>103159787.58718678</v>
      </c>
      <c r="DR122">
        <f t="shared" ref="DR122" si="144">POWER(DL2-$C$121,2)</f>
        <v>109406593.56154576</v>
      </c>
      <c r="DS122">
        <f t="shared" ref="DS122" si="145">POWER(DM2-$C$121,2)</f>
        <v>110896920.57863978</v>
      </c>
      <c r="DT122">
        <f t="shared" ref="DT122" si="146">POWER(DN2-$C$121,2)</f>
        <v>122539601.59573379</v>
      </c>
    </row>
    <row r="128" spans="2:124" x14ac:dyDescent="0.3">
      <c r="B128" s="39" t="s">
        <v>59</v>
      </c>
      <c r="C128" s="40"/>
      <c r="D128" s="40"/>
      <c r="E128" s="40"/>
      <c r="F128" s="41"/>
    </row>
    <row r="129" spans="2:9" x14ac:dyDescent="0.3">
      <c r="B129" s="27"/>
      <c r="C129" s="27"/>
      <c r="D129" s="27"/>
      <c r="E129" s="27"/>
      <c r="F129" s="27"/>
    </row>
    <row r="130" spans="2:9" x14ac:dyDescent="0.3">
      <c r="B130" s="38">
        <f>$B$7</f>
        <v>109</v>
      </c>
      <c r="C130" s="27">
        <f>$B$9+C129</f>
        <v>2134.8035479042105</v>
      </c>
      <c r="D130" s="27">
        <f>D17</f>
        <v>41</v>
      </c>
      <c r="E130" s="27">
        <f>EXP(-$G$130*B130)-EXP(-$G$130*C130)</f>
        <v>0.77846259544212348</v>
      </c>
      <c r="F130" s="27">
        <f>E130*$B$3</f>
        <v>91.080123666728454</v>
      </c>
      <c r="G130">
        <v>1E-3</v>
      </c>
      <c r="I130">
        <f>POWER(D130-F130,2)/F130</f>
        <v>27.536400759093326</v>
      </c>
    </row>
    <row r="131" spans="2:9" x14ac:dyDescent="0.3">
      <c r="B131" s="27">
        <f>$B$9+B130</f>
        <v>2243.8035479042105</v>
      </c>
      <c r="C131" s="27">
        <f t="shared" ref="C131:C137" si="147">$B$9+C130</f>
        <v>4269.607095808421</v>
      </c>
      <c r="D131" s="27">
        <f t="shared" ref="D131:D137" si="148">D18</f>
        <v>14</v>
      </c>
      <c r="E131" s="36">
        <f t="shared" ref="E131:E137" si="149">EXP(-$G$130*B131)-EXP(-$G$130*C131)</f>
        <v>9.2067075715088167E-2</v>
      </c>
      <c r="F131" s="27">
        <f t="shared" ref="F131:F138" si="150">E131*$B$3</f>
        <v>10.771847858665316</v>
      </c>
      <c r="I131">
        <f t="shared" ref="I131:I137" si="151">POWER(D131-F131,2)/F131</f>
        <v>0.96742605208823607</v>
      </c>
    </row>
    <row r="132" spans="2:9" x14ac:dyDescent="0.3">
      <c r="B132" s="27">
        <f t="shared" ref="B132:B137" si="152">$B$9+B131</f>
        <v>4378.607095808421</v>
      </c>
      <c r="C132" s="27">
        <f t="shared" si="147"/>
        <v>6404.410643712632</v>
      </c>
      <c r="D132" s="27">
        <f t="shared" si="148"/>
        <v>11</v>
      </c>
      <c r="E132" s="27">
        <f t="shared" si="149"/>
        <v>1.0888572527898637E-2</v>
      </c>
      <c r="F132" s="27">
        <f t="shared" si="150"/>
        <v>1.2739629857641406</v>
      </c>
      <c r="I132">
        <f t="shared" si="151"/>
        <v>74.253174589327756</v>
      </c>
    </row>
    <row r="133" spans="2:9" x14ac:dyDescent="0.3">
      <c r="B133" s="27">
        <f t="shared" si="152"/>
        <v>6513.410643712632</v>
      </c>
      <c r="C133" s="27">
        <f t="shared" si="147"/>
        <v>8539.2141916168421</v>
      </c>
      <c r="D133" s="27">
        <f t="shared" si="148"/>
        <v>9</v>
      </c>
      <c r="E133" s="27">
        <f t="shared" si="149"/>
        <v>1.2877677581745858E-3</v>
      </c>
      <c r="F133" s="27">
        <f t="shared" si="150"/>
        <v>0.15066882770642653</v>
      </c>
      <c r="I133">
        <f t="shared" si="151"/>
        <v>519.75357735916441</v>
      </c>
    </row>
    <row r="134" spans="2:9" x14ac:dyDescent="0.3">
      <c r="B134" s="27">
        <f t="shared" si="152"/>
        <v>8648.2141916168421</v>
      </c>
      <c r="C134" s="27">
        <f t="shared" si="147"/>
        <v>10674.017739521052</v>
      </c>
      <c r="D134" s="27">
        <f t="shared" si="148"/>
        <v>21</v>
      </c>
      <c r="E134" s="27">
        <f t="shared" si="149"/>
        <v>1.5230148807339014E-4</v>
      </c>
      <c r="F134" s="27">
        <f t="shared" si="150"/>
        <v>1.7819274104586648E-2</v>
      </c>
      <c r="I134">
        <f t="shared" si="151"/>
        <v>24706.500693023012</v>
      </c>
    </row>
    <row r="135" spans="2:9" x14ac:dyDescent="0.3">
      <c r="B135" s="27">
        <f t="shared" si="152"/>
        <v>10783.017739521052</v>
      </c>
      <c r="C135" s="27">
        <f t="shared" si="147"/>
        <v>12808.821287425262</v>
      </c>
      <c r="D135" s="27">
        <f t="shared" si="148"/>
        <v>12</v>
      </c>
      <c r="E135" s="27">
        <f t="shared" si="149"/>
        <v>1.801236529034481E-5</v>
      </c>
      <c r="F135" s="27">
        <f t="shared" si="150"/>
        <v>2.1074467389703426E-3</v>
      </c>
      <c r="I135">
        <f t="shared" si="151"/>
        <v>68305.131065816342</v>
      </c>
    </row>
    <row r="136" spans="2:9" x14ac:dyDescent="0.3">
      <c r="B136" s="27">
        <f t="shared" si="152"/>
        <v>12917.821287425262</v>
      </c>
      <c r="C136" s="27">
        <f t="shared" si="147"/>
        <v>14943.624835329472</v>
      </c>
      <c r="D136" s="27">
        <f t="shared" si="148"/>
        <v>5</v>
      </c>
      <c r="E136" s="27">
        <f t="shared" si="149"/>
        <v>2.1302832129681881E-6</v>
      </c>
      <c r="F136" s="27">
        <f t="shared" si="150"/>
        <v>2.4924313591727799E-4</v>
      </c>
      <c r="I136">
        <f t="shared" si="151"/>
        <v>100293.66521475426</v>
      </c>
    </row>
    <row r="137" spans="2:9" x14ac:dyDescent="0.3">
      <c r="B137" s="27">
        <f t="shared" si="152"/>
        <v>15052.624835329472</v>
      </c>
      <c r="C137" s="27">
        <f t="shared" si="147"/>
        <v>17078.428383233684</v>
      </c>
      <c r="D137" s="27">
        <f t="shared" si="148"/>
        <v>4</v>
      </c>
      <c r="E137" s="27">
        <f t="shared" si="149"/>
        <v>2.5194395596044432E-7</v>
      </c>
      <c r="F137" s="27">
        <f t="shared" si="150"/>
        <v>2.9477442847371986E-5</v>
      </c>
      <c r="I137">
        <f t="shared" si="151"/>
        <v>542779.92375965451</v>
      </c>
    </row>
    <row r="141" spans="2:9" x14ac:dyDescent="0.3">
      <c r="B141" s="39" t="s">
        <v>61</v>
      </c>
      <c r="C141" s="40"/>
      <c r="D141" s="41"/>
    </row>
    <row r="142" spans="2:9" x14ac:dyDescent="0.3">
      <c r="B142" s="42" t="s">
        <v>64</v>
      </c>
      <c r="C142" s="39">
        <f>SUM(I130:I137)</f>
        <v>736707.73131200788</v>
      </c>
      <c r="D142" s="41"/>
    </row>
    <row r="143" spans="2:9" x14ac:dyDescent="0.3">
      <c r="B143" s="42" t="s">
        <v>65</v>
      </c>
      <c r="C143" s="39">
        <f>CHIINV(0.05,B11-1-C144)</f>
        <v>12.591587243743978</v>
      </c>
      <c r="D143" s="41"/>
    </row>
    <row r="144" spans="2:9" x14ac:dyDescent="0.3">
      <c r="B144" s="42" t="s">
        <v>60</v>
      </c>
      <c r="C144" s="39">
        <v>1</v>
      </c>
      <c r="D144" s="41"/>
    </row>
    <row r="145" spans="2:4" x14ac:dyDescent="0.3">
      <c r="B145" s="43" t="s">
        <v>66</v>
      </c>
      <c r="C145" s="44"/>
      <c r="D145" s="45"/>
    </row>
    <row r="148" spans="2:4" x14ac:dyDescent="0.3">
      <c r="B148" s="37" t="s">
        <v>62</v>
      </c>
      <c r="C148" s="37"/>
      <c r="D148" s="37"/>
    </row>
    <row r="149" spans="2:4" x14ac:dyDescent="0.3">
      <c r="B149" s="27" t="s">
        <v>63</v>
      </c>
      <c r="C149" s="39">
        <f>ABS(C142-B11)/SQRT(2*B11)</f>
        <v>184174.93282800197</v>
      </c>
      <c r="D149" s="41"/>
    </row>
    <row r="150" spans="2:4" x14ac:dyDescent="0.3">
      <c r="B150" s="39" t="s">
        <v>67</v>
      </c>
      <c r="C150" s="40"/>
      <c r="D150" s="41"/>
    </row>
  </sheetData>
  <sortState ref="B2:DN2">
    <sortCondition ref="B2"/>
  </sortState>
  <mergeCells count="16">
    <mergeCell ref="C144:D144"/>
    <mergeCell ref="B145:D145"/>
    <mergeCell ref="B148:D148"/>
    <mergeCell ref="C149:D149"/>
    <mergeCell ref="B150:D150"/>
    <mergeCell ref="B112:F112"/>
    <mergeCell ref="F113:F122"/>
    <mergeCell ref="B128:F128"/>
    <mergeCell ref="B141:D141"/>
    <mergeCell ref="C142:D142"/>
    <mergeCell ref="C143:D143"/>
    <mergeCell ref="B15:B16"/>
    <mergeCell ref="B14:G14"/>
    <mergeCell ref="A5:B5"/>
    <mergeCell ref="B54:J54"/>
    <mergeCell ref="A88:B88"/>
  </mergeCells>
  <pageMargins left="0.7" right="0.7" top="0.75" bottom="0.75" header="0.3" footer="0.3"/>
  <pageSetup paperSize="9" orientation="portrait" horizontalDpi="0" verticalDpi="0" r:id="rId1"/>
  <ignoredErrors>
    <ignoredError sqref="B10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2019-05-26T21:00:16Z</dcterms:created>
  <dcterms:modified xsi:type="dcterms:W3CDTF">2019-05-27T13:07:22Z</dcterms:modified>
</cp:coreProperties>
</file>