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filterPrivacy="1"/>
  <xr:revisionPtr revIDLastSave="0" documentId="10_ncr:8100000_{28DE330E-1F39-4E77-95D2-3BB1FAA19DE6}" xr6:coauthVersionLast="34" xr6:coauthVersionMax="34" xr10:uidLastSave="{00000000-0000-0000-0000-000000000000}"/>
  <bookViews>
    <workbookView xWindow="0" yWindow="0" windowWidth="22260" windowHeight="12648" activeTab="1" xr2:uid="{00000000-000D-0000-FFFF-FFFF00000000}"/>
  </bookViews>
  <sheets>
    <sheet name="Исходные данные" sheetId="1" r:id="rId1"/>
    <sheet name="НД" sheetId="3" r:id="rId2"/>
    <sheet name="ДД 1" sheetId="2" r:id="rId3"/>
    <sheet name="ДД 2" sheetId="4" r:id="rId4"/>
  </sheets>
  <definedNames>
    <definedName name="_xlnm._FilterDatabase" localSheetId="0" hidden="1">'Исходные данные'!$F$4:$F$1003</definedName>
    <definedName name="_xlnm.Extract" localSheetId="0">'Исходные данные'!$J$3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2" i="2" l="1"/>
  <c r="G53" i="3"/>
  <c r="M106" i="3" l="1"/>
  <c r="I214" i="3" l="1"/>
  <c r="M530" i="3"/>
  <c r="E104" i="3"/>
  <c r="F92" i="3" s="1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E103" i="3"/>
  <c r="E102" i="3"/>
  <c r="L140" i="3"/>
  <c r="L141" i="3"/>
  <c r="L142" i="3"/>
  <c r="L143" i="3"/>
  <c r="L144" i="3"/>
  <c r="L145" i="3"/>
  <c r="L146" i="3"/>
  <c r="L147" i="3"/>
  <c r="L148" i="3"/>
  <c r="L149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06" i="3"/>
  <c r="E101" i="3"/>
  <c r="K277" i="3"/>
  <c r="K274" i="3"/>
  <c r="K275" i="3"/>
  <c r="K27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106" i="3"/>
  <c r="E100" i="3"/>
  <c r="J26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106" i="3"/>
  <c r="E99" i="3"/>
  <c r="I215" i="3"/>
  <c r="I208" i="3"/>
  <c r="I209" i="3"/>
  <c r="I210" i="3"/>
  <c r="I211" i="3"/>
  <c r="I212" i="3"/>
  <c r="I213" i="3"/>
  <c r="I199" i="3"/>
  <c r="I200" i="3"/>
  <c r="I201" i="3"/>
  <c r="I202" i="3"/>
  <c r="I203" i="3"/>
  <c r="I204" i="3"/>
  <c r="I205" i="3"/>
  <c r="I206" i="3"/>
  <c r="I207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06" i="3"/>
  <c r="E98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106" i="3"/>
  <c r="E97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106" i="3"/>
  <c r="E9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106" i="3"/>
  <c r="E95" i="3"/>
  <c r="E156" i="3"/>
  <c r="E153" i="3"/>
  <c r="E154" i="3"/>
  <c r="E155" i="3"/>
  <c r="E147" i="3"/>
  <c r="E148" i="3"/>
  <c r="E149" i="3"/>
  <c r="E150" i="3"/>
  <c r="E151" i="3"/>
  <c r="E152" i="3"/>
  <c r="E136" i="3"/>
  <c r="E137" i="3"/>
  <c r="E138" i="3"/>
  <c r="E139" i="3"/>
  <c r="E140" i="3"/>
  <c r="E141" i="3"/>
  <c r="E142" i="3"/>
  <c r="E143" i="3"/>
  <c r="E144" i="3"/>
  <c r="E145" i="3"/>
  <c r="E14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06" i="3"/>
  <c r="E94" i="3"/>
  <c r="D130" i="3"/>
  <c r="D131" i="3"/>
  <c r="D132" i="3"/>
  <c r="D133" i="3"/>
  <c r="D134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06" i="3"/>
  <c r="E93" i="3"/>
  <c r="C107" i="3"/>
  <c r="C108" i="3"/>
  <c r="C109" i="3"/>
  <c r="C110" i="3"/>
  <c r="C111" i="3"/>
  <c r="C112" i="3"/>
  <c r="C113" i="3"/>
  <c r="C114" i="3"/>
  <c r="C115" i="3"/>
  <c r="C106" i="3"/>
  <c r="B106" i="3"/>
  <c r="E92" i="3" s="1"/>
  <c r="B110" i="3"/>
  <c r="B107" i="3"/>
  <c r="B108" i="3"/>
  <c r="B109" i="3"/>
  <c r="C103" i="3"/>
  <c r="C102" i="3"/>
  <c r="C101" i="3"/>
  <c r="C100" i="3"/>
  <c r="C99" i="3"/>
  <c r="C98" i="3"/>
  <c r="C97" i="3"/>
  <c r="C96" i="3"/>
  <c r="C95" i="3"/>
  <c r="C94" i="3"/>
  <c r="C93" i="3"/>
  <c r="C92" i="3"/>
  <c r="B4" i="3"/>
  <c r="D158" i="4" l="1"/>
  <c r="D189" i="2"/>
  <c r="G39" i="3" l="1"/>
  <c r="F40" i="3" l="1"/>
  <c r="B163" i="4" l="1"/>
  <c r="B132" i="2" l="1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31" i="2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10" i="4"/>
  <c r="F101" i="4"/>
  <c r="F100" i="4"/>
  <c r="F99" i="4"/>
  <c r="F3" i="4"/>
  <c r="E3" i="4"/>
  <c r="F122" i="2"/>
  <c r="F121" i="2"/>
  <c r="F120" i="2"/>
  <c r="C35" i="4"/>
  <c r="C141" i="4" s="1"/>
  <c r="C36" i="4"/>
  <c r="C142" i="4" s="1"/>
  <c r="C37" i="4"/>
  <c r="C143" i="4" s="1"/>
  <c r="C38" i="4"/>
  <c r="C144" i="4" s="1"/>
  <c r="C39" i="4"/>
  <c r="C145" i="4" s="1"/>
  <c r="C40" i="4"/>
  <c r="C146" i="4" s="1"/>
  <c r="C41" i="4"/>
  <c r="C147" i="4" s="1"/>
  <c r="C5" i="4"/>
  <c r="C111" i="4" s="1"/>
  <c r="C6" i="4"/>
  <c r="C112" i="4" s="1"/>
  <c r="C7" i="4"/>
  <c r="C113" i="4" s="1"/>
  <c r="C8" i="4"/>
  <c r="C114" i="4" s="1"/>
  <c r="C9" i="4"/>
  <c r="C115" i="4" s="1"/>
  <c r="C10" i="4"/>
  <c r="C116" i="4" s="1"/>
  <c r="C11" i="4"/>
  <c r="C117" i="4" s="1"/>
  <c r="C12" i="4"/>
  <c r="C118" i="4" s="1"/>
  <c r="C13" i="4"/>
  <c r="C119" i="4" s="1"/>
  <c r="C14" i="4"/>
  <c r="C120" i="4" s="1"/>
  <c r="C15" i="4"/>
  <c r="C121" i="4" s="1"/>
  <c r="C16" i="4"/>
  <c r="C122" i="4" s="1"/>
  <c r="C17" i="4"/>
  <c r="C123" i="4" s="1"/>
  <c r="C18" i="4"/>
  <c r="C124" i="4" s="1"/>
  <c r="C19" i="4"/>
  <c r="C125" i="4" s="1"/>
  <c r="C20" i="4"/>
  <c r="C126" i="4" s="1"/>
  <c r="C21" i="4"/>
  <c r="C127" i="4" s="1"/>
  <c r="C22" i="4"/>
  <c r="C128" i="4" s="1"/>
  <c r="C23" i="4"/>
  <c r="C129" i="4" s="1"/>
  <c r="C24" i="4"/>
  <c r="C130" i="4" s="1"/>
  <c r="C25" i="4"/>
  <c r="C131" i="4" s="1"/>
  <c r="C26" i="4"/>
  <c r="C132" i="4" s="1"/>
  <c r="C27" i="4"/>
  <c r="C133" i="4" s="1"/>
  <c r="C28" i="4"/>
  <c r="C134" i="4" s="1"/>
  <c r="C29" i="4"/>
  <c r="C135" i="4" s="1"/>
  <c r="C30" i="4"/>
  <c r="C136" i="4" s="1"/>
  <c r="C31" i="4"/>
  <c r="C137" i="4" s="1"/>
  <c r="C32" i="4"/>
  <c r="C138" i="4" s="1"/>
  <c r="C33" i="4"/>
  <c r="C139" i="4" s="1"/>
  <c r="C34" i="4"/>
  <c r="C140" i="4" s="1"/>
  <c r="C4" i="4"/>
  <c r="C110" i="4" s="1"/>
  <c r="C41" i="2"/>
  <c r="C168" i="2" s="1"/>
  <c r="C42" i="2"/>
  <c r="C169" i="2" s="1"/>
  <c r="C43" i="2"/>
  <c r="C170" i="2" s="1"/>
  <c r="C44" i="2"/>
  <c r="C171" i="2" s="1"/>
  <c r="C45" i="2"/>
  <c r="C172" i="2" s="1"/>
  <c r="C46" i="2"/>
  <c r="C173" i="2" s="1"/>
  <c r="C47" i="2"/>
  <c r="C174" i="2" s="1"/>
  <c r="C48" i="2"/>
  <c r="C175" i="2" s="1"/>
  <c r="C49" i="2"/>
  <c r="C176" i="2" s="1"/>
  <c r="C50" i="2"/>
  <c r="C177" i="2" s="1"/>
  <c r="C51" i="2"/>
  <c r="C178" i="2" s="1"/>
  <c r="C23" i="2"/>
  <c r="C150" i="2" s="1"/>
  <c r="C24" i="2"/>
  <c r="C151" i="2" s="1"/>
  <c r="C25" i="2"/>
  <c r="C152" i="2" s="1"/>
  <c r="C26" i="2"/>
  <c r="C153" i="2" s="1"/>
  <c r="C27" i="2"/>
  <c r="C154" i="2" s="1"/>
  <c r="C28" i="2"/>
  <c r="C155" i="2" s="1"/>
  <c r="C29" i="2"/>
  <c r="C156" i="2" s="1"/>
  <c r="C30" i="2"/>
  <c r="C157" i="2" s="1"/>
  <c r="C31" i="2"/>
  <c r="C158" i="2" s="1"/>
  <c r="C32" i="2"/>
  <c r="C159" i="2" s="1"/>
  <c r="C33" i="2"/>
  <c r="C160" i="2" s="1"/>
  <c r="C34" i="2"/>
  <c r="C161" i="2" s="1"/>
  <c r="C35" i="2"/>
  <c r="C162" i="2" s="1"/>
  <c r="C36" i="2"/>
  <c r="C163" i="2" s="1"/>
  <c r="C37" i="2"/>
  <c r="C164" i="2" s="1"/>
  <c r="C38" i="2"/>
  <c r="C165" i="2" s="1"/>
  <c r="C39" i="2"/>
  <c r="C166" i="2" s="1"/>
  <c r="C40" i="2"/>
  <c r="C167" i="2" s="1"/>
  <c r="C18" i="2"/>
  <c r="C145" i="2" s="1"/>
  <c r="C19" i="2"/>
  <c r="C146" i="2" s="1"/>
  <c r="C20" i="2"/>
  <c r="C147" i="2" s="1"/>
  <c r="C21" i="2"/>
  <c r="C148" i="2" s="1"/>
  <c r="C22" i="2"/>
  <c r="C149" i="2" s="1"/>
  <c r="C5" i="2"/>
  <c r="C132" i="2" s="1"/>
  <c r="C6" i="2"/>
  <c r="C133" i="2" s="1"/>
  <c r="C7" i="2"/>
  <c r="C134" i="2" s="1"/>
  <c r="C8" i="2"/>
  <c r="C135" i="2" s="1"/>
  <c r="C9" i="2"/>
  <c r="C136" i="2" s="1"/>
  <c r="C10" i="2"/>
  <c r="C137" i="2" s="1"/>
  <c r="C11" i="2"/>
  <c r="C138" i="2" s="1"/>
  <c r="C12" i="2"/>
  <c r="C139" i="2" s="1"/>
  <c r="C13" i="2"/>
  <c r="C140" i="2" s="1"/>
  <c r="C14" i="2"/>
  <c r="C141" i="2" s="1"/>
  <c r="C15" i="2"/>
  <c r="C142" i="2" s="1"/>
  <c r="C16" i="2"/>
  <c r="C143" i="2" s="1"/>
  <c r="C17" i="2"/>
  <c r="C144" i="2" s="1"/>
  <c r="C4" i="2"/>
  <c r="C131" i="2" s="1"/>
  <c r="K7" i="3"/>
  <c r="K6" i="3"/>
  <c r="K5" i="3"/>
  <c r="F13" i="4" l="1"/>
  <c r="F5" i="4"/>
  <c r="F42" i="3"/>
  <c r="F38" i="4"/>
  <c r="F30" i="4"/>
  <c r="F22" i="4"/>
  <c r="F14" i="4"/>
  <c r="F6" i="4"/>
  <c r="F37" i="4"/>
  <c r="F29" i="4"/>
  <c r="F21" i="4"/>
  <c r="F36" i="4"/>
  <c r="F28" i="4"/>
  <c r="F20" i="4"/>
  <c r="F12" i="4"/>
  <c r="F35" i="4"/>
  <c r="F27" i="4"/>
  <c r="F19" i="4"/>
  <c r="F11" i="4"/>
  <c r="F4" i="4"/>
  <c r="F34" i="4"/>
  <c r="F26" i="4"/>
  <c r="F18" i="4"/>
  <c r="F10" i="4"/>
  <c r="F41" i="4"/>
  <c r="F33" i="4"/>
  <c r="F25" i="4"/>
  <c r="F17" i="4"/>
  <c r="F9" i="4"/>
  <c r="F40" i="4"/>
  <c r="F32" i="4"/>
  <c r="F24" i="4"/>
  <c r="F16" i="4"/>
  <c r="F8" i="4"/>
  <c r="F39" i="4"/>
  <c r="F31" i="4"/>
  <c r="F23" i="4"/>
  <c r="F15" i="4"/>
  <c r="F7" i="4"/>
  <c r="C42" i="4"/>
  <c r="F41" i="3"/>
  <c r="D10" i="4" l="1"/>
  <c r="F94" i="4"/>
  <c r="D22" i="4"/>
  <c r="D41" i="4"/>
  <c r="D32" i="4"/>
  <c r="D21" i="4"/>
  <c r="D4" i="4"/>
  <c r="D20" i="4"/>
  <c r="D28" i="4"/>
  <c r="D35" i="4"/>
  <c r="D24" i="4"/>
  <c r="D5" i="4"/>
  <c r="D16" i="4"/>
  <c r="D17" i="4"/>
  <c r="D39" i="4"/>
  <c r="D9" i="4"/>
  <c r="D29" i="4"/>
  <c r="D31" i="4"/>
  <c r="D15" i="4"/>
  <c r="D40" i="4"/>
  <c r="D33" i="4"/>
  <c r="D26" i="4"/>
  <c r="D25" i="4"/>
  <c r="D14" i="4"/>
  <c r="D18" i="4"/>
  <c r="D13" i="4"/>
  <c r="D23" i="4"/>
  <c r="D37" i="4"/>
  <c r="D36" i="4"/>
  <c r="D12" i="4"/>
  <c r="D11" i="4"/>
  <c r="D30" i="4"/>
  <c r="D8" i="4"/>
  <c r="D19" i="4"/>
  <c r="D7" i="4"/>
  <c r="D27" i="4"/>
  <c r="D34" i="4"/>
  <c r="D6" i="4"/>
  <c r="D38" i="4"/>
  <c r="H27" i="4" l="1"/>
  <c r="E27" i="4"/>
  <c r="H41" i="4"/>
  <c r="E41" i="4"/>
  <c r="E7" i="4"/>
  <c r="H7" i="4"/>
  <c r="E23" i="4"/>
  <c r="H23" i="4"/>
  <c r="E15" i="4"/>
  <c r="H15" i="4"/>
  <c r="E24" i="4"/>
  <c r="H24" i="4"/>
  <c r="E22" i="4"/>
  <c r="H22" i="4"/>
  <c r="H13" i="4"/>
  <c r="E13" i="4"/>
  <c r="E31" i="4"/>
  <c r="H31" i="4"/>
  <c r="H35" i="4"/>
  <c r="E35" i="4"/>
  <c r="E8" i="4"/>
  <c r="H8" i="4"/>
  <c r="E40" i="4"/>
  <c r="H40" i="4"/>
  <c r="H18" i="4"/>
  <c r="E18" i="4"/>
  <c r="E9" i="4"/>
  <c r="H9" i="4"/>
  <c r="H5" i="4"/>
  <c r="E5" i="4"/>
  <c r="H28" i="4"/>
  <c r="E28" i="4"/>
  <c r="E14" i="4"/>
  <c r="H14" i="4"/>
  <c r="H11" i="4"/>
  <c r="E11" i="4"/>
  <c r="E4" i="4"/>
  <c r="H4" i="4"/>
  <c r="G46" i="4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D111" i="4"/>
  <c r="E111" i="4" s="1"/>
  <c r="K5" i="4"/>
  <c r="K13" i="4"/>
  <c r="K21" i="4"/>
  <c r="K29" i="4"/>
  <c r="K37" i="4"/>
  <c r="J6" i="4"/>
  <c r="J14" i="4"/>
  <c r="J22" i="4"/>
  <c r="J30" i="4"/>
  <c r="J38" i="4"/>
  <c r="I5" i="4"/>
  <c r="I13" i="4"/>
  <c r="I21" i="4"/>
  <c r="I29" i="4"/>
  <c r="I37" i="4"/>
  <c r="G6" i="4"/>
  <c r="G14" i="4"/>
  <c r="G22" i="4"/>
  <c r="G30" i="4"/>
  <c r="G38" i="4"/>
  <c r="K6" i="4"/>
  <c r="K14" i="4"/>
  <c r="K22" i="4"/>
  <c r="K30" i="4"/>
  <c r="K38" i="4"/>
  <c r="J7" i="4"/>
  <c r="J15" i="4"/>
  <c r="J23" i="4"/>
  <c r="J31" i="4"/>
  <c r="J39" i="4"/>
  <c r="I6" i="4"/>
  <c r="I14" i="4"/>
  <c r="I22" i="4"/>
  <c r="I30" i="4"/>
  <c r="I38" i="4"/>
  <c r="G7" i="4"/>
  <c r="G15" i="4"/>
  <c r="G23" i="4"/>
  <c r="G31" i="4"/>
  <c r="G39" i="4"/>
  <c r="K7" i="4"/>
  <c r="K15" i="4"/>
  <c r="K23" i="4"/>
  <c r="K31" i="4"/>
  <c r="K39" i="4"/>
  <c r="J8" i="4"/>
  <c r="J16" i="4"/>
  <c r="J24" i="4"/>
  <c r="J32" i="4"/>
  <c r="J40" i="4"/>
  <c r="I7" i="4"/>
  <c r="I15" i="4"/>
  <c r="I23" i="4"/>
  <c r="I31" i="4"/>
  <c r="I39" i="4"/>
  <c r="G5" i="4"/>
  <c r="G8" i="4"/>
  <c r="G16" i="4"/>
  <c r="G24" i="4"/>
  <c r="G32" i="4"/>
  <c r="G40" i="4"/>
  <c r="K8" i="4"/>
  <c r="K16" i="4"/>
  <c r="K24" i="4"/>
  <c r="K32" i="4"/>
  <c r="K40" i="4"/>
  <c r="J9" i="4"/>
  <c r="J17" i="4"/>
  <c r="J25" i="4"/>
  <c r="J33" i="4"/>
  <c r="J41" i="4"/>
  <c r="I8" i="4"/>
  <c r="I16" i="4"/>
  <c r="I24" i="4"/>
  <c r="I32" i="4"/>
  <c r="I40" i="4"/>
  <c r="G9" i="4"/>
  <c r="G17" i="4"/>
  <c r="G25" i="4"/>
  <c r="G33" i="4"/>
  <c r="G41" i="4"/>
  <c r="K9" i="4"/>
  <c r="K17" i="4"/>
  <c r="K25" i="4"/>
  <c r="K33" i="4"/>
  <c r="K41" i="4"/>
  <c r="J10" i="4"/>
  <c r="J18" i="4"/>
  <c r="J26" i="4"/>
  <c r="J34" i="4"/>
  <c r="I9" i="4"/>
  <c r="I17" i="4"/>
  <c r="I25" i="4"/>
  <c r="I33" i="4"/>
  <c r="I41" i="4"/>
  <c r="G10" i="4"/>
  <c r="G18" i="4"/>
  <c r="G26" i="4"/>
  <c r="G34" i="4"/>
  <c r="G4" i="4"/>
  <c r="K10" i="4"/>
  <c r="K18" i="4"/>
  <c r="K26" i="4"/>
  <c r="K34" i="4"/>
  <c r="K4" i="4"/>
  <c r="J11" i="4"/>
  <c r="J19" i="4"/>
  <c r="J27" i="4"/>
  <c r="J35" i="4"/>
  <c r="I10" i="4"/>
  <c r="I18" i="4"/>
  <c r="I26" i="4"/>
  <c r="I34" i="4"/>
  <c r="I4" i="4"/>
  <c r="G11" i="4"/>
  <c r="G19" i="4"/>
  <c r="G27" i="4"/>
  <c r="G35" i="4"/>
  <c r="K11" i="4"/>
  <c r="K19" i="4"/>
  <c r="K27" i="4"/>
  <c r="K35" i="4"/>
  <c r="J4" i="4"/>
  <c r="J12" i="4"/>
  <c r="J20" i="4"/>
  <c r="J28" i="4"/>
  <c r="J36" i="4"/>
  <c r="I11" i="4"/>
  <c r="I19" i="4"/>
  <c r="I27" i="4"/>
  <c r="I35" i="4"/>
  <c r="G12" i="4"/>
  <c r="G20" i="4"/>
  <c r="G28" i="4"/>
  <c r="G36" i="4"/>
  <c r="K12" i="4"/>
  <c r="K20" i="4"/>
  <c r="K28" i="4"/>
  <c r="K36" i="4"/>
  <c r="J5" i="4"/>
  <c r="J13" i="4"/>
  <c r="J21" i="4"/>
  <c r="J29" i="4"/>
  <c r="J37" i="4"/>
  <c r="I12" i="4"/>
  <c r="I20" i="4"/>
  <c r="I28" i="4"/>
  <c r="I36" i="4"/>
  <c r="G13" i="4"/>
  <c r="G21" i="4"/>
  <c r="G29" i="4"/>
  <c r="G37" i="4"/>
  <c r="D147" i="4"/>
  <c r="E147" i="4" s="1"/>
  <c r="D139" i="4"/>
  <c r="E139" i="4" s="1"/>
  <c r="D121" i="4"/>
  <c r="E121" i="4" s="1"/>
  <c r="D116" i="4"/>
  <c r="E116" i="4" s="1"/>
  <c r="D122" i="4"/>
  <c r="E122" i="4" s="1"/>
  <c r="D119" i="4"/>
  <c r="E119" i="4" s="1"/>
  <c r="D142" i="4"/>
  <c r="E142" i="4" s="1"/>
  <c r="D132" i="4"/>
  <c r="E132" i="4" s="1"/>
  <c r="D115" i="4"/>
  <c r="E115" i="4" s="1"/>
  <c r="D131" i="4"/>
  <c r="E131" i="4" s="1"/>
  <c r="D140" i="4"/>
  <c r="E140" i="4" s="1"/>
  <c r="D123" i="4"/>
  <c r="E123" i="4" s="1"/>
  <c r="D135" i="4"/>
  <c r="E135" i="4" s="1"/>
  <c r="D117" i="4"/>
  <c r="E117" i="4" s="1"/>
  <c r="D112" i="4"/>
  <c r="E112" i="4" s="1"/>
  <c r="D118" i="4"/>
  <c r="E118" i="4" s="1"/>
  <c r="D136" i="4"/>
  <c r="E136" i="4" s="1"/>
  <c r="D127" i="4"/>
  <c r="E127" i="4" s="1"/>
  <c r="D144" i="4"/>
  <c r="E144" i="4" s="1"/>
  <c r="D145" i="4"/>
  <c r="E145" i="4" s="1"/>
  <c r="D113" i="4"/>
  <c r="E113" i="4" s="1"/>
  <c r="D146" i="4"/>
  <c r="E146" i="4" s="1"/>
  <c r="D114" i="4"/>
  <c r="E114" i="4" s="1"/>
  <c r="D110" i="4"/>
  <c r="E110" i="4" s="1"/>
  <c r="D137" i="4"/>
  <c r="E137" i="4" s="1"/>
  <c r="D143" i="4"/>
  <c r="E143" i="4" s="1"/>
  <c r="D124" i="4"/>
  <c r="E124" i="4" s="1"/>
  <c r="D125" i="4"/>
  <c r="E125" i="4" s="1"/>
  <c r="D141" i="4"/>
  <c r="E141" i="4" s="1"/>
  <c r="D128" i="4"/>
  <c r="E128" i="4" s="1"/>
  <c r="D130" i="4"/>
  <c r="E130" i="4" s="1"/>
  <c r="D138" i="4"/>
  <c r="E138" i="4" s="1"/>
  <c r="D133" i="4"/>
  <c r="E133" i="4" s="1"/>
  <c r="D129" i="4"/>
  <c r="E129" i="4" s="1"/>
  <c r="D120" i="4"/>
  <c r="E120" i="4" s="1"/>
  <c r="D134" i="4"/>
  <c r="E134" i="4" s="1"/>
  <c r="D126" i="4"/>
  <c r="E126" i="4" s="1"/>
  <c r="H19" i="4"/>
  <c r="E19" i="4"/>
  <c r="H29" i="4"/>
  <c r="E29" i="4"/>
  <c r="E30" i="4"/>
  <c r="H30" i="4"/>
  <c r="H20" i="4"/>
  <c r="E20" i="4"/>
  <c r="E38" i="4"/>
  <c r="H38" i="4"/>
  <c r="E25" i="4"/>
  <c r="H25" i="4"/>
  <c r="E39" i="4"/>
  <c r="H39" i="4"/>
  <c r="E6" i="4"/>
  <c r="H6" i="4"/>
  <c r="H12" i="4"/>
  <c r="E12" i="4"/>
  <c r="H26" i="4"/>
  <c r="E26" i="4"/>
  <c r="E17" i="4"/>
  <c r="H17" i="4"/>
  <c r="H21" i="4"/>
  <c r="E21" i="4"/>
  <c r="H37" i="4"/>
  <c r="E37" i="4"/>
  <c r="H34" i="4"/>
  <c r="E34" i="4"/>
  <c r="H36" i="4"/>
  <c r="E36" i="4"/>
  <c r="E33" i="4"/>
  <c r="H33" i="4"/>
  <c r="E16" i="4"/>
  <c r="H16" i="4"/>
  <c r="E32" i="4"/>
  <c r="H32" i="4"/>
  <c r="H10" i="4"/>
  <c r="E10" i="4"/>
  <c r="D42" i="4"/>
  <c r="G4" i="3"/>
  <c r="K8" i="3"/>
  <c r="K9" i="3" s="1"/>
  <c r="B52" i="3" l="1"/>
  <c r="H4" i="3"/>
  <c r="B158" i="4"/>
  <c r="B172" i="4" s="1"/>
  <c r="F93" i="4"/>
  <c r="F96" i="4" s="1"/>
  <c r="F95" i="4"/>
  <c r="F97" i="4" s="1"/>
  <c r="F105" i="4"/>
  <c r="F98" i="4"/>
  <c r="F106" i="4"/>
  <c r="G5" i="3"/>
  <c r="K10" i="3"/>
  <c r="F103" i="4" l="1"/>
  <c r="B69" i="3"/>
  <c r="C67" i="3"/>
  <c r="D67" i="3"/>
  <c r="B53" i="3"/>
  <c r="H5" i="3"/>
  <c r="F104" i="4"/>
  <c r="F102" i="4"/>
  <c r="G6" i="3"/>
  <c r="C4" i="3"/>
  <c r="D52" i="3" s="1"/>
  <c r="E4" i="3"/>
  <c r="C52" i="3" l="1"/>
  <c r="G52" i="3" s="1"/>
  <c r="H52" i="3" s="1"/>
  <c r="K52" i="3" s="1"/>
  <c r="B5" i="3"/>
  <c r="H6" i="3"/>
  <c r="B54" i="3"/>
  <c r="G7" i="3"/>
  <c r="E5" i="3"/>
  <c r="C5" i="3"/>
  <c r="D4" i="3"/>
  <c r="F4" i="3" s="1"/>
  <c r="G19" i="3" l="1"/>
  <c r="B6" i="3"/>
  <c r="H7" i="3"/>
  <c r="C53" i="3"/>
  <c r="H53" i="3" s="1"/>
  <c r="E6" i="3"/>
  <c r="B55" i="3"/>
  <c r="C6" i="3"/>
  <c r="D54" i="3" s="1"/>
  <c r="G8" i="3"/>
  <c r="D5" i="3"/>
  <c r="F5" i="3" s="1"/>
  <c r="D53" i="3"/>
  <c r="K53" i="3" l="1"/>
  <c r="B7" i="3"/>
  <c r="H8" i="3"/>
  <c r="C54" i="3"/>
  <c r="G54" i="3" s="1"/>
  <c r="H54" i="3" s="1"/>
  <c r="K54" i="3" s="1"/>
  <c r="D6" i="3"/>
  <c r="F6" i="3" s="1"/>
  <c r="E7" i="3"/>
  <c r="G9" i="3"/>
  <c r="C7" i="3"/>
  <c r="D7" i="3" s="1"/>
  <c r="B56" i="3"/>
  <c r="G20" i="3"/>
  <c r="B8" i="3" l="1"/>
  <c r="H9" i="3"/>
  <c r="E8" i="3"/>
  <c r="C55" i="3"/>
  <c r="C8" i="3"/>
  <c r="D8" i="3" s="1"/>
  <c r="F8" i="3" s="1"/>
  <c r="G21" i="3"/>
  <c r="G22" i="3" s="1"/>
  <c r="F7" i="3"/>
  <c r="D55" i="3"/>
  <c r="B57" i="3"/>
  <c r="G10" i="3"/>
  <c r="G55" i="3" l="1"/>
  <c r="H55" i="3" s="1"/>
  <c r="K55" i="3" s="1"/>
  <c r="B9" i="3"/>
  <c r="H10" i="3"/>
  <c r="C9" i="3"/>
  <c r="D57" i="3" s="1"/>
  <c r="C56" i="3"/>
  <c r="G56" i="3" s="1"/>
  <c r="H56" i="3" s="1"/>
  <c r="E9" i="3"/>
  <c r="D56" i="3"/>
  <c r="B58" i="3"/>
  <c r="G11" i="3"/>
  <c r="G23" i="3"/>
  <c r="K56" i="3" l="1"/>
  <c r="B10" i="3"/>
  <c r="H11" i="3"/>
  <c r="D9" i="3"/>
  <c r="F9" i="3" s="1"/>
  <c r="C57" i="3"/>
  <c r="G57" i="3" s="1"/>
  <c r="H57" i="3" s="1"/>
  <c r="K57" i="3" s="1"/>
  <c r="B59" i="3"/>
  <c r="E10" i="3"/>
  <c r="G12" i="3"/>
  <c r="C10" i="3"/>
  <c r="B11" i="3" l="1"/>
  <c r="H12" i="3"/>
  <c r="G24" i="3"/>
  <c r="C11" i="3"/>
  <c r="D59" i="3" s="1"/>
  <c r="B60" i="3"/>
  <c r="E11" i="3"/>
  <c r="C58" i="3"/>
  <c r="G58" i="3" s="1"/>
  <c r="H58" i="3" s="1"/>
  <c r="G13" i="3"/>
  <c r="D58" i="3"/>
  <c r="D10" i="3"/>
  <c r="K58" i="3" l="1"/>
  <c r="B12" i="3"/>
  <c r="H13" i="3"/>
  <c r="E12" i="3"/>
  <c r="D11" i="3"/>
  <c r="F11" i="3" s="1"/>
  <c r="C59" i="3"/>
  <c r="G59" i="3" s="1"/>
  <c r="H59" i="3" s="1"/>
  <c r="K59" i="3" s="1"/>
  <c r="C12" i="3"/>
  <c r="D12" i="3" s="1"/>
  <c r="F12" i="3" s="1"/>
  <c r="B61" i="3"/>
  <c r="G14" i="3"/>
  <c r="G25" i="3"/>
  <c r="F10" i="3"/>
  <c r="B13" i="3" l="1"/>
  <c r="H14" i="3"/>
  <c r="G26" i="3"/>
  <c r="G27" i="3" s="1"/>
  <c r="D60" i="3"/>
  <c r="C13" i="3"/>
  <c r="D13" i="3" s="1"/>
  <c r="C60" i="3"/>
  <c r="G60" i="3" s="1"/>
  <c r="H60" i="3" s="1"/>
  <c r="B62" i="3"/>
  <c r="G15" i="3"/>
  <c r="E13" i="3"/>
  <c r="K60" i="3" l="1"/>
  <c r="C62" i="3"/>
  <c r="G62" i="3" s="1"/>
  <c r="H62" i="3" s="1"/>
  <c r="H15" i="3"/>
  <c r="B14" i="3"/>
  <c r="E14" i="3"/>
  <c r="C61" i="3"/>
  <c r="G61" i="3" s="1"/>
  <c r="H61" i="3" s="1"/>
  <c r="C14" i="3"/>
  <c r="D62" i="3" s="1"/>
  <c r="D61" i="3"/>
  <c r="F13" i="3"/>
  <c r="G28" i="3"/>
  <c r="C52" i="2"/>
  <c r="F115" i="2" s="1"/>
  <c r="D131" i="2" s="1"/>
  <c r="E131" i="2" s="1"/>
  <c r="K62" i="3" l="1"/>
  <c r="K61" i="3"/>
  <c r="C15" i="3"/>
  <c r="F35" i="3" s="1"/>
  <c r="D14" i="3"/>
  <c r="F34" i="3" s="1"/>
  <c r="F119" i="2"/>
  <c r="F116" i="2"/>
  <c r="F118" i="2" s="1"/>
  <c r="F123" i="2" s="1"/>
  <c r="D49" i="2"/>
  <c r="D5" i="2"/>
  <c r="D17" i="2"/>
  <c r="D33" i="2"/>
  <c r="D9" i="2"/>
  <c r="D22" i="2"/>
  <c r="D37" i="2"/>
  <c r="D10" i="2"/>
  <c r="D25" i="2"/>
  <c r="D41" i="2"/>
  <c r="D13" i="2"/>
  <c r="D29" i="2"/>
  <c r="D45" i="2"/>
  <c r="D14" i="2"/>
  <c r="D18" i="2"/>
  <c r="D19" i="2"/>
  <c r="D26" i="2"/>
  <c r="D30" i="2"/>
  <c r="D34" i="2"/>
  <c r="D38" i="2"/>
  <c r="D42" i="2"/>
  <c r="D46" i="2"/>
  <c r="D50" i="2"/>
  <c r="D11" i="2"/>
  <c r="D15" i="2"/>
  <c r="D20" i="2"/>
  <c r="D23" i="2"/>
  <c r="D27" i="2"/>
  <c r="D31" i="2"/>
  <c r="D35" i="2"/>
  <c r="D39" i="2"/>
  <c r="D43" i="2"/>
  <c r="D47" i="2"/>
  <c r="D51" i="2"/>
  <c r="D12" i="2"/>
  <c r="D16" i="2"/>
  <c r="D21" i="2"/>
  <c r="D24" i="2"/>
  <c r="D28" i="2"/>
  <c r="D32" i="2"/>
  <c r="D36" i="2"/>
  <c r="D40" i="2"/>
  <c r="D44" i="2"/>
  <c r="D48" i="2"/>
  <c r="D6" i="2"/>
  <c r="D4" i="2"/>
  <c r="D8" i="2"/>
  <c r="D7" i="2"/>
  <c r="D66" i="3" l="1"/>
  <c r="F39" i="3"/>
  <c r="F36" i="3"/>
  <c r="F38" i="3" s="1"/>
  <c r="F43" i="3" s="1"/>
  <c r="F46" i="3"/>
  <c r="D15" i="3"/>
  <c r="F14" i="3"/>
  <c r="G29" i="3"/>
  <c r="F47" i="3"/>
  <c r="F37" i="3"/>
  <c r="G56" i="2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F114" i="2"/>
  <c r="F117" i="2" s="1"/>
  <c r="F127" i="2"/>
  <c r="D177" i="2"/>
  <c r="E177" i="2" s="1"/>
  <c r="D173" i="2"/>
  <c r="E173" i="2" s="1"/>
  <c r="D169" i="2"/>
  <c r="E169" i="2" s="1"/>
  <c r="D165" i="2"/>
  <c r="E165" i="2" s="1"/>
  <c r="D161" i="2"/>
  <c r="E161" i="2" s="1"/>
  <c r="D157" i="2"/>
  <c r="E157" i="2" s="1"/>
  <c r="D153" i="2"/>
  <c r="E153" i="2" s="1"/>
  <c r="D149" i="2"/>
  <c r="E149" i="2" s="1"/>
  <c r="D145" i="2"/>
  <c r="E145" i="2" s="1"/>
  <c r="D141" i="2"/>
  <c r="E141" i="2" s="1"/>
  <c r="D137" i="2"/>
  <c r="E137" i="2" s="1"/>
  <c r="D132" i="2"/>
  <c r="D134" i="2"/>
  <c r="E134" i="2" s="1"/>
  <c r="D176" i="2"/>
  <c r="E176" i="2" s="1"/>
  <c r="D172" i="2"/>
  <c r="E172" i="2" s="1"/>
  <c r="D168" i="2"/>
  <c r="E168" i="2" s="1"/>
  <c r="D164" i="2"/>
  <c r="E164" i="2" s="1"/>
  <c r="D160" i="2"/>
  <c r="E160" i="2" s="1"/>
  <c r="D156" i="2"/>
  <c r="E156" i="2" s="1"/>
  <c r="D152" i="2"/>
  <c r="E152" i="2" s="1"/>
  <c r="D148" i="2"/>
  <c r="E148" i="2" s="1"/>
  <c r="D144" i="2"/>
  <c r="E144" i="2" s="1"/>
  <c r="D140" i="2"/>
  <c r="E140" i="2" s="1"/>
  <c r="D136" i="2"/>
  <c r="E136" i="2" s="1"/>
  <c r="F126" i="2"/>
  <c r="F124" i="2" s="1"/>
  <c r="D174" i="2"/>
  <c r="E174" i="2" s="1"/>
  <c r="D166" i="2"/>
  <c r="E166" i="2" s="1"/>
  <c r="D158" i="2"/>
  <c r="E158" i="2" s="1"/>
  <c r="D150" i="2"/>
  <c r="E150" i="2" s="1"/>
  <c r="D142" i="2"/>
  <c r="E142" i="2" s="1"/>
  <c r="D133" i="2"/>
  <c r="E133" i="2" s="1"/>
  <c r="D175" i="2"/>
  <c r="E175" i="2" s="1"/>
  <c r="D171" i="2"/>
  <c r="E171" i="2" s="1"/>
  <c r="D167" i="2"/>
  <c r="E167" i="2" s="1"/>
  <c r="D163" i="2"/>
  <c r="E163" i="2" s="1"/>
  <c r="D159" i="2"/>
  <c r="E159" i="2" s="1"/>
  <c r="D155" i="2"/>
  <c r="E155" i="2" s="1"/>
  <c r="D151" i="2"/>
  <c r="E151" i="2" s="1"/>
  <c r="D147" i="2"/>
  <c r="E147" i="2" s="1"/>
  <c r="D143" i="2"/>
  <c r="E143" i="2" s="1"/>
  <c r="D139" i="2"/>
  <c r="E139" i="2" s="1"/>
  <c r="D135" i="2"/>
  <c r="E135" i="2" s="1"/>
  <c r="D178" i="2"/>
  <c r="E178" i="2" s="1"/>
  <c r="D170" i="2"/>
  <c r="E170" i="2" s="1"/>
  <c r="D162" i="2"/>
  <c r="E162" i="2" s="1"/>
  <c r="D154" i="2"/>
  <c r="E154" i="2" s="1"/>
  <c r="D146" i="2"/>
  <c r="E146" i="2" s="1"/>
  <c r="D138" i="2"/>
  <c r="E138" i="2" s="1"/>
  <c r="D52" i="2"/>
  <c r="B189" i="2" l="1"/>
  <c r="B203" i="2" s="1"/>
  <c r="C79" i="3"/>
  <c r="C85" i="3"/>
  <c r="L60" i="3"/>
  <c r="N60" i="3" s="1"/>
  <c r="M61" i="3"/>
  <c r="O61" i="3" s="1"/>
  <c r="M57" i="3"/>
  <c r="O57" i="3" s="1"/>
  <c r="M52" i="3"/>
  <c r="O52" i="3" s="1"/>
  <c r="F45" i="3"/>
  <c r="M60" i="3"/>
  <c r="O60" i="3" s="1"/>
  <c r="L54" i="3"/>
  <c r="N54" i="3" s="1"/>
  <c r="F44" i="3"/>
  <c r="L58" i="3"/>
  <c r="N58" i="3" s="1"/>
  <c r="M56" i="3"/>
  <c r="O56" i="3" s="1"/>
  <c r="L61" i="3"/>
  <c r="N61" i="3" s="1"/>
  <c r="L57" i="3"/>
  <c r="N57" i="3" s="1"/>
  <c r="L53" i="3"/>
  <c r="N53" i="3" s="1"/>
  <c r="M59" i="3"/>
  <c r="O59" i="3" s="1"/>
  <c r="M55" i="3"/>
  <c r="O55" i="3" s="1"/>
  <c r="M62" i="3"/>
  <c r="O62" i="3" s="1"/>
  <c r="L56" i="3"/>
  <c r="N56" i="3" s="1"/>
  <c r="M54" i="3"/>
  <c r="O54" i="3" s="1"/>
  <c r="L62" i="3"/>
  <c r="N62" i="3" s="1"/>
  <c r="M58" i="3"/>
  <c r="O58" i="3" s="1"/>
  <c r="L52" i="3"/>
  <c r="N52" i="3" s="1"/>
  <c r="L59" i="3"/>
  <c r="N59" i="3" s="1"/>
  <c r="E59" i="3" s="1"/>
  <c r="F59" i="3" s="1"/>
  <c r="J59" i="3" s="1"/>
  <c r="L55" i="3"/>
  <c r="N55" i="3" s="1"/>
  <c r="E55" i="3" s="1"/>
  <c r="F55" i="3" s="1"/>
  <c r="J55" i="3" s="1"/>
  <c r="M53" i="3"/>
  <c r="O53" i="3" s="1"/>
  <c r="F125" i="2"/>
  <c r="E52" i="3" l="1"/>
  <c r="F52" i="3" s="1"/>
  <c r="J52" i="3" s="1"/>
  <c r="E56" i="3"/>
  <c r="F56" i="3" s="1"/>
  <c r="J56" i="3" s="1"/>
  <c r="E61" i="3"/>
  <c r="F61" i="3" s="1"/>
  <c r="J61" i="3" s="1"/>
  <c r="E60" i="3"/>
  <c r="F60" i="3" s="1"/>
  <c r="J60" i="3" s="1"/>
  <c r="E62" i="3"/>
  <c r="F62" i="3" s="1"/>
  <c r="J62" i="3" s="1"/>
  <c r="E57" i="3"/>
  <c r="F57" i="3" s="1"/>
  <c r="J57" i="3" s="1"/>
  <c r="E58" i="3"/>
  <c r="F58" i="3" s="1"/>
  <c r="J58" i="3" s="1"/>
  <c r="E54" i="3"/>
  <c r="F54" i="3" s="1"/>
  <c r="J54" i="3" s="1"/>
  <c r="E53" i="3"/>
  <c r="F53" i="3" s="1"/>
  <c r="J53" i="3" s="1"/>
  <c r="C66" i="3" l="1"/>
  <c r="B79" i="3" s="1"/>
  <c r="B85" i="3" l="1"/>
</calcChain>
</file>

<file path=xl/sharedStrings.xml><?xml version="1.0" encoding="utf-8"?>
<sst xmlns="http://schemas.openxmlformats.org/spreadsheetml/2006/main" count="2172" uniqueCount="1099">
  <si>
    <t>Исходные данные</t>
  </si>
  <si>
    <t>Отсортированные данные</t>
  </si>
  <si>
    <t>Xmax</t>
  </si>
  <si>
    <t>Xmin</t>
  </si>
  <si>
    <t>N</t>
  </si>
  <si>
    <t>h</t>
  </si>
  <si>
    <r>
      <t>h</t>
    </r>
    <r>
      <rPr>
        <sz val="11"/>
        <color theme="1"/>
        <rFont val="Calibri"/>
        <family val="2"/>
        <charset val="204"/>
      </rPr>
      <t>≈</t>
    </r>
  </si>
  <si>
    <t>Интервал</t>
  </si>
  <si>
    <t>Частоты</t>
  </si>
  <si>
    <t>Частости</t>
  </si>
  <si>
    <t>Xi-Xi+h</t>
  </si>
  <si>
    <t>Pi</t>
  </si>
  <si>
    <t>Xср.</t>
  </si>
  <si>
    <t>Сумма:</t>
  </si>
  <si>
    <t>ni</t>
  </si>
  <si>
    <t>Wi</t>
  </si>
  <si>
    <t>Математическое ожидание (М)</t>
  </si>
  <si>
    <t>Средняя взвешенная величина (Хср)</t>
  </si>
  <si>
    <t>Дисперсия (D)</t>
  </si>
  <si>
    <t>Дисперсия (D) (2 формула)</t>
  </si>
  <si>
    <t>Среднее квадратическое отклонение (σ)</t>
  </si>
  <si>
    <t>Среднее линейноe отклонение (d)</t>
  </si>
  <si>
    <t>Мода (Mo)</t>
  </si>
  <si>
    <t>Медиана (Me)</t>
  </si>
  <si>
    <t>Размах вариации (R)</t>
  </si>
  <si>
    <t>Коэффициент вариации (V)</t>
  </si>
  <si>
    <t>Асимметрия (As)</t>
  </si>
  <si>
    <t>Эксцесс (Ex)</t>
  </si>
  <si>
    <t>Центральный момент 3 порядка</t>
  </si>
  <si>
    <t>Центральный момент 4 порядка</t>
  </si>
  <si>
    <t>χ^2 наблюдаемое</t>
  </si>
  <si>
    <t>χ^2 критическое</t>
  </si>
  <si>
    <t>где n - число групп, Z = 0.6, при n &lt; 20</t>
  </si>
  <si>
    <t>Xi</t>
  </si>
  <si>
    <t>Xi+h</t>
  </si>
  <si>
    <t xml:space="preserve">Число степеней свободы k = s - 1 - r, где s - число интервалов (48), r - число параметров предполагаемого распределения (в данном случае r = 1) </t>
  </si>
  <si>
    <t>mi</t>
  </si>
  <si>
    <t>mi'</t>
  </si>
  <si>
    <t>Дата</t>
  </si>
  <si>
    <t>Температура воздуха</t>
  </si>
  <si>
    <t>Количество интервалов</t>
  </si>
  <si>
    <t>Wi/h</t>
  </si>
  <si>
    <t>Среднее значение интервала</t>
  </si>
  <si>
    <t>Формула Стерджесса</t>
  </si>
  <si>
    <t>НСВ</t>
  </si>
  <si>
    <t>ДСВ 1</t>
  </si>
  <si>
    <t>ДСВ 2</t>
  </si>
  <si>
    <r>
      <t>Поскольку неравенство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rgb="FF7030A0"/>
        <rFont val="Calibri"/>
        <family val="2"/>
        <charset val="204"/>
        <scheme val="minor"/>
      </rPr>
      <t>χ2 наблюдаемое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≤ </t>
    </r>
    <r>
      <rPr>
        <b/>
        <sz val="11"/>
        <color rgb="FF7030A0"/>
        <rFont val="Calibri"/>
        <family val="2"/>
        <charset val="204"/>
        <scheme val="minor"/>
      </rPr>
      <t>χ2 критическое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не </t>
    </r>
    <r>
      <rPr>
        <sz val="11"/>
        <color theme="1"/>
        <rFont val="Calibri"/>
        <family val="2"/>
        <scheme val="minor"/>
      </rPr>
      <t xml:space="preserve">выполняется, то выдвинутая гипотеза </t>
    </r>
    <r>
      <rPr>
        <b/>
        <sz val="11"/>
        <color rgb="FFFF0000"/>
        <rFont val="Calibri"/>
        <family val="2"/>
        <charset val="204"/>
        <scheme val="minor"/>
      </rPr>
      <t>отвергается.</t>
    </r>
  </si>
  <si>
    <t>Интервальный вариационный ряд</t>
  </si>
  <si>
    <t>№</t>
  </si>
  <si>
    <t>Wi (ni/n)</t>
  </si>
  <si>
    <t>Плотность вероятности</t>
  </si>
  <si>
    <t>Относительная частота</t>
  </si>
  <si>
    <t>Эмпирическая функция распределения</t>
  </si>
  <si>
    <t>Числовые характеристики выборочных данных</t>
  </si>
  <si>
    <t>Критерий согласия Пирсона</t>
  </si>
  <si>
    <t>Критерий Романовского R</t>
  </si>
  <si>
    <t>Критерий Ястремского J</t>
  </si>
  <si>
    <t>Частота</t>
  </si>
  <si>
    <t>Относительная частоста</t>
  </si>
  <si>
    <t>Дискретный вариационный ряд</t>
  </si>
  <si>
    <t>Критерий Романовского</t>
  </si>
  <si>
    <r>
      <t xml:space="preserve">Поскольку </t>
    </r>
    <r>
      <rPr>
        <b/>
        <sz val="11"/>
        <color rgb="FF7030A0"/>
        <rFont val="Calibri"/>
        <family val="2"/>
        <charset val="204"/>
        <scheme val="minor"/>
      </rPr>
      <t>J &gt; 3</t>
    </r>
    <r>
      <rPr>
        <sz val="11"/>
        <color theme="1"/>
        <rFont val="Calibri"/>
        <family val="2"/>
        <scheme val="minor"/>
      </rPr>
      <t xml:space="preserve">, то выдвинутая гипотеза </t>
    </r>
    <r>
      <rPr>
        <b/>
        <sz val="11"/>
        <color rgb="FFFF0000"/>
        <rFont val="Calibri"/>
        <family val="2"/>
        <charset val="204"/>
        <scheme val="minor"/>
      </rPr>
      <t>отвергается</t>
    </r>
    <r>
      <rPr>
        <sz val="11"/>
        <color theme="1"/>
        <rFont val="Calibri"/>
        <family val="2"/>
        <scheme val="minor"/>
      </rPr>
      <t>.</t>
    </r>
  </si>
  <si>
    <r>
      <t xml:space="preserve">Поскольку </t>
    </r>
    <r>
      <rPr>
        <b/>
        <sz val="11"/>
        <color rgb="FF7030A0"/>
        <rFont val="Calibri"/>
        <family val="2"/>
        <charset val="204"/>
        <scheme val="minor"/>
      </rPr>
      <t>R &gt; 3</t>
    </r>
    <r>
      <rPr>
        <sz val="11"/>
        <color theme="1"/>
        <rFont val="Calibri"/>
        <family val="2"/>
        <scheme val="minor"/>
      </rPr>
      <t xml:space="preserve">, то выдвинутая гипотеза </t>
    </r>
    <r>
      <rPr>
        <b/>
        <sz val="11"/>
        <color rgb="FFFF0000"/>
        <rFont val="Calibri"/>
        <family val="2"/>
        <charset val="204"/>
        <scheme val="minor"/>
      </rPr>
      <t>отвергается</t>
    </r>
    <r>
      <rPr>
        <sz val="11"/>
        <rFont val="Calibri"/>
        <family val="2"/>
        <charset val="204"/>
        <scheme val="minor"/>
      </rPr>
      <t>.</t>
    </r>
  </si>
  <si>
    <r>
      <t xml:space="preserve">Поскольку </t>
    </r>
    <r>
      <rPr>
        <sz val="11"/>
        <color rgb="FF7030A0"/>
        <rFont val="Calibri"/>
        <family val="2"/>
        <charset val="204"/>
        <scheme val="minor"/>
      </rPr>
      <t>R &gt; 3</t>
    </r>
    <r>
      <rPr>
        <sz val="11"/>
        <color theme="1"/>
        <rFont val="Calibri"/>
        <family val="2"/>
        <scheme val="minor"/>
      </rPr>
      <t xml:space="preserve">, то выдвинутая гипотеза </t>
    </r>
    <r>
      <rPr>
        <b/>
        <sz val="11"/>
        <color rgb="FFFF0000"/>
        <rFont val="Calibri"/>
        <family val="2"/>
        <charset val="204"/>
        <scheme val="minor"/>
      </rPr>
      <t>отвергается</t>
    </r>
    <r>
      <rPr>
        <sz val="11"/>
        <color theme="1"/>
        <rFont val="Calibri"/>
        <family val="2"/>
        <scheme val="minor"/>
      </rPr>
      <t>.</t>
    </r>
  </si>
  <si>
    <r>
      <t xml:space="preserve">Поскольку неравенство </t>
    </r>
    <r>
      <rPr>
        <sz val="11"/>
        <color rgb="FF7030A0"/>
        <rFont val="Calibri"/>
        <family val="2"/>
        <charset val="204"/>
        <scheme val="minor"/>
      </rPr>
      <t>χ2 наблюдаемое</t>
    </r>
    <r>
      <rPr>
        <sz val="11"/>
        <color theme="1"/>
        <rFont val="Calibri"/>
        <family val="2"/>
        <scheme val="minor"/>
      </rPr>
      <t xml:space="preserve"> ≤ </t>
    </r>
    <r>
      <rPr>
        <sz val="11"/>
        <color rgb="FF7030A0"/>
        <rFont val="Calibri"/>
        <family val="2"/>
        <charset val="204"/>
        <scheme val="minor"/>
      </rPr>
      <t>χ2 критическое</t>
    </r>
    <r>
      <rPr>
        <sz val="11"/>
        <color theme="1"/>
        <rFont val="Calibri"/>
        <family val="2"/>
        <scheme val="minor"/>
      </rPr>
      <t xml:space="preserve"> не выполняется, то выдвинутая гипотеза </t>
    </r>
    <r>
      <rPr>
        <b/>
        <sz val="11"/>
        <color rgb="FFFF0000"/>
        <rFont val="Calibri"/>
        <family val="2"/>
        <charset val="204"/>
        <scheme val="minor"/>
      </rPr>
      <t>отвергается</t>
    </r>
    <r>
      <rPr>
        <sz val="11"/>
        <rFont val="Calibri"/>
        <family val="2"/>
        <charset val="204"/>
        <scheme val="minor"/>
      </rPr>
      <t>.</t>
    </r>
  </si>
  <si>
    <r>
      <t>Поскольку</t>
    </r>
    <r>
      <rPr>
        <b/>
        <sz val="11"/>
        <color rgb="FF7030A0"/>
        <rFont val="Calibri"/>
        <family val="2"/>
        <charset val="204"/>
        <scheme val="minor"/>
      </rPr>
      <t xml:space="preserve"> R &gt; 3</t>
    </r>
    <r>
      <rPr>
        <sz val="11"/>
        <color theme="1"/>
        <rFont val="Calibri"/>
        <family val="2"/>
        <scheme val="minor"/>
      </rPr>
      <t xml:space="preserve">, то выдвинутая гипотеза </t>
    </r>
    <r>
      <rPr>
        <b/>
        <sz val="11"/>
        <color rgb="FFFF0000"/>
        <rFont val="Calibri"/>
        <family val="2"/>
        <charset val="204"/>
        <scheme val="minor"/>
      </rPr>
      <t>отвергается</t>
    </r>
    <r>
      <rPr>
        <sz val="11"/>
        <color theme="1"/>
        <rFont val="Calibri"/>
        <family val="2"/>
        <scheme val="minor"/>
      </rPr>
      <t>.</t>
    </r>
  </si>
  <si>
    <r>
      <t xml:space="preserve">Поскольку неравенство </t>
    </r>
    <r>
      <rPr>
        <b/>
        <sz val="11"/>
        <color rgb="FF7030A0"/>
        <rFont val="Calibri"/>
        <family val="2"/>
        <charset val="204"/>
        <scheme val="minor"/>
      </rPr>
      <t>χ2 наблюдаемое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charset val="204"/>
        <scheme val="minor"/>
      </rPr>
      <t>χ2 критическое</t>
    </r>
    <r>
      <rPr>
        <sz val="11"/>
        <color theme="1"/>
        <rFont val="Calibri"/>
        <family val="2"/>
        <scheme val="minor"/>
      </rPr>
      <t xml:space="preserve"> не выполняется, то выдвинутая гипотеза </t>
    </r>
    <r>
      <rPr>
        <b/>
        <sz val="11"/>
        <color rgb="FFFF0000"/>
        <rFont val="Calibri"/>
        <family val="2"/>
        <charset val="204"/>
        <scheme val="minor"/>
      </rPr>
      <t>отвергается</t>
    </r>
    <r>
      <rPr>
        <sz val="11"/>
        <rFont val="Calibri"/>
        <family val="2"/>
        <charset val="204"/>
        <scheme val="minor"/>
      </rPr>
      <t>.</t>
    </r>
  </si>
  <si>
    <t>Теоритические частоты</t>
  </si>
  <si>
    <t>Xгр1</t>
  </si>
  <si>
    <t>Xгр2</t>
  </si>
  <si>
    <t>Хобщ</t>
  </si>
  <si>
    <t>Dгр1</t>
  </si>
  <si>
    <t>Dгр2</t>
  </si>
  <si>
    <t>Dмеж/гр</t>
  </si>
  <si>
    <t>Нормальное</t>
  </si>
  <si>
    <t>Экспоненциальное</t>
  </si>
  <si>
    <t>r</t>
  </si>
  <si>
    <t>Проверка качества разбиения данных на интервалы</t>
  </si>
  <si>
    <t>01.12.2005</t>
  </si>
  <si>
    <t>20.01.2006</t>
  </si>
  <si>
    <t>02.12.2005</t>
  </si>
  <si>
    <t>21.01.2006</t>
  </si>
  <si>
    <t>03.12.2005</t>
  </si>
  <si>
    <t>22.01.2006</t>
  </si>
  <si>
    <t>04.12.2005</t>
  </si>
  <si>
    <t>05.02.2006</t>
  </si>
  <si>
    <t>05.12.2005</t>
  </si>
  <si>
    <t>23.01.2006</t>
  </si>
  <si>
    <t>06.12.2005</t>
  </si>
  <si>
    <t>06.02.2006</t>
  </si>
  <si>
    <t>07.12.2005</t>
  </si>
  <si>
    <t>19.01.2006</t>
  </si>
  <si>
    <t>08.12.2005</t>
  </si>
  <si>
    <t>23.02.2007</t>
  </si>
  <si>
    <t>09.12.2005</t>
  </si>
  <si>
    <t>22.02.2007</t>
  </si>
  <si>
    <t>10.12.2005</t>
  </si>
  <si>
    <t>07.02.2006</t>
  </si>
  <si>
    <t>11.12.2005</t>
  </si>
  <si>
    <t>24.01.2006</t>
  </si>
  <si>
    <t>12.12.2005</t>
  </si>
  <si>
    <t>23.01.2013</t>
  </si>
  <si>
    <t>13.12.2005</t>
  </si>
  <si>
    <t>24.02.2007</t>
  </si>
  <si>
    <t>14.12.2005</t>
  </si>
  <si>
    <t>19.01.2013</t>
  </si>
  <si>
    <t>15.12.2005</t>
  </si>
  <si>
    <t>22.01.2013</t>
  </si>
  <si>
    <t>16.12.2005</t>
  </si>
  <si>
    <t>04.02.2006</t>
  </si>
  <si>
    <t>17.12.2005</t>
  </si>
  <si>
    <t>14.01.2013</t>
  </si>
  <si>
    <t>18.12.2005</t>
  </si>
  <si>
    <t>14.02.2006</t>
  </si>
  <si>
    <t>19.12.2005</t>
  </si>
  <si>
    <t>26.01.2013</t>
  </si>
  <si>
    <t>20.12.2005</t>
  </si>
  <si>
    <t>10.02.2006</t>
  </si>
  <si>
    <t>21.12.2005</t>
  </si>
  <si>
    <t>21.01.2013</t>
  </si>
  <si>
    <t>22.12.2005</t>
  </si>
  <si>
    <t>11.02.2006</t>
  </si>
  <si>
    <t>23.12.2005</t>
  </si>
  <si>
    <t>18.01.2006</t>
  </si>
  <si>
    <t>24.12.2005</t>
  </si>
  <si>
    <t>16.02.2006</t>
  </si>
  <si>
    <t>25.12.2005</t>
  </si>
  <si>
    <t>08.02.2006</t>
  </si>
  <si>
    <t>26.12.2005</t>
  </si>
  <si>
    <t>20.01.2013</t>
  </si>
  <si>
    <t>27.12.2005</t>
  </si>
  <si>
    <t>27.01.2013</t>
  </si>
  <si>
    <t>28.12.2005</t>
  </si>
  <si>
    <t>15.02.2006</t>
  </si>
  <si>
    <t>29.12.2005</t>
  </si>
  <si>
    <t>15.01.2013</t>
  </si>
  <si>
    <t>30.12.2005</t>
  </si>
  <si>
    <t>13.02.2006</t>
  </si>
  <si>
    <t>31.12.2005</t>
  </si>
  <si>
    <t>17.02.2007</t>
  </si>
  <si>
    <t>01.01.2006</t>
  </si>
  <si>
    <t>29.01.2007</t>
  </si>
  <si>
    <t>02.01.2006</t>
  </si>
  <si>
    <t>02.02.2007</t>
  </si>
  <si>
    <t>03.01.2006</t>
  </si>
  <si>
    <t>25.01.2006</t>
  </si>
  <si>
    <t>04.01.2006</t>
  </si>
  <si>
    <t>26.01.2006</t>
  </si>
  <si>
    <t>05.01.2006</t>
  </si>
  <si>
    <t>09.03.2006</t>
  </si>
  <si>
    <t>06.01.2006</t>
  </si>
  <si>
    <t>11.02.2007</t>
  </si>
  <si>
    <t>07.01.2006</t>
  </si>
  <si>
    <t>21.02.2007</t>
  </si>
  <si>
    <t>08.01.2006</t>
  </si>
  <si>
    <t>12.02.2006</t>
  </si>
  <si>
    <t>09.01.2006</t>
  </si>
  <si>
    <t>18.01.2013</t>
  </si>
  <si>
    <t>10.01.2006</t>
  </si>
  <si>
    <t>12.02.2007</t>
  </si>
  <si>
    <t>11.01.2006</t>
  </si>
  <si>
    <t>09.02.2006</t>
  </si>
  <si>
    <t>12.01.2006</t>
  </si>
  <si>
    <t>25.02.2007</t>
  </si>
  <si>
    <t>13.01.2006</t>
  </si>
  <si>
    <t>22.03.2013</t>
  </si>
  <si>
    <t>14.01.2006</t>
  </si>
  <si>
    <t>13.01.2013</t>
  </si>
  <si>
    <t>15.01.2006</t>
  </si>
  <si>
    <t>25.01.2013</t>
  </si>
  <si>
    <t>16.01.2006</t>
  </si>
  <si>
    <t>30.01.2007</t>
  </si>
  <si>
    <t>17.01.2006</t>
  </si>
  <si>
    <t>23.03.2013</t>
  </si>
  <si>
    <t>11.01.2013</t>
  </si>
  <si>
    <t>10.03.2013</t>
  </si>
  <si>
    <t>27.01.2006</t>
  </si>
  <si>
    <t>17.02.2006</t>
  </si>
  <si>
    <t>03.02.2006</t>
  </si>
  <si>
    <t>01.03.2006</t>
  </si>
  <si>
    <t>31.01.2007</t>
  </si>
  <si>
    <t>16.02.2007</t>
  </si>
  <si>
    <t>08.03.2006</t>
  </si>
  <si>
    <t>28.01.2013</t>
  </si>
  <si>
    <t>28.01.2006</t>
  </si>
  <si>
    <t>08.02.2007</t>
  </si>
  <si>
    <t>29.01.2006</t>
  </si>
  <si>
    <t>24.01.2013</t>
  </si>
  <si>
    <t>30.01.2006</t>
  </si>
  <si>
    <t>11.03.2013</t>
  </si>
  <si>
    <t>31.01.2006</t>
  </si>
  <si>
    <t>18.02.2007</t>
  </si>
  <si>
    <t>01.02.2006</t>
  </si>
  <si>
    <t>04.03.2013</t>
  </si>
  <si>
    <t>02.02.2006</t>
  </si>
  <si>
    <t>12.01.2013</t>
  </si>
  <si>
    <t>03.02.2007</t>
  </si>
  <si>
    <t>09.03.2013</t>
  </si>
  <si>
    <t>12.03.2013</t>
  </si>
  <si>
    <t>22.02.2013</t>
  </si>
  <si>
    <t>28.02.2006</t>
  </si>
  <si>
    <t>10.01.2013</t>
  </si>
  <si>
    <t>21.03.2013</t>
  </si>
  <si>
    <t>09.01.2013</t>
  </si>
  <si>
    <t>19.03.2013</t>
  </si>
  <si>
    <t>10.03.2006</t>
  </si>
  <si>
    <t>28.01.2007</t>
  </si>
  <si>
    <t>26.01.2007</t>
  </si>
  <si>
    <t>08.03.2013</t>
  </si>
  <si>
    <t>18.02.2006</t>
  </si>
  <si>
    <t>18.03.2013</t>
  </si>
  <si>
    <t>19.02.2006</t>
  </si>
  <si>
    <t>20.02.2006</t>
  </si>
  <si>
    <t>29.01.2013</t>
  </si>
  <si>
    <t>21.02.2006</t>
  </si>
  <si>
    <t>21.02.2013</t>
  </si>
  <si>
    <t>22.02.2006</t>
  </si>
  <si>
    <t>17.03.2013</t>
  </si>
  <si>
    <t>23.02.2006</t>
  </si>
  <si>
    <t>02.03.2006</t>
  </si>
  <si>
    <t>24.02.2006</t>
  </si>
  <si>
    <t>25.02.2006</t>
  </si>
  <si>
    <t>07.03.2006</t>
  </si>
  <si>
    <t>26.02.2006</t>
  </si>
  <si>
    <t>17.01.2013</t>
  </si>
  <si>
    <t>27.02.2006</t>
  </si>
  <si>
    <t>07.01.2013</t>
  </si>
  <si>
    <t>24.03.2013</t>
  </si>
  <si>
    <t>03.03.2006</t>
  </si>
  <si>
    <t>08.01.2013</t>
  </si>
  <si>
    <t>04.03.2006</t>
  </si>
  <si>
    <t>16.03.2013</t>
  </si>
  <si>
    <t>05.03.2006</t>
  </si>
  <si>
    <t>20.03.2013</t>
  </si>
  <si>
    <t>06.03.2006</t>
  </si>
  <si>
    <t>10.02.2007</t>
  </si>
  <si>
    <t>26.02.2007</t>
  </si>
  <si>
    <t>11.03.2006</t>
  </si>
  <si>
    <t>18.02.2013</t>
  </si>
  <si>
    <t>12.03.2006</t>
  </si>
  <si>
    <t>23.02.2013</t>
  </si>
  <si>
    <t>13.03.2006</t>
  </si>
  <si>
    <t>25.01.2007</t>
  </si>
  <si>
    <t>14.03.2006</t>
  </si>
  <si>
    <t>27.01.2007</t>
  </si>
  <si>
    <t>15.03.2006</t>
  </si>
  <si>
    <t>16.01.2013</t>
  </si>
  <si>
    <t>16.03.2006</t>
  </si>
  <si>
    <t>17.02.2013</t>
  </si>
  <si>
    <t>17.03.2006</t>
  </si>
  <si>
    <t>13.03.2013</t>
  </si>
  <si>
    <t>18.03.2006</t>
  </si>
  <si>
    <t>19.03.2006</t>
  </si>
  <si>
    <t>15.03.2013</t>
  </si>
  <si>
    <t>20.03.2006</t>
  </si>
  <si>
    <t>20.02.2013</t>
  </si>
  <si>
    <t>21.03.2006</t>
  </si>
  <si>
    <t>22.03.2006</t>
  </si>
  <si>
    <t>23.03.2006</t>
  </si>
  <si>
    <t>26.12.2006</t>
  </si>
  <si>
    <t>24.03.2006</t>
  </si>
  <si>
    <t>01.02.2007</t>
  </si>
  <si>
    <t>25.03.2006</t>
  </si>
  <si>
    <t>27.02.2007</t>
  </si>
  <si>
    <t>26.03.2006</t>
  </si>
  <si>
    <t>26.12.2007</t>
  </si>
  <si>
    <t>27.03.2006</t>
  </si>
  <si>
    <t>28.03.2006</t>
  </si>
  <si>
    <t>29.03.2006</t>
  </si>
  <si>
    <t>30.03.2006</t>
  </si>
  <si>
    <t>06.11.2006</t>
  </si>
  <si>
    <t>31.03.2006</t>
  </si>
  <si>
    <t>16.02.2013</t>
  </si>
  <si>
    <t>01.04.2006</t>
  </si>
  <si>
    <t>05.03.2013</t>
  </si>
  <si>
    <t>02.04.2006</t>
  </si>
  <si>
    <t>02.03.2013</t>
  </si>
  <si>
    <t>03.04.2006</t>
  </si>
  <si>
    <t>04.04.2006</t>
  </si>
  <si>
    <t>07.02.2007</t>
  </si>
  <si>
    <t>05.04.2006</t>
  </si>
  <si>
    <t>15.02.2007</t>
  </si>
  <si>
    <t>06.04.2006</t>
  </si>
  <si>
    <t>25.12.2007</t>
  </si>
  <si>
    <t>07.04.2006</t>
  </si>
  <si>
    <t>06.01.2013</t>
  </si>
  <si>
    <t>08.04.2006</t>
  </si>
  <si>
    <t>09.04.2006</t>
  </si>
  <si>
    <t>10.04.2006</t>
  </si>
  <si>
    <t>11.04.2006</t>
  </si>
  <si>
    <t>12.04.2006</t>
  </si>
  <si>
    <t>13.04.2006</t>
  </si>
  <si>
    <t>14.04.2006</t>
  </si>
  <si>
    <t>15.04.2006</t>
  </si>
  <si>
    <t>16.04.2006</t>
  </si>
  <si>
    <t>14.03.2013</t>
  </si>
  <si>
    <t>17.04.2006</t>
  </si>
  <si>
    <t>25.03.2013</t>
  </si>
  <si>
    <t>18.04.2006</t>
  </si>
  <si>
    <t>27.03.2013</t>
  </si>
  <si>
    <t>19.04.2006</t>
  </si>
  <si>
    <t>04.11.2006</t>
  </si>
  <si>
    <t>20.04.2006</t>
  </si>
  <si>
    <t>05.11.2006</t>
  </si>
  <si>
    <t>21.04.2006</t>
  </si>
  <si>
    <t>30.01.2013</t>
  </si>
  <si>
    <t>22.04.2006</t>
  </si>
  <si>
    <t>24.02.2013</t>
  </si>
  <si>
    <t>23.04.2006</t>
  </si>
  <si>
    <t>24.04.2006</t>
  </si>
  <si>
    <t>25.04.2006</t>
  </si>
  <si>
    <t>15.02.2013</t>
  </si>
  <si>
    <t>26.04.2006</t>
  </si>
  <si>
    <t>27.04.2006</t>
  </si>
  <si>
    <t>28.04.2006</t>
  </si>
  <si>
    <t>16.11.2007</t>
  </si>
  <si>
    <t>29.04.2006</t>
  </si>
  <si>
    <t>26.03.2013</t>
  </si>
  <si>
    <t>30.04.2006</t>
  </si>
  <si>
    <t>01.05.2006</t>
  </si>
  <si>
    <t>02.05.2006</t>
  </si>
  <si>
    <t>03.05.2006</t>
  </si>
  <si>
    <t>22.11.2007</t>
  </si>
  <si>
    <t>04.05.2006</t>
  </si>
  <si>
    <t>19.02.2013</t>
  </si>
  <si>
    <t>05.05.2006</t>
  </si>
  <si>
    <t>06.05.2006</t>
  </si>
  <si>
    <t>06.11.2007</t>
  </si>
  <si>
    <t>07.05.2006</t>
  </si>
  <si>
    <t>21.11.2007</t>
  </si>
  <si>
    <t>08.05.2006</t>
  </si>
  <si>
    <t>02.12.2007</t>
  </si>
  <si>
    <t>09.05.2006</t>
  </si>
  <si>
    <t>10.05.2006</t>
  </si>
  <si>
    <t>28.03.2013</t>
  </si>
  <si>
    <t>11.05.2006</t>
  </si>
  <si>
    <t>28.02.2007</t>
  </si>
  <si>
    <t>12.05.2006</t>
  </si>
  <si>
    <t>24.01.2007</t>
  </si>
  <si>
    <t>13.05.2006</t>
  </si>
  <si>
    <t>09.02.2007</t>
  </si>
  <si>
    <t>14.05.2006</t>
  </si>
  <si>
    <t>15.05.2006</t>
  </si>
  <si>
    <t>16.05.2006</t>
  </si>
  <si>
    <t>16.12.2007</t>
  </si>
  <si>
    <t>17.05.2006</t>
  </si>
  <si>
    <t>24.12.2007</t>
  </si>
  <si>
    <t>18.05.2006</t>
  </si>
  <si>
    <t>26.02.2013</t>
  </si>
  <si>
    <t>19.05.2006</t>
  </si>
  <si>
    <t>20.05.2006</t>
  </si>
  <si>
    <t>04.02.2013</t>
  </si>
  <si>
    <t>21.05.2006</t>
  </si>
  <si>
    <t>22.05.2006</t>
  </si>
  <si>
    <t>23.05.2006</t>
  </si>
  <si>
    <t>31.12.2007</t>
  </si>
  <si>
    <t>24.05.2006</t>
  </si>
  <si>
    <t>25.05.2006</t>
  </si>
  <si>
    <t>15.12.2007</t>
  </si>
  <si>
    <t>26.05.2006</t>
  </si>
  <si>
    <t>07.11.2007</t>
  </si>
  <si>
    <t>27.05.2006</t>
  </si>
  <si>
    <t>02.02.2013</t>
  </si>
  <si>
    <t>28.05.2006</t>
  </si>
  <si>
    <t>04.02.2007</t>
  </si>
  <si>
    <t>29.05.2006</t>
  </si>
  <si>
    <t>13.02.2007</t>
  </si>
  <si>
    <t>30.05.2006</t>
  </si>
  <si>
    <t>27.12.2007</t>
  </si>
  <si>
    <t>31.05.2006</t>
  </si>
  <si>
    <t>30.03.2013</t>
  </si>
  <si>
    <t>01.06.2006</t>
  </si>
  <si>
    <t>02.06.2006</t>
  </si>
  <si>
    <t>20.11.2007</t>
  </si>
  <si>
    <t>03.06.2006</t>
  </si>
  <si>
    <t>04.06.2006</t>
  </si>
  <si>
    <t>05.06.2006</t>
  </si>
  <si>
    <t>20.12.2006</t>
  </si>
  <si>
    <t>06.06.2006</t>
  </si>
  <si>
    <t>20.02.2007</t>
  </si>
  <si>
    <t>07.06.2006</t>
  </si>
  <si>
    <t>03.03.2013</t>
  </si>
  <si>
    <t>08.06.2006</t>
  </si>
  <si>
    <t>03.11.2006</t>
  </si>
  <si>
    <t>09.06.2006</t>
  </si>
  <si>
    <t>13.11.2007</t>
  </si>
  <si>
    <t>10.06.2006</t>
  </si>
  <si>
    <t>13.12.2007</t>
  </si>
  <si>
    <t>11.06.2006</t>
  </si>
  <si>
    <t>14.12.2007</t>
  </si>
  <si>
    <t>12.06.2006</t>
  </si>
  <si>
    <t>19.02.2007</t>
  </si>
  <si>
    <t>13.06.2006</t>
  </si>
  <si>
    <t>12.11.2007</t>
  </si>
  <si>
    <t>14.06.2006</t>
  </si>
  <si>
    <t>15.06.2006</t>
  </si>
  <si>
    <t>16.06.2006</t>
  </si>
  <si>
    <t>17.06.2006</t>
  </si>
  <si>
    <t>25.12.2006</t>
  </si>
  <si>
    <t>18.06.2006</t>
  </si>
  <si>
    <t>30.12.2007</t>
  </si>
  <si>
    <t>19.06.2006</t>
  </si>
  <si>
    <t>29.03.2013</t>
  </si>
  <si>
    <t>20.06.2006</t>
  </si>
  <si>
    <t>21.06.2006</t>
  </si>
  <si>
    <t>22.06.2006</t>
  </si>
  <si>
    <t>01.12.2007</t>
  </si>
  <si>
    <t>23.06.2006</t>
  </si>
  <si>
    <t>29.12.2007</t>
  </si>
  <si>
    <t>24.06.2006</t>
  </si>
  <si>
    <t>25.02.2013</t>
  </si>
  <si>
    <t>25.06.2006</t>
  </si>
  <si>
    <t>15.11.2007</t>
  </si>
  <si>
    <t>26.06.2006</t>
  </si>
  <si>
    <t>18.11.2007</t>
  </si>
  <si>
    <t>27.06.2006</t>
  </si>
  <si>
    <t>28.06.2006</t>
  </si>
  <si>
    <t>29.06.2006</t>
  </si>
  <si>
    <t>29.11.2007</t>
  </si>
  <si>
    <t>30.06.2006</t>
  </si>
  <si>
    <t>30.11.2007</t>
  </si>
  <si>
    <t>01.07.2006</t>
  </si>
  <si>
    <t>12.12.2007</t>
  </si>
  <si>
    <t>02.07.2006</t>
  </si>
  <si>
    <t>17.12.2007</t>
  </si>
  <si>
    <t>03.07.2006</t>
  </si>
  <si>
    <t>14.02.2013</t>
  </si>
  <si>
    <t>04.07.2006</t>
  </si>
  <si>
    <t>05.07.2006</t>
  </si>
  <si>
    <t>06.07.2006</t>
  </si>
  <si>
    <t>07.07.2006</t>
  </si>
  <si>
    <t>30.12.2006</t>
  </si>
  <si>
    <t>08.07.2006</t>
  </si>
  <si>
    <t>11.02.2013</t>
  </si>
  <si>
    <t>09.07.2006</t>
  </si>
  <si>
    <t>10.07.2006</t>
  </si>
  <si>
    <t>29.12.2006</t>
  </si>
  <si>
    <t>11.07.2006</t>
  </si>
  <si>
    <t>18.12.2007</t>
  </si>
  <si>
    <t>12.07.2006</t>
  </si>
  <si>
    <t>17.11.2007</t>
  </si>
  <si>
    <t>13.07.2006</t>
  </si>
  <si>
    <t>05.02.2013</t>
  </si>
  <si>
    <t>14.07.2006</t>
  </si>
  <si>
    <t>15.07.2006</t>
  </si>
  <si>
    <t>16.07.2006</t>
  </si>
  <si>
    <t>05.11.2007</t>
  </si>
  <si>
    <t>17.07.2006</t>
  </si>
  <si>
    <t>28.12.2007</t>
  </si>
  <si>
    <t>18.07.2006</t>
  </si>
  <si>
    <t>07.03.2013</t>
  </si>
  <si>
    <t>19.07.2006</t>
  </si>
  <si>
    <t>20.07.2006</t>
  </si>
  <si>
    <t>21.07.2006</t>
  </si>
  <si>
    <t>02.01.2013</t>
  </si>
  <si>
    <t>22.07.2006</t>
  </si>
  <si>
    <t>27.02.2013</t>
  </si>
  <si>
    <t>23.07.2006</t>
  </si>
  <si>
    <t>24.07.2006</t>
  </si>
  <si>
    <t>11.12.2007</t>
  </si>
  <si>
    <t>25.07.2006</t>
  </si>
  <si>
    <t>26.07.2006</t>
  </si>
  <si>
    <t>27.07.2006</t>
  </si>
  <si>
    <t>28.07.2006</t>
  </si>
  <si>
    <t>06.02.2007</t>
  </si>
  <si>
    <t>29.07.2006</t>
  </si>
  <si>
    <t>08.11.2007</t>
  </si>
  <si>
    <t>30.07.2006</t>
  </si>
  <si>
    <t>31.07.2006</t>
  </si>
  <si>
    <t>05.12.2006</t>
  </si>
  <si>
    <t>01.08.2006</t>
  </si>
  <si>
    <t>19.12.2006</t>
  </si>
  <si>
    <t>02.08.2006</t>
  </si>
  <si>
    <t>09.11.2007</t>
  </si>
  <si>
    <t>03.08.2006</t>
  </si>
  <si>
    <t>05.02.2007</t>
  </si>
  <si>
    <t>04.08.2006</t>
  </si>
  <si>
    <t>05.08.2006</t>
  </si>
  <si>
    <t>11.11.2006</t>
  </si>
  <si>
    <t>06.08.2006</t>
  </si>
  <si>
    <t>18.12.2006</t>
  </si>
  <si>
    <t>07.08.2006</t>
  </si>
  <si>
    <t>14.11.2007</t>
  </si>
  <si>
    <t>08.08.2006</t>
  </si>
  <si>
    <t>28.11.2007</t>
  </si>
  <si>
    <t>09.08.2006</t>
  </si>
  <si>
    <t>31.12.2012</t>
  </si>
  <si>
    <t>10.08.2006</t>
  </si>
  <si>
    <t>12.11.2006</t>
  </si>
  <si>
    <t>11.08.2006</t>
  </si>
  <si>
    <t>21.12.2006</t>
  </si>
  <si>
    <t>12.08.2006</t>
  </si>
  <si>
    <t>11.11.2007</t>
  </si>
  <si>
    <t>13.08.2006</t>
  </si>
  <si>
    <t>14.08.2006</t>
  </si>
  <si>
    <t>07.11.2006</t>
  </si>
  <si>
    <t>15.08.2006</t>
  </si>
  <si>
    <t>18.11.2006</t>
  </si>
  <si>
    <t>16.08.2006</t>
  </si>
  <si>
    <t>19.11.2006</t>
  </si>
  <si>
    <t>17.08.2006</t>
  </si>
  <si>
    <t>31.01.2013</t>
  </si>
  <si>
    <t>18.08.2006</t>
  </si>
  <si>
    <t>19.08.2006</t>
  </si>
  <si>
    <t>20.08.2006</t>
  </si>
  <si>
    <t>21.08.2006</t>
  </si>
  <si>
    <t>04.12.2006</t>
  </si>
  <si>
    <t>22.08.2006</t>
  </si>
  <si>
    <t>19.11.2007</t>
  </si>
  <si>
    <t>23.08.2006</t>
  </si>
  <si>
    <t>03.02.2013</t>
  </si>
  <si>
    <t>24.08.2006</t>
  </si>
  <si>
    <t>17.10.2006</t>
  </si>
  <si>
    <t>25.08.2006</t>
  </si>
  <si>
    <t>31.10.2006</t>
  </si>
  <si>
    <t>26.08.2006</t>
  </si>
  <si>
    <t>03.12.2007</t>
  </si>
  <si>
    <t>27.08.2006</t>
  </si>
  <si>
    <t>05.01.2013</t>
  </si>
  <si>
    <t>28.08.2006</t>
  </si>
  <si>
    <t>06.02.2013</t>
  </si>
  <si>
    <t>29.08.2006</t>
  </si>
  <si>
    <t>06.04.2013</t>
  </si>
  <si>
    <t>30.08.2006</t>
  </si>
  <si>
    <t>14.02.2007</t>
  </si>
  <si>
    <t>31.08.2006</t>
  </si>
  <si>
    <t>10.02.2013</t>
  </si>
  <si>
    <t>01.09.2006</t>
  </si>
  <si>
    <t>02.09.2006</t>
  </si>
  <si>
    <t>01.03.2007</t>
  </si>
  <si>
    <t>03.09.2006</t>
  </si>
  <si>
    <t>19.12.2007</t>
  </si>
  <si>
    <t>04.09.2006</t>
  </si>
  <si>
    <t>28.02.2013</t>
  </si>
  <si>
    <t>05.09.2006</t>
  </si>
  <si>
    <t>06.09.2006</t>
  </si>
  <si>
    <t>06.12.2007</t>
  </si>
  <si>
    <t>07.09.2006</t>
  </si>
  <si>
    <t>13.02.2013</t>
  </si>
  <si>
    <t>08.09.2006</t>
  </si>
  <si>
    <t>09.09.2006</t>
  </si>
  <si>
    <t>10.09.2006</t>
  </si>
  <si>
    <t>31.12.2006</t>
  </si>
  <si>
    <t>11.09.2006</t>
  </si>
  <si>
    <t>27.11.2007</t>
  </si>
  <si>
    <t>12.09.2006</t>
  </si>
  <si>
    <t>05.12.2007</t>
  </si>
  <si>
    <t>13.09.2006</t>
  </si>
  <si>
    <t>23.12.2007</t>
  </si>
  <si>
    <t>14.09.2006</t>
  </si>
  <si>
    <t>01.02.2013</t>
  </si>
  <si>
    <t>15.09.2006</t>
  </si>
  <si>
    <t>16.09.2006</t>
  </si>
  <si>
    <t>17.09.2006</t>
  </si>
  <si>
    <t>30.10.2006</t>
  </si>
  <si>
    <t>18.09.2006</t>
  </si>
  <si>
    <t>23.11.2007</t>
  </si>
  <si>
    <t>19.09.2006</t>
  </si>
  <si>
    <t>07.12.2007</t>
  </si>
  <si>
    <t>20.09.2006</t>
  </si>
  <si>
    <t>04.01.2013</t>
  </si>
  <si>
    <t>21.09.2006</t>
  </si>
  <si>
    <t>22.11.2006</t>
  </si>
  <si>
    <t>22.09.2006</t>
  </si>
  <si>
    <t>23.09.2006</t>
  </si>
  <si>
    <t>20.01.2007</t>
  </si>
  <si>
    <t>24.09.2006</t>
  </si>
  <si>
    <t>23.01.2007</t>
  </si>
  <si>
    <t>25.09.2006</t>
  </si>
  <si>
    <t>20.12.2007</t>
  </si>
  <si>
    <t>26.09.2006</t>
  </si>
  <si>
    <t>27.12.2006</t>
  </si>
  <si>
    <t>27.09.2006</t>
  </si>
  <si>
    <t>05.01.2007</t>
  </si>
  <si>
    <t>28.09.2006</t>
  </si>
  <si>
    <t>08.12.2007</t>
  </si>
  <si>
    <t>29.09.2006</t>
  </si>
  <si>
    <t>08.02.2013</t>
  </si>
  <si>
    <t>30.09.2006</t>
  </si>
  <si>
    <t>03.04.2013</t>
  </si>
  <si>
    <t>01.10.2006</t>
  </si>
  <si>
    <t>02.10.2006</t>
  </si>
  <si>
    <t>03.10.2006</t>
  </si>
  <si>
    <t>04.10.2006</t>
  </si>
  <si>
    <t>03.01.2013</t>
  </si>
  <si>
    <t>05.10.2006</t>
  </si>
  <si>
    <t>31.03.2013</t>
  </si>
  <si>
    <t>06.10.2006</t>
  </si>
  <si>
    <t>02.04.2013</t>
  </si>
  <si>
    <t>07.10.2006</t>
  </si>
  <si>
    <t>08.10.2006</t>
  </si>
  <si>
    <t>09.10.2006</t>
  </si>
  <si>
    <t>10.10.2006</t>
  </si>
  <si>
    <t>11.10.2006</t>
  </si>
  <si>
    <t>18.10.2006</t>
  </si>
  <si>
    <t>12.10.2006</t>
  </si>
  <si>
    <t>09.04.2007</t>
  </si>
  <si>
    <t>13.10.2006</t>
  </si>
  <si>
    <t>07.02.2013</t>
  </si>
  <si>
    <t>14.10.2006</t>
  </si>
  <si>
    <t>15.10.2006</t>
  </si>
  <si>
    <t>01.05.2007</t>
  </si>
  <si>
    <t>16.10.2006</t>
  </si>
  <si>
    <t>01.03.2013</t>
  </si>
  <si>
    <t>09.04.2013</t>
  </si>
  <si>
    <t>19.10.2006</t>
  </si>
  <si>
    <t>03.01.2007</t>
  </si>
  <si>
    <t>20.10.2006</t>
  </si>
  <si>
    <t>04.01.2007</t>
  </si>
  <si>
    <t>21.10.2006</t>
  </si>
  <si>
    <t>04.03.2007</t>
  </si>
  <si>
    <t>22.10.2006</t>
  </si>
  <si>
    <t>12.02.2013</t>
  </si>
  <si>
    <t>23.10.2006</t>
  </si>
  <si>
    <t>06.03.2013</t>
  </si>
  <si>
    <t>24.10.2006</t>
  </si>
  <si>
    <t>25.10.2006</t>
  </si>
  <si>
    <t>26.10.2006</t>
  </si>
  <si>
    <t>08.04.2007</t>
  </si>
  <si>
    <t>27.10.2006</t>
  </si>
  <si>
    <t>08.04.2013</t>
  </si>
  <si>
    <t>28.10.2006</t>
  </si>
  <si>
    <t>10.11.2007</t>
  </si>
  <si>
    <t>29.10.2006</t>
  </si>
  <si>
    <t>22.12.2007</t>
  </si>
  <si>
    <t>04.04.2013</t>
  </si>
  <si>
    <t>22.12.2006</t>
  </si>
  <si>
    <t>01.11.2006</t>
  </si>
  <si>
    <t>01.01.2013</t>
  </si>
  <si>
    <t>02.11.2006</t>
  </si>
  <si>
    <t>05.04.2013</t>
  </si>
  <si>
    <t>05.03.2007</t>
  </si>
  <si>
    <t>02.03.2007</t>
  </si>
  <si>
    <t>03.03.2007</t>
  </si>
  <si>
    <t>08.11.2006</t>
  </si>
  <si>
    <t>09.02.2013</t>
  </si>
  <si>
    <t>09.11.2006</t>
  </si>
  <si>
    <t>28.11.2006</t>
  </si>
  <si>
    <t>10.11.2006</t>
  </si>
  <si>
    <t>29.11.2006</t>
  </si>
  <si>
    <t>06.03.2007</t>
  </si>
  <si>
    <t>10.04.2007</t>
  </si>
  <si>
    <t>13.11.2006</t>
  </si>
  <si>
    <t>09.12.2007</t>
  </si>
  <si>
    <t>14.11.2006</t>
  </si>
  <si>
    <t>17.01.2007</t>
  </si>
  <si>
    <t>15.11.2006</t>
  </si>
  <si>
    <t>16.11.2006</t>
  </si>
  <si>
    <t>03.12.2006</t>
  </si>
  <si>
    <t>17.11.2006</t>
  </si>
  <si>
    <t>13.03.2007</t>
  </si>
  <si>
    <t>24.11.2007</t>
  </si>
  <si>
    <t>25.11.2007</t>
  </si>
  <si>
    <t>20.11.2006</t>
  </si>
  <si>
    <t>01.04.2013</t>
  </si>
  <si>
    <t>21.11.2006</t>
  </si>
  <si>
    <t>21.01.2007</t>
  </si>
  <si>
    <t>23.11.2006</t>
  </si>
  <si>
    <t>24.11.2006</t>
  </si>
  <si>
    <t>25.11.2006</t>
  </si>
  <si>
    <t>26.11.2006</t>
  </si>
  <si>
    <t>27.11.2006</t>
  </si>
  <si>
    <t>24.12.2006</t>
  </si>
  <si>
    <t>14.10.2007</t>
  </si>
  <si>
    <t>13.12.2006</t>
  </si>
  <si>
    <t>30.11.2006</t>
  </si>
  <si>
    <t>09.01.2007</t>
  </si>
  <si>
    <t>01.12.2006</t>
  </si>
  <si>
    <t>07.03.2007</t>
  </si>
  <si>
    <t>02.12.2006</t>
  </si>
  <si>
    <t>12.03.2007</t>
  </si>
  <si>
    <t>04.11.2007</t>
  </si>
  <si>
    <t>17.12.2006</t>
  </si>
  <si>
    <t>06.12.2006</t>
  </si>
  <si>
    <t>23.12.2006</t>
  </si>
  <si>
    <t>07.12.2006</t>
  </si>
  <si>
    <t>28.12.2006</t>
  </si>
  <si>
    <t>08.12.2006</t>
  </si>
  <si>
    <t>15.01.2007</t>
  </si>
  <si>
    <t>09.12.2006</t>
  </si>
  <si>
    <t>22.01.2007</t>
  </si>
  <si>
    <t>10.12.2006</t>
  </si>
  <si>
    <t>26.11.2007</t>
  </si>
  <si>
    <t>11.12.2006</t>
  </si>
  <si>
    <t>04.12.2007</t>
  </si>
  <si>
    <t>12.12.2006</t>
  </si>
  <si>
    <t>10.12.2007</t>
  </si>
  <si>
    <t>21.12.2007</t>
  </si>
  <si>
    <t>14.12.2006</t>
  </si>
  <si>
    <t>15.12.2006</t>
  </si>
  <si>
    <t>16.12.2006</t>
  </si>
  <si>
    <t>11.03.2007</t>
  </si>
  <si>
    <t>10.04.2013</t>
  </si>
  <si>
    <t>07.04.2007</t>
  </si>
  <si>
    <t>07.04.2013</t>
  </si>
  <si>
    <t>16.01.2007</t>
  </si>
  <si>
    <t>03.11.2007</t>
  </si>
  <si>
    <t>08.01.2007</t>
  </si>
  <si>
    <t>10.03.2007</t>
  </si>
  <si>
    <t>08.03.2007</t>
  </si>
  <si>
    <t>01.01.2007</t>
  </si>
  <si>
    <t>21.04.2007</t>
  </si>
  <si>
    <t>02.01.2007</t>
  </si>
  <si>
    <t>09.03.2007</t>
  </si>
  <si>
    <t>06.01.2007</t>
  </si>
  <si>
    <t>22.04.2007</t>
  </si>
  <si>
    <t>07.01.2007</t>
  </si>
  <si>
    <t>28.10.2007</t>
  </si>
  <si>
    <t>14.01.2007</t>
  </si>
  <si>
    <t>15.10.2007</t>
  </si>
  <si>
    <t>10.01.2007</t>
  </si>
  <si>
    <t>11.01.2007</t>
  </si>
  <si>
    <t>12.01.2007</t>
  </si>
  <si>
    <t>13.01.2007</t>
  </si>
  <si>
    <t>05.04.2007</t>
  </si>
  <si>
    <t>02.05.2007</t>
  </si>
  <si>
    <t>18.01.2007</t>
  </si>
  <si>
    <t>19.01.2007</t>
  </si>
  <si>
    <t>30.04.2007</t>
  </si>
  <si>
    <t>21.10.2007</t>
  </si>
  <si>
    <t>03.05.2007</t>
  </si>
  <si>
    <t>13.10.2007</t>
  </si>
  <si>
    <t>20.04.2007</t>
  </si>
  <si>
    <t>18.03.2007</t>
  </si>
  <si>
    <t>06.04.2007</t>
  </si>
  <si>
    <t>02.11.2007</t>
  </si>
  <si>
    <t>26.10.2007</t>
  </si>
  <si>
    <t>30.10.2007</t>
  </si>
  <si>
    <t>14.03.2007</t>
  </si>
  <si>
    <t>16.03.2007</t>
  </si>
  <si>
    <t>11.04.2007</t>
  </si>
  <si>
    <t>28.04.2013</t>
  </si>
  <si>
    <t>15.03.2007</t>
  </si>
  <si>
    <t>22.10.2007</t>
  </si>
  <si>
    <t>17.03.2007</t>
  </si>
  <si>
    <t>25.03.2007</t>
  </si>
  <si>
    <t>01.11.2007</t>
  </si>
  <si>
    <t>13.04.2013</t>
  </si>
  <si>
    <t>14.04.2013</t>
  </si>
  <si>
    <t>11.10.2007</t>
  </si>
  <si>
    <t>29.10.2007</t>
  </si>
  <si>
    <t>11.04.2013</t>
  </si>
  <si>
    <t>23.04.2007</t>
  </si>
  <si>
    <t>19.04.2007</t>
  </si>
  <si>
    <t>10.10.2007</t>
  </si>
  <si>
    <t>04.04.2007</t>
  </si>
  <si>
    <t>26.03.2007</t>
  </si>
  <si>
    <t>13.04.2007</t>
  </si>
  <si>
    <t>12.10.2007</t>
  </si>
  <si>
    <t>19.03.2007</t>
  </si>
  <si>
    <t>15.04.2013</t>
  </si>
  <si>
    <t>20.03.2007</t>
  </si>
  <si>
    <t>21.03.2007</t>
  </si>
  <si>
    <t>22.03.2007</t>
  </si>
  <si>
    <t>12.04.2013</t>
  </si>
  <si>
    <t>23.03.2007</t>
  </si>
  <si>
    <t>24.03.2007</t>
  </si>
  <si>
    <t>02.04.2007</t>
  </si>
  <si>
    <t>27.03.2007</t>
  </si>
  <si>
    <t>15.04.2007</t>
  </si>
  <si>
    <t>28.03.2007</t>
  </si>
  <si>
    <t>17.10.2007</t>
  </si>
  <si>
    <t>29.03.2007</t>
  </si>
  <si>
    <t>30.03.2007</t>
  </si>
  <si>
    <t>27.10.2007</t>
  </si>
  <si>
    <t>31.03.2007</t>
  </si>
  <si>
    <t>01.04.2007</t>
  </si>
  <si>
    <t>29.04.2007</t>
  </si>
  <si>
    <t>03.04.2007</t>
  </si>
  <si>
    <t>14.04.2007</t>
  </si>
  <si>
    <t>21.04.2013</t>
  </si>
  <si>
    <t>04.05.2007</t>
  </si>
  <si>
    <t>12.04.2007</t>
  </si>
  <si>
    <t>25.10.2007</t>
  </si>
  <si>
    <t>16.10.2007</t>
  </si>
  <si>
    <t>31.10.2007</t>
  </si>
  <si>
    <t>16.04.2007</t>
  </si>
  <si>
    <t>20.10.2007</t>
  </si>
  <si>
    <t>17.04.2007</t>
  </si>
  <si>
    <t>24.10.2007</t>
  </si>
  <si>
    <t>18.04.2007</t>
  </si>
  <si>
    <t>05.05.2007</t>
  </si>
  <si>
    <t>24.04.2007</t>
  </si>
  <si>
    <t>25.04.2007</t>
  </si>
  <si>
    <t>26.04.2007</t>
  </si>
  <si>
    <t>27.04.2007</t>
  </si>
  <si>
    <t>28.04.2007</t>
  </si>
  <si>
    <t>20.09.2007</t>
  </si>
  <si>
    <t>09.10.2007</t>
  </si>
  <si>
    <t>16.09.2007</t>
  </si>
  <si>
    <t>06.05.2007</t>
  </si>
  <si>
    <t>07.05.2007</t>
  </si>
  <si>
    <t>08.05.2007</t>
  </si>
  <si>
    <t>09.05.2007</t>
  </si>
  <si>
    <t>10.05.2007</t>
  </si>
  <si>
    <t>09.09.2007</t>
  </si>
  <si>
    <t>11.05.2007</t>
  </si>
  <si>
    <t>19.10.2007</t>
  </si>
  <si>
    <t>12.05.2007</t>
  </si>
  <si>
    <t>23.10.2007</t>
  </si>
  <si>
    <t>13.05.2007</t>
  </si>
  <si>
    <t>14.05.2007</t>
  </si>
  <si>
    <t>08.10.2007</t>
  </si>
  <si>
    <t>15.05.2007</t>
  </si>
  <si>
    <t>16.05.2007</t>
  </si>
  <si>
    <t>17.05.2007</t>
  </si>
  <si>
    <t>25.04.2013</t>
  </si>
  <si>
    <t>18.05.2007</t>
  </si>
  <si>
    <t>19.05.2007</t>
  </si>
  <si>
    <t>20.05.2007</t>
  </si>
  <si>
    <t>21.09.2007</t>
  </si>
  <si>
    <t>21.05.2007</t>
  </si>
  <si>
    <t>07.10.2007</t>
  </si>
  <si>
    <t>22.05.2007</t>
  </si>
  <si>
    <t>22.04.2013</t>
  </si>
  <si>
    <t>23.05.2007</t>
  </si>
  <si>
    <t>16.04.2013</t>
  </si>
  <si>
    <t>24.05.2007</t>
  </si>
  <si>
    <t>25.05.2007</t>
  </si>
  <si>
    <t>26.05.2007</t>
  </si>
  <si>
    <t>27.05.2007</t>
  </si>
  <si>
    <t>04.05.2013</t>
  </si>
  <si>
    <t>28.05.2007</t>
  </si>
  <si>
    <t>29.05.2007</t>
  </si>
  <si>
    <t>17.09.2007</t>
  </si>
  <si>
    <t>30.05.2007</t>
  </si>
  <si>
    <t>26.04.2013</t>
  </si>
  <si>
    <t>31.05.2007</t>
  </si>
  <si>
    <t>01.06.2007</t>
  </si>
  <si>
    <t>02.06.2007</t>
  </si>
  <si>
    <t>14.09.2007</t>
  </si>
  <si>
    <t>03.06.2007</t>
  </si>
  <si>
    <t>04.06.2007</t>
  </si>
  <si>
    <t>22.09.2007</t>
  </si>
  <si>
    <t>05.06.2007</t>
  </si>
  <si>
    <t>06.06.2007</t>
  </si>
  <si>
    <t>07.06.2007</t>
  </si>
  <si>
    <t>18.10.2007</t>
  </si>
  <si>
    <t>08.06.2007</t>
  </si>
  <si>
    <t>29.04.2013</t>
  </si>
  <si>
    <t>09.06.2007</t>
  </si>
  <si>
    <t>10.06.2007</t>
  </si>
  <si>
    <t>11.06.2007</t>
  </si>
  <si>
    <t>12.06.2007</t>
  </si>
  <si>
    <t>15.09.2007</t>
  </si>
  <si>
    <t>13.06.2007</t>
  </si>
  <si>
    <t>06.10.2007</t>
  </si>
  <si>
    <t>14.06.2007</t>
  </si>
  <si>
    <t>15.06.2007</t>
  </si>
  <si>
    <t>16.06.2007</t>
  </si>
  <si>
    <t>17.06.2007</t>
  </si>
  <si>
    <t>18.06.2007</t>
  </si>
  <si>
    <t>19.06.2007</t>
  </si>
  <si>
    <t>20.06.2007</t>
  </si>
  <si>
    <t>10.09.2007</t>
  </si>
  <si>
    <t>21.06.2007</t>
  </si>
  <si>
    <t>22.06.2007</t>
  </si>
  <si>
    <t>23.06.2007</t>
  </si>
  <si>
    <t>04.10.2007</t>
  </si>
  <si>
    <t>24.06.2007</t>
  </si>
  <si>
    <t>05.10.2007</t>
  </si>
  <si>
    <t>25.06.2007</t>
  </si>
  <si>
    <t>26.06.2007</t>
  </si>
  <si>
    <t>08.09.2007</t>
  </si>
  <si>
    <t>27.06.2007</t>
  </si>
  <si>
    <t>28.06.2007</t>
  </si>
  <si>
    <t>29.06.2007</t>
  </si>
  <si>
    <t>24.04.2013</t>
  </si>
  <si>
    <t>30.06.2007</t>
  </si>
  <si>
    <t>01.07.2007</t>
  </si>
  <si>
    <t>02.07.2007</t>
  </si>
  <si>
    <t>03.07.2007</t>
  </si>
  <si>
    <t>04.07.2007</t>
  </si>
  <si>
    <t>03.05.2013</t>
  </si>
  <si>
    <t>05.07.2007</t>
  </si>
  <si>
    <t>06.07.2007</t>
  </si>
  <si>
    <t>23.09.2007</t>
  </si>
  <si>
    <t>07.07.2007</t>
  </si>
  <si>
    <t>08.07.2007</t>
  </si>
  <si>
    <t>01.05.2013</t>
  </si>
  <si>
    <t>09.07.2007</t>
  </si>
  <si>
    <t>20.04.2013</t>
  </si>
  <si>
    <t>10.07.2007</t>
  </si>
  <si>
    <t>11.07.2007</t>
  </si>
  <si>
    <t>25.08.2013</t>
  </si>
  <si>
    <t>12.07.2007</t>
  </si>
  <si>
    <t>13.07.2007</t>
  </si>
  <si>
    <t>26.09.2007</t>
  </si>
  <si>
    <t>14.07.2007</t>
  </si>
  <si>
    <t>15.07.2007</t>
  </si>
  <si>
    <t>16.07.2007</t>
  </si>
  <si>
    <t>17.07.2007</t>
  </si>
  <si>
    <t>18.07.2007</t>
  </si>
  <si>
    <t>19.07.2007</t>
  </si>
  <si>
    <t>11.09.2007</t>
  </si>
  <si>
    <t>20.07.2007</t>
  </si>
  <si>
    <t>13.09.2007</t>
  </si>
  <si>
    <t>21.07.2007</t>
  </si>
  <si>
    <t>22.07.2007</t>
  </si>
  <si>
    <t>23.07.2007</t>
  </si>
  <si>
    <t>24.07.2007</t>
  </si>
  <si>
    <t>25.07.2007</t>
  </si>
  <si>
    <t>02.09.2007</t>
  </si>
  <si>
    <t>26.07.2007</t>
  </si>
  <si>
    <t>30.04.2013</t>
  </si>
  <si>
    <t>27.07.2007</t>
  </si>
  <si>
    <t>28.07.2007</t>
  </si>
  <si>
    <t>23.04.2013</t>
  </si>
  <si>
    <t>29.07.2007</t>
  </si>
  <si>
    <t>24.08.2013</t>
  </si>
  <si>
    <t>30.07.2007</t>
  </si>
  <si>
    <t>31.07.2007</t>
  </si>
  <si>
    <t>01.08.2007</t>
  </si>
  <si>
    <t>02.08.2007</t>
  </si>
  <si>
    <t>03.08.2007</t>
  </si>
  <si>
    <t>24.09.2007</t>
  </si>
  <si>
    <t>04.08.2007</t>
  </si>
  <si>
    <t>05.08.2007</t>
  </si>
  <si>
    <t>06.08.2007</t>
  </si>
  <si>
    <t>07.08.2007</t>
  </si>
  <si>
    <t>22.07.2013</t>
  </si>
  <si>
    <t>08.08.2007</t>
  </si>
  <si>
    <t>09.08.2007</t>
  </si>
  <si>
    <t>10.08.2007</t>
  </si>
  <si>
    <t>11.08.2007</t>
  </si>
  <si>
    <t>12.08.2007</t>
  </si>
  <si>
    <t>19.09.2007</t>
  </si>
  <si>
    <t>13.08.2007</t>
  </si>
  <si>
    <t>14.08.2007</t>
  </si>
  <si>
    <t>15.08.2007</t>
  </si>
  <si>
    <t>16.08.2007</t>
  </si>
  <si>
    <t>17.08.2007</t>
  </si>
  <si>
    <t>18.08.2007</t>
  </si>
  <si>
    <t>19.08.2007</t>
  </si>
  <si>
    <t>20.08.2007</t>
  </si>
  <si>
    <t>21.08.2007</t>
  </si>
  <si>
    <t>22.08.2007</t>
  </si>
  <si>
    <t>23.08.2007</t>
  </si>
  <si>
    <t>24.08.2007</t>
  </si>
  <si>
    <t>28.08.2007</t>
  </si>
  <si>
    <t>25.08.2007</t>
  </si>
  <si>
    <t>30.09.2007</t>
  </si>
  <si>
    <t>26.08.2007</t>
  </si>
  <si>
    <t>19.04.2013</t>
  </si>
  <si>
    <t>27.08.2007</t>
  </si>
  <si>
    <t>29.08.2007</t>
  </si>
  <si>
    <t>30.08.2007</t>
  </si>
  <si>
    <t>25.09.2007</t>
  </si>
  <si>
    <t>31.08.2007</t>
  </si>
  <si>
    <t>06.05.2013</t>
  </si>
  <si>
    <t>01.09.2007</t>
  </si>
  <si>
    <t>20.07.2013</t>
  </si>
  <si>
    <t>03.09.2007</t>
  </si>
  <si>
    <t>27.04.2013</t>
  </si>
  <si>
    <t>04.09.2007</t>
  </si>
  <si>
    <t>05.09.2007</t>
  </si>
  <si>
    <t>06.09.2007</t>
  </si>
  <si>
    <t>18.09.2007</t>
  </si>
  <si>
    <t>07.09.2007</t>
  </si>
  <si>
    <t>02.05.2013</t>
  </si>
  <si>
    <t>01.10.2007</t>
  </si>
  <si>
    <t>12.09.2007</t>
  </si>
  <si>
    <t>17.04.2013</t>
  </si>
  <si>
    <t>23.05.2013</t>
  </si>
  <si>
    <t>03.10.2007</t>
  </si>
  <si>
    <t>27.09.2007</t>
  </si>
  <si>
    <t>28.09.2007</t>
  </si>
  <si>
    <t>29.09.2007</t>
  </si>
  <si>
    <t>02.10.2007</t>
  </si>
  <si>
    <t>18.04.2013</t>
  </si>
  <si>
    <t>25.05.2013</t>
  </si>
  <si>
    <t>02.08.2013</t>
  </si>
  <si>
    <t>26.08.2013</t>
  </si>
  <si>
    <t>30.06.2013</t>
  </si>
  <si>
    <t>21.07.2013</t>
  </si>
  <si>
    <t>24.07.2013</t>
  </si>
  <si>
    <t>07.05.2013</t>
  </si>
  <si>
    <t>28.05.2013</t>
  </si>
  <si>
    <t>23.08.2013</t>
  </si>
  <si>
    <t>05.05.2013</t>
  </si>
  <si>
    <t>29.05.2013</t>
  </si>
  <si>
    <t>26.05.2013</t>
  </si>
  <si>
    <t>26.07.2013</t>
  </si>
  <si>
    <t>18.06.2013</t>
  </si>
  <si>
    <t>15.08.2013</t>
  </si>
  <si>
    <t>24.05.2013</t>
  </si>
  <si>
    <t>22.05.2013</t>
  </si>
  <si>
    <t>15.06.2013</t>
  </si>
  <si>
    <t>16.08.2013</t>
  </si>
  <si>
    <t>23.07.2013</t>
  </si>
  <si>
    <t>11.06.2013</t>
  </si>
  <si>
    <t>19.06.2013</t>
  </si>
  <si>
    <t>14.08.2013</t>
  </si>
  <si>
    <t>12.06.2013</t>
  </si>
  <si>
    <t>15.05.2013</t>
  </si>
  <si>
    <t>16.07.2013</t>
  </si>
  <si>
    <t>25.07.2013</t>
  </si>
  <si>
    <t>02.07.2013</t>
  </si>
  <si>
    <t>17.07.2013</t>
  </si>
  <si>
    <t>03.08.2013</t>
  </si>
  <si>
    <t>21.05.2013</t>
  </si>
  <si>
    <t>30.05.2013</t>
  </si>
  <si>
    <t>29.06.2013</t>
  </si>
  <si>
    <t>17.08.2013</t>
  </si>
  <si>
    <t>01.07.2013</t>
  </si>
  <si>
    <t>19.07.2013</t>
  </si>
  <si>
    <t>12.08.2013</t>
  </si>
  <si>
    <t>13.06.2013</t>
  </si>
  <si>
    <t>17.06.2013</t>
  </si>
  <si>
    <t>07.06.2013</t>
  </si>
  <si>
    <t>20.05.2013</t>
  </si>
  <si>
    <t>27.05.2013</t>
  </si>
  <si>
    <t>31.05.2013</t>
  </si>
  <si>
    <t>16.06.2013</t>
  </si>
  <si>
    <t>13.07.2013</t>
  </si>
  <si>
    <t>13.08.2013</t>
  </si>
  <si>
    <t>08.07.2013</t>
  </si>
  <si>
    <t>18.07.2013</t>
  </si>
  <si>
    <t>10.06.2013</t>
  </si>
  <si>
    <t>08.06.2013</t>
  </si>
  <si>
    <t>27.07.2013</t>
  </si>
  <si>
    <t>01.08.2013</t>
  </si>
  <si>
    <t>18.08.2013</t>
  </si>
  <si>
    <t>14.05.2013</t>
  </si>
  <si>
    <t>03.06.2013</t>
  </si>
  <si>
    <t>14.07.2013</t>
  </si>
  <si>
    <t>08.05.2013</t>
  </si>
  <si>
    <t>09.06.2013</t>
  </si>
  <si>
    <t>28.07.2013</t>
  </si>
  <si>
    <t>29.07.2013</t>
  </si>
  <si>
    <t>20.06.2013</t>
  </si>
  <si>
    <t>30.07.2013</t>
  </si>
  <si>
    <t>15.07.2013</t>
  </si>
  <si>
    <t>11.08.2013</t>
  </si>
  <si>
    <t>03.07.2013</t>
  </si>
  <si>
    <t>20.08.2013</t>
  </si>
  <si>
    <t>10.07.2013</t>
  </si>
  <si>
    <t>14.06.2013</t>
  </si>
  <si>
    <t>04.08.2013</t>
  </si>
  <si>
    <t>09.05.2013</t>
  </si>
  <si>
    <t>10.05.2013</t>
  </si>
  <si>
    <t>11.05.2013</t>
  </si>
  <si>
    <t>12.05.2013</t>
  </si>
  <si>
    <t>13.05.2013</t>
  </si>
  <si>
    <t>27.06.2013</t>
  </si>
  <si>
    <t>01.06.2013</t>
  </si>
  <si>
    <t>16.05.2013</t>
  </si>
  <si>
    <t>21.06.2013</t>
  </si>
  <si>
    <t>17.05.2013</t>
  </si>
  <si>
    <t>07.07.2013</t>
  </si>
  <si>
    <t>18.05.2013</t>
  </si>
  <si>
    <t>09.07.2013</t>
  </si>
  <si>
    <t>19.05.2013</t>
  </si>
  <si>
    <t>11.07.2013</t>
  </si>
  <si>
    <t>12.07.2013</t>
  </si>
  <si>
    <t>05.08.2013</t>
  </si>
  <si>
    <t>28.06.2013</t>
  </si>
  <si>
    <t>02.06.2013</t>
  </si>
  <si>
    <t>04.06.2013</t>
  </si>
  <si>
    <t>05.06.2013</t>
  </si>
  <si>
    <t>06.06.2013</t>
  </si>
  <si>
    <t>19.08.2013</t>
  </si>
  <si>
    <t>06.08.2013</t>
  </si>
  <si>
    <t>31.07.2013</t>
  </si>
  <si>
    <t>22.06.2013</t>
  </si>
  <si>
    <t>23.06.2013</t>
  </si>
  <si>
    <t>05.07.2013</t>
  </si>
  <si>
    <t>24.06.2013</t>
  </si>
  <si>
    <t>22.08.2013</t>
  </si>
  <si>
    <t>25.06.2013</t>
  </si>
  <si>
    <t>26.06.2013</t>
  </si>
  <si>
    <t>04.07.2013</t>
  </si>
  <si>
    <t>06.07.2013</t>
  </si>
  <si>
    <t>10.08.2013</t>
  </si>
  <si>
    <t>07.08.2013</t>
  </si>
  <si>
    <t>08.08.2013</t>
  </si>
  <si>
    <t>09.08.2013</t>
  </si>
  <si>
    <t>21.08.2013</t>
  </si>
  <si>
    <t>Xгр3</t>
  </si>
  <si>
    <t>Xгр4</t>
  </si>
  <si>
    <t>Xгр5</t>
  </si>
  <si>
    <t>Xгр6</t>
  </si>
  <si>
    <t>Xгр7</t>
  </si>
  <si>
    <t>Xгр8</t>
  </si>
  <si>
    <t>Xгр9</t>
  </si>
  <si>
    <t>Xгр10</t>
  </si>
  <si>
    <t>Xгр11</t>
  </si>
  <si>
    <t>Dгр3</t>
  </si>
  <si>
    <t>Dгр4</t>
  </si>
  <si>
    <t>Dгр5</t>
  </si>
  <si>
    <t>Dгр6</t>
  </si>
  <si>
    <t>Dгр7</t>
  </si>
  <si>
    <t>Dгр8</t>
  </si>
  <si>
    <t>Dгр9</t>
  </si>
  <si>
    <t>Dгр10</t>
  </si>
  <si>
    <t>Dгр11</t>
  </si>
  <si>
    <t>Dобщ/гр</t>
  </si>
  <si>
    <t>Теоретические частоты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</si>
</sst>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E+00"/>
    <numFmt numFmtId="166" formatCode="0.0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9" fontId="15" fillId="0" borderId="0" applyFont="0" applyFill="0" applyBorder="0" applyAlignment="0" applyProtection="0"/>
  </cellStyleXfs>
  <cellXfs count="29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/>
    <xf numFmtId="0" fontId="0" fillId="0" borderId="0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8" xfId="0" applyFont="1" applyBorder="1"/>
    <xf numFmtId="0" fontId="0" fillId="0" borderId="19" xfId="0" applyFont="1" applyBorder="1"/>
    <xf numFmtId="2" fontId="6" fillId="0" borderId="0" xfId="0" applyNumberFormat="1" applyFont="1"/>
    <xf numFmtId="0" fontId="0" fillId="0" borderId="28" xfId="0" applyBorder="1"/>
    <xf numFmtId="2" fontId="0" fillId="0" borderId="1" xfId="0" applyNumberFormat="1" applyBorder="1" applyAlignment="1">
      <alignment vertical="center"/>
    </xf>
    <xf numFmtId="0" fontId="0" fillId="0" borderId="0" xfId="0" applyBorder="1" applyAlignment="1">
      <alignment horizontal="center"/>
    </xf>
    <xf numFmtId="2" fontId="0" fillId="0" borderId="27" xfId="0" applyNumberFormat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35" xfId="0" applyBorder="1"/>
    <xf numFmtId="0" fontId="0" fillId="4" borderId="36" xfId="0" applyFill="1" applyBorder="1"/>
    <xf numFmtId="0" fontId="0" fillId="4" borderId="36" xfId="0" applyFill="1" applyBorder="1" applyAlignment="1">
      <alignment horizontal="center"/>
    </xf>
    <xf numFmtId="0" fontId="0" fillId="4" borderId="37" xfId="0" applyFill="1" applyBorder="1"/>
    <xf numFmtId="164" fontId="0" fillId="0" borderId="17" xfId="0" applyNumberFormat="1" applyBorder="1"/>
    <xf numFmtId="0" fontId="6" fillId="0" borderId="0" xfId="0" applyFont="1"/>
    <xf numFmtId="0" fontId="0" fillId="0" borderId="44" xfId="0" applyBorder="1"/>
    <xf numFmtId="0" fontId="0" fillId="0" borderId="45" xfId="0" applyBorder="1"/>
    <xf numFmtId="0" fontId="0" fillId="0" borderId="46" xfId="0" applyBorder="1"/>
    <xf numFmtId="2" fontId="0" fillId="0" borderId="30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0" fontId="0" fillId="0" borderId="18" xfId="0" applyBorder="1"/>
    <xf numFmtId="0" fontId="0" fillId="0" borderId="19" xfId="0" applyBorder="1" applyAlignment="1"/>
    <xf numFmtId="0" fontId="0" fillId="0" borderId="19" xfId="0" applyFill="1" applyBorder="1" applyAlignment="1"/>
    <xf numFmtId="0" fontId="0" fillId="0" borderId="20" xfId="0" applyFont="1" applyBorder="1"/>
    <xf numFmtId="0" fontId="0" fillId="0" borderId="22" xfId="0" applyFont="1" applyBorder="1"/>
    <xf numFmtId="0" fontId="0" fillId="0" borderId="0" xfId="0" applyBorder="1" applyAlignment="1">
      <alignment horizontal="right" vertical="center"/>
    </xf>
    <xf numFmtId="0" fontId="0" fillId="0" borderId="0" xfId="0" applyFill="1" applyBorder="1"/>
    <xf numFmtId="0" fontId="3" fillId="0" borderId="20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36" xfId="0" applyBorder="1"/>
    <xf numFmtId="0" fontId="0" fillId="0" borderId="36" xfId="0" applyBorder="1" applyAlignment="1">
      <alignment horizontal="right" vertical="center"/>
    </xf>
    <xf numFmtId="0" fontId="0" fillId="0" borderId="36" xfId="0" applyFill="1" applyBorder="1"/>
    <xf numFmtId="0" fontId="0" fillId="0" borderId="37" xfId="0" applyBorder="1"/>
    <xf numFmtId="0" fontId="0" fillId="0" borderId="48" xfId="0" applyBorder="1" applyAlignment="1"/>
    <xf numFmtId="0" fontId="0" fillId="0" borderId="36" xfId="0" applyBorder="1" applyAlignment="1"/>
    <xf numFmtId="0" fontId="0" fillId="0" borderId="36" xfId="0" applyFill="1" applyBorder="1" applyAlignment="1"/>
    <xf numFmtId="0" fontId="0" fillId="0" borderId="49" xfId="0" applyBorder="1"/>
    <xf numFmtId="0" fontId="0" fillId="4" borderId="1" xfId="0" applyFill="1" applyBorder="1"/>
    <xf numFmtId="0" fontId="4" fillId="5" borderId="1" xfId="0" applyFont="1" applyFill="1" applyBorder="1"/>
    <xf numFmtId="1" fontId="4" fillId="5" borderId="1" xfId="0" applyNumberFormat="1" applyFont="1" applyFill="1" applyBorder="1"/>
    <xf numFmtId="164" fontId="0" fillId="0" borderId="0" xfId="0" applyNumberFormat="1" applyBorder="1" applyAlignment="1">
      <alignment horizontal="center"/>
    </xf>
    <xf numFmtId="1" fontId="4" fillId="0" borderId="0" xfId="0" applyNumberFormat="1" applyFont="1" applyBorder="1"/>
    <xf numFmtId="0" fontId="0" fillId="0" borderId="0" xfId="0" applyAlignment="1">
      <alignment horizontal="center" vertical="center"/>
    </xf>
    <xf numFmtId="0" fontId="0" fillId="0" borderId="1" xfId="0" applyFill="1" applyBorder="1"/>
    <xf numFmtId="0" fontId="0" fillId="4" borderId="48" xfId="0" applyFill="1" applyBorder="1"/>
    <xf numFmtId="164" fontId="0" fillId="4" borderId="36" xfId="0" applyNumberFormat="1" applyFill="1" applyBorder="1"/>
    <xf numFmtId="164" fontId="0" fillId="4" borderId="37" xfId="0" applyNumberFormat="1" applyFill="1" applyBorder="1"/>
    <xf numFmtId="0" fontId="0" fillId="4" borderId="37" xfId="0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4" fillId="0" borderId="41" xfId="0" applyFont="1" applyBorder="1" applyAlignment="1">
      <alignment horizontal="left" vertical="center"/>
    </xf>
    <xf numFmtId="0" fontId="4" fillId="0" borderId="43" xfId="0" applyFont="1" applyBorder="1" applyAlignment="1">
      <alignment vertical="center"/>
    </xf>
    <xf numFmtId="0" fontId="0" fillId="0" borderId="52" xfId="0" applyBorder="1"/>
    <xf numFmtId="164" fontId="0" fillId="0" borderId="28" xfId="0" applyNumberFormat="1" applyBorder="1"/>
    <xf numFmtId="0" fontId="4" fillId="0" borderId="35" xfId="0" applyFont="1" applyBorder="1" applyAlignment="1">
      <alignment vertical="center"/>
    </xf>
    <xf numFmtId="2" fontId="0" fillId="0" borderId="1" xfId="0" applyNumberFormat="1" applyFill="1" applyBorder="1"/>
    <xf numFmtId="2" fontId="0" fillId="0" borderId="45" xfId="0" applyNumberFormat="1" applyBorder="1"/>
    <xf numFmtId="0" fontId="0" fillId="0" borderId="1" xfId="0" applyBorder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0" borderId="54" xfId="0" applyFill="1" applyBorder="1"/>
    <xf numFmtId="165" fontId="0" fillId="0" borderId="1" xfId="0" applyNumberFormat="1" applyBorder="1"/>
    <xf numFmtId="0" fontId="0" fillId="0" borderId="16" xfId="0" applyBorder="1"/>
    <xf numFmtId="0" fontId="0" fillId="0" borderId="26" xfId="0" applyBorder="1"/>
    <xf numFmtId="0" fontId="0" fillId="0" borderId="10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6" borderId="59" xfId="0" applyFill="1" applyBorder="1" applyAlignment="1">
      <alignment horizontal="center"/>
    </xf>
    <xf numFmtId="166" fontId="0" fillId="6" borderId="13" xfId="0" applyNumberFormat="1" applyFill="1" applyBorder="1"/>
    <xf numFmtId="166" fontId="0" fillId="6" borderId="16" xfId="0" applyNumberFormat="1" applyFill="1" applyBorder="1"/>
    <xf numFmtId="166" fontId="0" fillId="6" borderId="26" xfId="0" applyNumberFormat="1" applyFill="1" applyBorder="1"/>
    <xf numFmtId="0" fontId="13" fillId="4" borderId="12" xfId="0" applyFont="1" applyFill="1" applyBorder="1" applyAlignment="1">
      <alignment horizontal="center" vertical="center"/>
    </xf>
    <xf numFmtId="0" fontId="13" fillId="4" borderId="31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 wrapText="1"/>
    </xf>
    <xf numFmtId="0" fontId="7" fillId="4" borderId="29" xfId="0" applyFont="1" applyFill="1" applyBorder="1" applyAlignment="1">
      <alignment horizontal="center" vertical="center" wrapText="1"/>
    </xf>
    <xf numFmtId="0" fontId="0" fillId="0" borderId="53" xfId="0" applyBorder="1"/>
    <xf numFmtId="0" fontId="0" fillId="0" borderId="30" xfId="0" applyBorder="1"/>
    <xf numFmtId="0" fontId="0" fillId="6" borderId="57" xfId="0" applyFill="1" applyBorder="1" applyAlignment="1">
      <alignment horizontal="center"/>
    </xf>
    <xf numFmtId="2" fontId="0" fillId="6" borderId="15" xfId="0" applyNumberFormat="1" applyFill="1" applyBorder="1"/>
    <xf numFmtId="2" fontId="0" fillId="6" borderId="31" xfId="0" applyNumberFormat="1" applyFill="1" applyBorder="1"/>
    <xf numFmtId="2" fontId="0" fillId="6" borderId="43" xfId="0" applyNumberFormat="1" applyFill="1" applyBorder="1"/>
    <xf numFmtId="0" fontId="0" fillId="0" borderId="47" xfId="0" applyFill="1" applyBorder="1" applyAlignment="1">
      <alignment horizontal="left" vertical="center"/>
    </xf>
    <xf numFmtId="0" fontId="0" fillId="0" borderId="63" xfId="0" applyFill="1" applyBorder="1" applyAlignment="1">
      <alignment horizontal="center" vertical="center"/>
    </xf>
    <xf numFmtId="2" fontId="0" fillId="6" borderId="16" xfId="0" applyNumberFormat="1" applyFill="1" applyBorder="1" applyAlignment="1">
      <alignment horizontal="center"/>
    </xf>
    <xf numFmtId="1" fontId="0" fillId="6" borderId="26" xfId="0" applyNumberFormat="1" applyFill="1" applyBorder="1" applyAlignment="1">
      <alignment horizontal="center"/>
    </xf>
    <xf numFmtId="0" fontId="0" fillId="0" borderId="60" xfId="0" applyFill="1" applyBorder="1" applyAlignment="1">
      <alignment horizontal="left" vertical="center"/>
    </xf>
    <xf numFmtId="0" fontId="0" fillId="6" borderId="30" xfId="0" applyFill="1" applyBorder="1" applyAlignment="1">
      <alignment vertical="center"/>
    </xf>
    <xf numFmtId="0" fontId="0" fillId="0" borderId="23" xfId="0" applyBorder="1"/>
    <xf numFmtId="0" fontId="0" fillId="6" borderId="64" xfId="0" applyFill="1" applyBorder="1" applyAlignment="1">
      <alignment horizontal="center" vertical="center"/>
    </xf>
    <xf numFmtId="2" fontId="0" fillId="6" borderId="26" xfId="0" applyNumberFormat="1" applyFill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59" xfId="0" applyFill="1" applyBorder="1" applyAlignment="1">
      <alignment horizontal="center" vertical="center"/>
    </xf>
    <xf numFmtId="166" fontId="0" fillId="9" borderId="13" xfId="0" applyNumberFormat="1" applyFill="1" applyBorder="1"/>
    <xf numFmtId="0" fontId="0" fillId="9" borderId="15" xfId="0" applyFill="1" applyBorder="1"/>
    <xf numFmtId="166" fontId="0" fillId="9" borderId="16" xfId="0" applyNumberFormat="1" applyFill="1" applyBorder="1"/>
    <xf numFmtId="0" fontId="0" fillId="9" borderId="17" xfId="0" applyFill="1" applyBorder="1"/>
    <xf numFmtId="166" fontId="0" fillId="9" borderId="26" xfId="0" applyNumberFormat="1" applyFill="1" applyBorder="1"/>
    <xf numFmtId="0" fontId="0" fillId="9" borderId="28" xfId="0" applyFill="1" applyBorder="1"/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14" fillId="4" borderId="31" xfId="0" applyFont="1" applyFill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37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7" borderId="23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9" borderId="65" xfId="0" applyFill="1" applyBorder="1" applyAlignment="1">
      <alignment horizontal="center" vertical="center"/>
    </xf>
    <xf numFmtId="0" fontId="0" fillId="9" borderId="66" xfId="0" applyFill="1" applyBorder="1" applyAlignment="1">
      <alignment horizontal="center" vertical="center"/>
    </xf>
    <xf numFmtId="0" fontId="0" fillId="9" borderId="29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1" fontId="0" fillId="9" borderId="27" xfId="0" applyNumberFormat="1" applyFill="1" applyBorder="1" applyAlignment="1">
      <alignment horizontal="center"/>
    </xf>
    <xf numFmtId="1" fontId="0" fillId="9" borderId="28" xfId="0" applyNumberFormat="1" applyFill="1" applyBorder="1" applyAlignment="1">
      <alignment horizontal="center"/>
    </xf>
    <xf numFmtId="0" fontId="0" fillId="8" borderId="61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8" borderId="62" xfId="0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 wrapText="1"/>
    </xf>
    <xf numFmtId="0" fontId="0" fillId="8" borderId="0" xfId="0" applyFill="1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 wrapText="1"/>
    </xf>
    <xf numFmtId="0" fontId="0" fillId="8" borderId="20" xfId="0" applyFill="1" applyBorder="1" applyAlignment="1">
      <alignment horizontal="center" vertical="center" wrapText="1"/>
    </xf>
    <xf numFmtId="0" fontId="0" fillId="8" borderId="21" xfId="0" applyFill="1" applyBorder="1" applyAlignment="1">
      <alignment horizontal="center" vertical="center" wrapText="1"/>
    </xf>
    <xf numFmtId="0" fontId="0" fillId="8" borderId="2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/>
    </xf>
    <xf numFmtId="0" fontId="0" fillId="4" borderId="57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58" xfId="0" applyFill="1" applyBorder="1" applyAlignment="1">
      <alignment horizontal="center" vertical="center"/>
    </xf>
    <xf numFmtId="0" fontId="0" fillId="4" borderId="56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9" borderId="51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7" borderId="23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6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left"/>
    </xf>
    <xf numFmtId="0" fontId="0" fillId="4" borderId="27" xfId="0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2" fontId="0" fillId="9" borderId="1" xfId="0" applyNumberFormat="1" applyFill="1" applyBorder="1" applyAlignment="1">
      <alignment horizontal="center"/>
    </xf>
    <xf numFmtId="2" fontId="0" fillId="9" borderId="17" xfId="0" applyNumberFormat="1" applyFill="1" applyBorder="1" applyAlignment="1">
      <alignment horizontal="center"/>
    </xf>
    <xf numFmtId="9" fontId="4" fillId="8" borderId="36" xfId="2" applyFont="1" applyFill="1" applyBorder="1" applyAlignment="1">
      <alignment horizontal="center" vertical="center"/>
    </xf>
    <xf numFmtId="9" fontId="4" fillId="8" borderId="37" xfId="2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 wrapText="1"/>
    </xf>
    <xf numFmtId="0" fontId="0" fillId="8" borderId="29" xfId="0" applyFill="1" applyBorder="1" applyAlignment="1">
      <alignment horizontal="center" vertical="center" wrapText="1"/>
    </xf>
    <xf numFmtId="0" fontId="0" fillId="8" borderId="31" xfId="0" applyFill="1" applyBorder="1" applyAlignment="1">
      <alignment horizontal="center" vertical="center" wrapText="1"/>
    </xf>
    <xf numFmtId="0" fontId="0" fillId="8" borderId="26" xfId="0" applyFill="1" applyBorder="1" applyAlignment="1">
      <alignment horizontal="center" vertical="center" wrapText="1"/>
    </xf>
    <xf numFmtId="0" fontId="0" fillId="8" borderId="27" xfId="0" applyFill="1" applyBorder="1" applyAlignment="1">
      <alignment horizontal="center" vertical="center" wrapText="1"/>
    </xf>
    <xf numFmtId="0" fontId="0" fillId="8" borderId="28" xfId="0" applyFill="1" applyBorder="1" applyAlignment="1">
      <alignment horizontal="center" vertical="center" wrapText="1"/>
    </xf>
    <xf numFmtId="0" fontId="0" fillId="8" borderId="13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 wrapText="1"/>
    </xf>
    <xf numFmtId="0" fontId="0" fillId="8" borderId="15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0" fillId="4" borderId="6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2" fontId="0" fillId="9" borderId="67" xfId="0" applyNumberFormat="1" applyFill="1" applyBorder="1" applyAlignment="1">
      <alignment horizontal="center" vertical="center"/>
    </xf>
    <xf numFmtId="2" fontId="0" fillId="9" borderId="24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5" borderId="6" xfId="0" applyFill="1" applyBorder="1" applyAlignment="1">
      <alignment horizontal="center" wrapText="1"/>
    </xf>
    <xf numFmtId="0" fontId="0" fillId="5" borderId="7" xfId="0" applyFill="1" applyBorder="1" applyAlignment="1">
      <alignment horizontal="center" wrapText="1"/>
    </xf>
    <xf numFmtId="0" fontId="0" fillId="5" borderId="8" xfId="0" applyFill="1" applyBorder="1" applyAlignment="1">
      <alignment horizontal="center" wrapText="1"/>
    </xf>
    <xf numFmtId="0" fontId="0" fillId="5" borderId="0" xfId="0" applyFill="1" applyBorder="1" applyAlignment="1">
      <alignment horizontal="center" wrapText="1"/>
    </xf>
    <xf numFmtId="0" fontId="0" fillId="5" borderId="9" xfId="0" applyFill="1" applyBorder="1" applyAlignment="1">
      <alignment horizontal="center" wrapText="1"/>
    </xf>
    <xf numFmtId="0" fontId="0" fillId="5" borderId="10" xfId="0" applyFill="1" applyBorder="1" applyAlignment="1">
      <alignment horizontal="center" wrapText="1"/>
    </xf>
    <xf numFmtId="0" fontId="0" fillId="5" borderId="11" xfId="0" applyFill="1" applyBorder="1" applyAlignment="1">
      <alignment horizontal="center" wrapText="1"/>
    </xf>
    <xf numFmtId="0" fontId="0" fillId="5" borderId="12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23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47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3" borderId="23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40" xfId="0" applyFill="1" applyBorder="1" applyAlignment="1">
      <alignment horizontal="center"/>
    </xf>
  </cellXfs>
  <cellStyles count="3">
    <cellStyle name="Обычный" xfId="0" builtinId="0"/>
    <cellStyle name="Обычный 2" xfId="1" xr:uid="{00000000-0005-0000-0000-000002000000}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Гистограмма плотности вероятности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НД!$B$4:$B$14</c:f>
              <c:strCache>
                <c:ptCount val="11"/>
                <c:pt idx="0">
                  <c:v>[-26,4; -21,45)</c:v>
                </c:pt>
                <c:pt idx="1">
                  <c:v>[-21,45; -16,5)</c:v>
                </c:pt>
                <c:pt idx="2">
                  <c:v>[-16,5; -11,55)</c:v>
                </c:pt>
                <c:pt idx="3">
                  <c:v>[-11,55; -6,6)</c:v>
                </c:pt>
                <c:pt idx="4">
                  <c:v>[-6,6; -1,65)</c:v>
                </c:pt>
                <c:pt idx="5">
                  <c:v>[-1,65; 3,3)</c:v>
                </c:pt>
                <c:pt idx="6">
                  <c:v>[3,3; 8,25)</c:v>
                </c:pt>
                <c:pt idx="7">
                  <c:v>[8,25; 13,2)</c:v>
                </c:pt>
                <c:pt idx="8">
                  <c:v>[13,2; 18,15)</c:v>
                </c:pt>
                <c:pt idx="9">
                  <c:v>[18,15; 23,1)</c:v>
                </c:pt>
                <c:pt idx="10">
                  <c:v>[23,1; 28,05)</c:v>
                </c:pt>
              </c:strCache>
            </c:strRef>
          </c:cat>
          <c:val>
            <c:numRef>
              <c:f>НД!$F$4:$F$14</c:f>
              <c:numCache>
                <c:formatCode>0.0000</c:formatCode>
                <c:ptCount val="11"/>
                <c:pt idx="0">
                  <c:v>1.0116236162361625E-3</c:v>
                </c:pt>
                <c:pt idx="1">
                  <c:v>2.023247232472325E-3</c:v>
                </c:pt>
                <c:pt idx="2">
                  <c:v>5.8674169741697417E-3</c:v>
                </c:pt>
                <c:pt idx="3">
                  <c:v>1.0318560885608855E-2</c:v>
                </c:pt>
                <c:pt idx="4">
                  <c:v>2.4278966789667896E-2</c:v>
                </c:pt>
                <c:pt idx="5">
                  <c:v>3.6620774907749079E-2</c:v>
                </c:pt>
                <c:pt idx="6">
                  <c:v>2.36719926199262E-2</c:v>
                </c:pt>
                <c:pt idx="7">
                  <c:v>2.2255719557195571E-2</c:v>
                </c:pt>
                <c:pt idx="8">
                  <c:v>3.2574280442804429E-2</c:v>
                </c:pt>
                <c:pt idx="9">
                  <c:v>3.4799852398523984E-2</c:v>
                </c:pt>
                <c:pt idx="10">
                  <c:v>8.9022878228782274E-3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CF-4E67-BE93-BF50D33AA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-412973840"/>
        <c:axId val="-412972752"/>
      </c:barChart>
      <c:catAx>
        <c:axId val="-41297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Интервал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2972752"/>
        <c:crosses val="autoZero"/>
        <c:auto val="1"/>
        <c:lblAlgn val="ctr"/>
        <c:lblOffset val="100"/>
        <c:noMultiLvlLbl val="0"/>
      </c:catAx>
      <c:valAx>
        <c:axId val="-41297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Плотность</a:t>
                </a:r>
                <a:r>
                  <a:rPr lang="en-US"/>
                  <a:t> </a:t>
                </a:r>
                <a:r>
                  <a:rPr lang="ru-RU"/>
                  <a:t>вероятности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2973840"/>
        <c:crosses val="autoZero"/>
        <c:crossBetween val="between"/>
      </c:valAx>
      <c:spPr>
        <a:noFill/>
        <a:ln cmpd="sng"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График</a:t>
            </a:r>
            <a:r>
              <a:rPr lang="ru-RU" b="1" baseline="0"/>
              <a:t> эмпир</a:t>
            </a:r>
            <a:r>
              <a:rPr lang="ru-RU" b="1"/>
              <a:t>ической функции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НД!$E$4:$E$14</c:f>
              <c:numCache>
                <c:formatCode>0.00</c:formatCode>
                <c:ptCount val="11"/>
                <c:pt idx="0">
                  <c:v>-23.924999999999997</c:v>
                </c:pt>
                <c:pt idx="1">
                  <c:v>-18.975000000000001</c:v>
                </c:pt>
                <c:pt idx="2">
                  <c:v>-14.025</c:v>
                </c:pt>
                <c:pt idx="3">
                  <c:v>-9.0750000000000011</c:v>
                </c:pt>
                <c:pt idx="4">
                  <c:v>-4.125</c:v>
                </c:pt>
                <c:pt idx="5">
                  <c:v>0.82499999999999973</c:v>
                </c:pt>
                <c:pt idx="6">
                  <c:v>5.7750000000000004</c:v>
                </c:pt>
                <c:pt idx="7">
                  <c:v>10.725</c:v>
                </c:pt>
                <c:pt idx="8">
                  <c:v>15.674999999999999</c:v>
                </c:pt>
                <c:pt idx="9">
                  <c:v>20.625</c:v>
                </c:pt>
                <c:pt idx="10">
                  <c:v>25.574999999999996</c:v>
                </c:pt>
              </c:numCache>
            </c:numRef>
          </c:cat>
          <c:val>
            <c:numRef>
              <c:f>НД!$G$19:$G$29</c:f>
              <c:numCache>
                <c:formatCode>General</c:formatCode>
                <c:ptCount val="11"/>
                <c:pt idx="0">
                  <c:v>5.0000000000000001E-3</c:v>
                </c:pt>
                <c:pt idx="1">
                  <c:v>1.4999999999999999E-2</c:v>
                </c:pt>
                <c:pt idx="2">
                  <c:v>4.3999999999999997E-2</c:v>
                </c:pt>
                <c:pt idx="3">
                  <c:v>9.5000000000000001E-2</c:v>
                </c:pt>
                <c:pt idx="4">
                  <c:v>0.215</c:v>
                </c:pt>
                <c:pt idx="5">
                  <c:v>0.39600000000000002</c:v>
                </c:pt>
                <c:pt idx="6">
                  <c:v>0.51300000000000001</c:v>
                </c:pt>
                <c:pt idx="7">
                  <c:v>0.623</c:v>
                </c:pt>
                <c:pt idx="8">
                  <c:v>0.78400000000000003</c:v>
                </c:pt>
                <c:pt idx="9">
                  <c:v>0.95599999999999996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9-4A1B-A261-81B67B92E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371504"/>
        <c:axId val="-2105379120"/>
      </c:lineChart>
      <c:catAx>
        <c:axId val="-210537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Интервал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5379120"/>
        <c:crosses val="autoZero"/>
        <c:auto val="1"/>
        <c:lblAlgn val="ctr"/>
        <c:lblOffset val="100"/>
        <c:noMultiLvlLbl val="0"/>
      </c:catAx>
      <c:valAx>
        <c:axId val="-21053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F*(x)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537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 относительных частот</a:t>
            </a:r>
            <a:endParaRPr lang="en-US"/>
          </a:p>
        </c:rich>
      </c:tx>
      <c:layout>
        <c:manualLayout>
          <c:xMode val="edge"/>
          <c:yMode val="edge"/>
          <c:x val="0.4189013412246773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'ДД 1'!$B$4:$B$51</c:f>
              <c:numCache>
                <c:formatCode>General</c:formatCode>
                <c:ptCount val="48"/>
                <c:pt idx="0">
                  <c:v>29</c:v>
                </c:pt>
                <c:pt idx="1">
                  <c:v>38</c:v>
                </c:pt>
                <c:pt idx="2">
                  <c:v>40</c:v>
                </c:pt>
                <c:pt idx="3">
                  <c:v>41</c:v>
                </c:pt>
                <c:pt idx="4">
                  <c:v>44</c:v>
                </c:pt>
                <c:pt idx="5">
                  <c:v>45</c:v>
                </c:pt>
                <c:pt idx="6">
                  <c:v>47</c:v>
                </c:pt>
                <c:pt idx="7">
                  <c:v>49</c:v>
                </c:pt>
                <c:pt idx="8">
                  <c:v>50</c:v>
                </c:pt>
                <c:pt idx="9">
                  <c:v>52</c:v>
                </c:pt>
                <c:pt idx="10">
                  <c:v>53</c:v>
                </c:pt>
                <c:pt idx="11">
                  <c:v>54</c:v>
                </c:pt>
                <c:pt idx="12">
                  <c:v>55</c:v>
                </c:pt>
                <c:pt idx="13">
                  <c:v>56</c:v>
                </c:pt>
                <c:pt idx="14">
                  <c:v>57</c:v>
                </c:pt>
                <c:pt idx="15">
                  <c:v>58</c:v>
                </c:pt>
                <c:pt idx="16">
                  <c:v>59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70</c:v>
                </c:pt>
                <c:pt idx="25">
                  <c:v>71</c:v>
                </c:pt>
                <c:pt idx="26">
                  <c:v>72</c:v>
                </c:pt>
                <c:pt idx="27">
                  <c:v>73</c:v>
                </c:pt>
                <c:pt idx="28">
                  <c:v>74</c:v>
                </c:pt>
                <c:pt idx="29">
                  <c:v>75</c:v>
                </c:pt>
                <c:pt idx="30">
                  <c:v>76</c:v>
                </c:pt>
                <c:pt idx="31">
                  <c:v>77</c:v>
                </c:pt>
                <c:pt idx="32">
                  <c:v>78</c:v>
                </c:pt>
                <c:pt idx="33">
                  <c:v>80</c:v>
                </c:pt>
                <c:pt idx="34">
                  <c:v>82</c:v>
                </c:pt>
                <c:pt idx="35">
                  <c:v>84</c:v>
                </c:pt>
                <c:pt idx="36">
                  <c:v>85</c:v>
                </c:pt>
                <c:pt idx="37">
                  <c:v>86</c:v>
                </c:pt>
                <c:pt idx="38">
                  <c:v>87</c:v>
                </c:pt>
                <c:pt idx="39">
                  <c:v>88</c:v>
                </c:pt>
                <c:pt idx="40">
                  <c:v>90</c:v>
                </c:pt>
                <c:pt idx="41">
                  <c:v>91</c:v>
                </c:pt>
                <c:pt idx="42">
                  <c:v>95</c:v>
                </c:pt>
                <c:pt idx="43">
                  <c:v>96</c:v>
                </c:pt>
                <c:pt idx="44">
                  <c:v>98</c:v>
                </c:pt>
                <c:pt idx="45">
                  <c:v>102</c:v>
                </c:pt>
                <c:pt idx="46">
                  <c:v>105</c:v>
                </c:pt>
                <c:pt idx="47">
                  <c:v>110</c:v>
                </c:pt>
              </c:numCache>
            </c:numRef>
          </c:cat>
          <c:val>
            <c:numRef>
              <c:f>'ДД 1'!$D$4:$D$51</c:f>
              <c:numCache>
                <c:formatCode>0.0000</c:formatCode>
                <c:ptCount val="48"/>
                <c:pt idx="0">
                  <c:v>0.01</c:v>
                </c:pt>
                <c:pt idx="1">
                  <c:v>0.01</c:v>
                </c:pt>
                <c:pt idx="2">
                  <c:v>8.9999999999999993E-3</c:v>
                </c:pt>
                <c:pt idx="3">
                  <c:v>9.2999999999999999E-2</c:v>
                </c:pt>
                <c:pt idx="4">
                  <c:v>8.9999999999999993E-3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1.7999999999999999E-2</c:v>
                </c:pt>
                <c:pt idx="8">
                  <c:v>3.7999999999999999E-2</c:v>
                </c:pt>
                <c:pt idx="9">
                  <c:v>8.9999999999999993E-3</c:v>
                </c:pt>
                <c:pt idx="10">
                  <c:v>1.7999999999999999E-2</c:v>
                </c:pt>
                <c:pt idx="11">
                  <c:v>1.7999999999999999E-2</c:v>
                </c:pt>
                <c:pt idx="12">
                  <c:v>4.4999999999999998E-2</c:v>
                </c:pt>
                <c:pt idx="13">
                  <c:v>0.04</c:v>
                </c:pt>
                <c:pt idx="14">
                  <c:v>3.7999999999999999E-2</c:v>
                </c:pt>
                <c:pt idx="15">
                  <c:v>4.5999999999999999E-2</c:v>
                </c:pt>
                <c:pt idx="16">
                  <c:v>2.9000000000000001E-2</c:v>
                </c:pt>
                <c:pt idx="17">
                  <c:v>2.5999999999999999E-2</c:v>
                </c:pt>
                <c:pt idx="18">
                  <c:v>5.1999999999999998E-2</c:v>
                </c:pt>
                <c:pt idx="19">
                  <c:v>0.01</c:v>
                </c:pt>
                <c:pt idx="20">
                  <c:v>3.4000000000000002E-2</c:v>
                </c:pt>
                <c:pt idx="21">
                  <c:v>1.7999999999999999E-2</c:v>
                </c:pt>
                <c:pt idx="22">
                  <c:v>8.9999999999999993E-3</c:v>
                </c:pt>
                <c:pt idx="23">
                  <c:v>1.9E-2</c:v>
                </c:pt>
                <c:pt idx="24">
                  <c:v>3.6999999999999998E-2</c:v>
                </c:pt>
                <c:pt idx="25">
                  <c:v>8.9999999999999993E-3</c:v>
                </c:pt>
                <c:pt idx="26">
                  <c:v>0.01</c:v>
                </c:pt>
                <c:pt idx="27">
                  <c:v>8.9999999999999993E-3</c:v>
                </c:pt>
                <c:pt idx="28">
                  <c:v>0.02</c:v>
                </c:pt>
                <c:pt idx="29">
                  <c:v>4.8000000000000001E-2</c:v>
                </c:pt>
                <c:pt idx="30">
                  <c:v>8.9999999999999993E-3</c:v>
                </c:pt>
                <c:pt idx="31">
                  <c:v>8.9999999999999993E-3</c:v>
                </c:pt>
                <c:pt idx="32">
                  <c:v>2.7E-2</c:v>
                </c:pt>
                <c:pt idx="33">
                  <c:v>2.5999999999999999E-2</c:v>
                </c:pt>
                <c:pt idx="34">
                  <c:v>8.9999999999999993E-3</c:v>
                </c:pt>
                <c:pt idx="35">
                  <c:v>0.01</c:v>
                </c:pt>
                <c:pt idx="36">
                  <c:v>3.5999999999999997E-2</c:v>
                </c:pt>
                <c:pt idx="37">
                  <c:v>8.9999999999999993E-3</c:v>
                </c:pt>
                <c:pt idx="38">
                  <c:v>1.7999999999999999E-2</c:v>
                </c:pt>
                <c:pt idx="39">
                  <c:v>8.9999999999999993E-3</c:v>
                </c:pt>
                <c:pt idx="40">
                  <c:v>8.9999999999999993E-3</c:v>
                </c:pt>
                <c:pt idx="41">
                  <c:v>1.7999999999999999E-2</c:v>
                </c:pt>
                <c:pt idx="42">
                  <c:v>8.9999999999999993E-3</c:v>
                </c:pt>
                <c:pt idx="43">
                  <c:v>8.9999999999999993E-3</c:v>
                </c:pt>
                <c:pt idx="44">
                  <c:v>8.9999999999999993E-3</c:v>
                </c:pt>
                <c:pt idx="45">
                  <c:v>8.9999999999999993E-3</c:v>
                </c:pt>
                <c:pt idx="46">
                  <c:v>8.9999999999999993E-3</c:v>
                </c:pt>
                <c:pt idx="47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4-44E7-AF86-5F04D77FD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376944"/>
        <c:axId val="-2105375856"/>
      </c:lineChart>
      <c:catAx>
        <c:axId val="-210537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Значения вариант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5375856"/>
        <c:crosses val="autoZero"/>
        <c:auto val="1"/>
        <c:lblAlgn val="ctr"/>
        <c:lblOffset val="100"/>
        <c:noMultiLvlLbl val="0"/>
      </c:catAx>
      <c:valAx>
        <c:axId val="-210537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Относительная частоа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537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эмпирической функции распределения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1"/>
            <c:val val="2.5000000000000005E-2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x"/>
            <c:errBarType val="plus"/>
            <c:errValType val="fixedVal"/>
            <c:noEndCap val="1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'ДД 1'!$B$4:$B$51</c:f>
              <c:numCache>
                <c:formatCode>General</c:formatCode>
                <c:ptCount val="48"/>
                <c:pt idx="0">
                  <c:v>29</c:v>
                </c:pt>
                <c:pt idx="1">
                  <c:v>38</c:v>
                </c:pt>
                <c:pt idx="2">
                  <c:v>40</c:v>
                </c:pt>
                <c:pt idx="3">
                  <c:v>41</c:v>
                </c:pt>
                <c:pt idx="4">
                  <c:v>44</c:v>
                </c:pt>
                <c:pt idx="5">
                  <c:v>45</c:v>
                </c:pt>
                <c:pt idx="6">
                  <c:v>47</c:v>
                </c:pt>
                <c:pt idx="7">
                  <c:v>49</c:v>
                </c:pt>
                <c:pt idx="8">
                  <c:v>50</c:v>
                </c:pt>
                <c:pt idx="9">
                  <c:v>52</c:v>
                </c:pt>
                <c:pt idx="10">
                  <c:v>53</c:v>
                </c:pt>
                <c:pt idx="11">
                  <c:v>54</c:v>
                </c:pt>
                <c:pt idx="12">
                  <c:v>55</c:v>
                </c:pt>
                <c:pt idx="13">
                  <c:v>56</c:v>
                </c:pt>
                <c:pt idx="14">
                  <c:v>57</c:v>
                </c:pt>
                <c:pt idx="15">
                  <c:v>58</c:v>
                </c:pt>
                <c:pt idx="16">
                  <c:v>59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70</c:v>
                </c:pt>
                <c:pt idx="25">
                  <c:v>71</c:v>
                </c:pt>
                <c:pt idx="26">
                  <c:v>72</c:v>
                </c:pt>
                <c:pt idx="27">
                  <c:v>73</c:v>
                </c:pt>
                <c:pt idx="28">
                  <c:v>74</c:v>
                </c:pt>
                <c:pt idx="29">
                  <c:v>75</c:v>
                </c:pt>
                <c:pt idx="30">
                  <c:v>76</c:v>
                </c:pt>
                <c:pt idx="31">
                  <c:v>77</c:v>
                </c:pt>
                <c:pt idx="32">
                  <c:v>78</c:v>
                </c:pt>
                <c:pt idx="33">
                  <c:v>80</c:v>
                </c:pt>
                <c:pt idx="34">
                  <c:v>82</c:v>
                </c:pt>
                <c:pt idx="35">
                  <c:v>84</c:v>
                </c:pt>
                <c:pt idx="36">
                  <c:v>85</c:v>
                </c:pt>
                <c:pt idx="37">
                  <c:v>86</c:v>
                </c:pt>
                <c:pt idx="38">
                  <c:v>87</c:v>
                </c:pt>
                <c:pt idx="39">
                  <c:v>88</c:v>
                </c:pt>
                <c:pt idx="40">
                  <c:v>90</c:v>
                </c:pt>
                <c:pt idx="41">
                  <c:v>91</c:v>
                </c:pt>
                <c:pt idx="42">
                  <c:v>95</c:v>
                </c:pt>
                <c:pt idx="43">
                  <c:v>96</c:v>
                </c:pt>
                <c:pt idx="44">
                  <c:v>98</c:v>
                </c:pt>
                <c:pt idx="45">
                  <c:v>102</c:v>
                </c:pt>
                <c:pt idx="46">
                  <c:v>105</c:v>
                </c:pt>
                <c:pt idx="47">
                  <c:v>110</c:v>
                </c:pt>
              </c:numCache>
            </c:numRef>
          </c:xVal>
          <c:yVal>
            <c:numRef>
              <c:f>'ДД 1'!$G$56:$G$103</c:f>
              <c:numCache>
                <c:formatCode>0.0000</c:formatCode>
                <c:ptCount val="48"/>
                <c:pt idx="0">
                  <c:v>0.01</c:v>
                </c:pt>
                <c:pt idx="1">
                  <c:v>0.02</c:v>
                </c:pt>
                <c:pt idx="2">
                  <c:v>2.8999999999999998E-2</c:v>
                </c:pt>
                <c:pt idx="3">
                  <c:v>0.122</c:v>
                </c:pt>
                <c:pt idx="4">
                  <c:v>0.13100000000000001</c:v>
                </c:pt>
                <c:pt idx="5">
                  <c:v>0.13900000000000001</c:v>
                </c:pt>
                <c:pt idx="6">
                  <c:v>0.14700000000000002</c:v>
                </c:pt>
                <c:pt idx="7">
                  <c:v>0.16500000000000001</c:v>
                </c:pt>
                <c:pt idx="8">
                  <c:v>0.20300000000000001</c:v>
                </c:pt>
                <c:pt idx="9">
                  <c:v>0.21200000000000002</c:v>
                </c:pt>
                <c:pt idx="10">
                  <c:v>0.23</c:v>
                </c:pt>
                <c:pt idx="11">
                  <c:v>0.248</c:v>
                </c:pt>
                <c:pt idx="12">
                  <c:v>0.29299999999999998</c:v>
                </c:pt>
                <c:pt idx="13">
                  <c:v>0.33299999999999996</c:v>
                </c:pt>
                <c:pt idx="14">
                  <c:v>0.37099999999999994</c:v>
                </c:pt>
                <c:pt idx="15">
                  <c:v>0.41699999999999993</c:v>
                </c:pt>
                <c:pt idx="16">
                  <c:v>0.44599999999999995</c:v>
                </c:pt>
                <c:pt idx="17">
                  <c:v>0.47199999999999998</c:v>
                </c:pt>
                <c:pt idx="18">
                  <c:v>0.52400000000000002</c:v>
                </c:pt>
                <c:pt idx="19">
                  <c:v>0.53400000000000003</c:v>
                </c:pt>
                <c:pt idx="20">
                  <c:v>0.56800000000000006</c:v>
                </c:pt>
                <c:pt idx="21">
                  <c:v>0.58600000000000008</c:v>
                </c:pt>
                <c:pt idx="22">
                  <c:v>0.59500000000000008</c:v>
                </c:pt>
                <c:pt idx="23">
                  <c:v>0.6140000000000001</c:v>
                </c:pt>
                <c:pt idx="24">
                  <c:v>0.65100000000000013</c:v>
                </c:pt>
                <c:pt idx="25">
                  <c:v>0.66000000000000014</c:v>
                </c:pt>
                <c:pt idx="26">
                  <c:v>0.67000000000000015</c:v>
                </c:pt>
                <c:pt idx="27">
                  <c:v>0.67900000000000016</c:v>
                </c:pt>
                <c:pt idx="28">
                  <c:v>0.69900000000000018</c:v>
                </c:pt>
                <c:pt idx="29">
                  <c:v>0.74700000000000022</c:v>
                </c:pt>
                <c:pt idx="30">
                  <c:v>0.75600000000000023</c:v>
                </c:pt>
                <c:pt idx="31">
                  <c:v>0.76500000000000024</c:v>
                </c:pt>
                <c:pt idx="32">
                  <c:v>0.79200000000000026</c:v>
                </c:pt>
                <c:pt idx="33">
                  <c:v>0.81800000000000028</c:v>
                </c:pt>
                <c:pt idx="34">
                  <c:v>0.82700000000000029</c:v>
                </c:pt>
                <c:pt idx="35">
                  <c:v>0.8370000000000003</c:v>
                </c:pt>
                <c:pt idx="36">
                  <c:v>0.87300000000000033</c:v>
                </c:pt>
                <c:pt idx="37">
                  <c:v>0.88200000000000034</c:v>
                </c:pt>
                <c:pt idx="38">
                  <c:v>0.90000000000000036</c:v>
                </c:pt>
                <c:pt idx="39">
                  <c:v>0.90900000000000036</c:v>
                </c:pt>
                <c:pt idx="40">
                  <c:v>0.91800000000000037</c:v>
                </c:pt>
                <c:pt idx="41">
                  <c:v>0.93600000000000039</c:v>
                </c:pt>
                <c:pt idx="42">
                  <c:v>0.9450000000000004</c:v>
                </c:pt>
                <c:pt idx="43">
                  <c:v>0.9540000000000004</c:v>
                </c:pt>
                <c:pt idx="44">
                  <c:v>0.96300000000000041</c:v>
                </c:pt>
                <c:pt idx="45">
                  <c:v>0.97200000000000042</c:v>
                </c:pt>
                <c:pt idx="46">
                  <c:v>0.98100000000000043</c:v>
                </c:pt>
                <c:pt idx="47">
                  <c:v>1.0000000000000004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E-42FB-82EE-CAC2177E7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379664"/>
        <c:axId val="-2105375312"/>
      </c:scatterChart>
      <c:valAx>
        <c:axId val="-210537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5375312"/>
        <c:crosses val="autoZero"/>
        <c:crossBetween val="midCat"/>
      </c:valAx>
      <c:valAx>
        <c:axId val="-210537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537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 относительных частот</a:t>
            </a:r>
          </a:p>
        </c:rich>
      </c:tx>
      <c:layout>
        <c:manualLayout>
          <c:xMode val="edge"/>
          <c:yMode val="edge"/>
          <c:x val="0.4074098761664669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32313248078033"/>
          <c:y val="2.7777777777777776E-2"/>
          <c:w val="0.87775284339457571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'ДД 2'!$B$4:$B$41</c:f>
              <c:numCache>
                <c:formatCode>General</c:formatCode>
                <c:ptCount val="38"/>
                <c:pt idx="0">
                  <c:v>31</c:v>
                </c:pt>
                <c:pt idx="1">
                  <c:v>35</c:v>
                </c:pt>
                <c:pt idx="2">
                  <c:v>39</c:v>
                </c:pt>
                <c:pt idx="3">
                  <c:v>43</c:v>
                </c:pt>
                <c:pt idx="4">
                  <c:v>56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68</c:v>
                </c:pt>
                <c:pt idx="15">
                  <c:v>69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88</c:v>
                </c:pt>
                <c:pt idx="31">
                  <c:v>90</c:v>
                </c:pt>
                <c:pt idx="32">
                  <c:v>92</c:v>
                </c:pt>
                <c:pt idx="33">
                  <c:v>96</c:v>
                </c:pt>
                <c:pt idx="34">
                  <c:v>104</c:v>
                </c:pt>
                <c:pt idx="35">
                  <c:v>119</c:v>
                </c:pt>
                <c:pt idx="36">
                  <c:v>124</c:v>
                </c:pt>
                <c:pt idx="37">
                  <c:v>145</c:v>
                </c:pt>
              </c:numCache>
            </c:numRef>
          </c:cat>
          <c:val>
            <c:numRef>
              <c:f>'ДД 2'!$D$4:$D$41</c:f>
              <c:numCache>
                <c:formatCode>0.0000</c:formatCode>
                <c:ptCount val="38"/>
                <c:pt idx="0">
                  <c:v>0.01</c:v>
                </c:pt>
                <c:pt idx="1">
                  <c:v>0.01</c:v>
                </c:pt>
                <c:pt idx="2">
                  <c:v>8.9999999999999993E-3</c:v>
                </c:pt>
                <c:pt idx="3">
                  <c:v>0.01</c:v>
                </c:pt>
                <c:pt idx="4">
                  <c:v>8.9999999999999993E-3</c:v>
                </c:pt>
                <c:pt idx="5">
                  <c:v>8.9999999999999993E-3</c:v>
                </c:pt>
                <c:pt idx="6">
                  <c:v>8.9999999999999993E-3</c:v>
                </c:pt>
                <c:pt idx="7">
                  <c:v>2.8000000000000001E-2</c:v>
                </c:pt>
                <c:pt idx="8">
                  <c:v>0.01</c:v>
                </c:pt>
                <c:pt idx="9">
                  <c:v>8.9999999999999993E-3</c:v>
                </c:pt>
                <c:pt idx="10">
                  <c:v>8.9999999999999993E-3</c:v>
                </c:pt>
                <c:pt idx="11">
                  <c:v>4.7E-2</c:v>
                </c:pt>
                <c:pt idx="12">
                  <c:v>2.7E-2</c:v>
                </c:pt>
                <c:pt idx="13">
                  <c:v>2.7E-2</c:v>
                </c:pt>
                <c:pt idx="14">
                  <c:v>5.5E-2</c:v>
                </c:pt>
                <c:pt idx="15">
                  <c:v>1.7000000000000001E-2</c:v>
                </c:pt>
                <c:pt idx="16">
                  <c:v>7.2999999999999995E-2</c:v>
                </c:pt>
                <c:pt idx="17">
                  <c:v>2.5999999999999999E-2</c:v>
                </c:pt>
                <c:pt idx="18">
                  <c:v>2.9000000000000001E-2</c:v>
                </c:pt>
                <c:pt idx="19">
                  <c:v>4.7E-2</c:v>
                </c:pt>
                <c:pt idx="20">
                  <c:v>2.7E-2</c:v>
                </c:pt>
                <c:pt idx="21">
                  <c:v>8.2000000000000003E-2</c:v>
                </c:pt>
                <c:pt idx="22">
                  <c:v>8.9999999999999993E-3</c:v>
                </c:pt>
                <c:pt idx="23">
                  <c:v>6.5000000000000002E-2</c:v>
                </c:pt>
                <c:pt idx="24">
                  <c:v>8.9999999999999993E-3</c:v>
                </c:pt>
                <c:pt idx="25">
                  <c:v>1.7999999999999999E-2</c:v>
                </c:pt>
                <c:pt idx="26">
                  <c:v>1.9E-2</c:v>
                </c:pt>
                <c:pt idx="27">
                  <c:v>2.8000000000000001E-2</c:v>
                </c:pt>
                <c:pt idx="28">
                  <c:v>1.9E-2</c:v>
                </c:pt>
                <c:pt idx="29">
                  <c:v>2.5999999999999999E-2</c:v>
                </c:pt>
                <c:pt idx="30">
                  <c:v>4.5999999999999999E-2</c:v>
                </c:pt>
                <c:pt idx="31">
                  <c:v>3.6999999999999998E-2</c:v>
                </c:pt>
                <c:pt idx="32">
                  <c:v>1.7000000000000001E-2</c:v>
                </c:pt>
                <c:pt idx="33">
                  <c:v>8.9999999999999993E-3</c:v>
                </c:pt>
                <c:pt idx="34">
                  <c:v>1.7999999999999999E-2</c:v>
                </c:pt>
                <c:pt idx="35">
                  <c:v>8.0000000000000002E-3</c:v>
                </c:pt>
                <c:pt idx="36">
                  <c:v>8.3000000000000004E-2</c:v>
                </c:pt>
                <c:pt idx="37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3-42C1-9465-0DA3FE3D5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5153328"/>
        <c:axId val="-155146800"/>
      </c:lineChart>
      <c:catAx>
        <c:axId val="-15515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</a:t>
                </a:r>
                <a:r>
                  <a:rPr lang="ru-RU" baseline="0"/>
                  <a:t> вариант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5146800"/>
        <c:crosses val="autoZero"/>
        <c:auto val="1"/>
        <c:lblAlgn val="ctr"/>
        <c:lblOffset val="100"/>
        <c:noMultiLvlLbl val="0"/>
      </c:catAx>
      <c:valAx>
        <c:axId val="-1551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Относительная</a:t>
                </a:r>
                <a:r>
                  <a:rPr lang="ru-RU" baseline="0"/>
                  <a:t> частота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515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эмпирической функции распределения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1"/>
            <c:val val="1.5000000000000003E-2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x"/>
            <c:errBarType val="plus"/>
            <c:errValType val="fixedVal"/>
            <c:noEndCap val="1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'ДД 2'!$B$4:$B$41</c:f>
              <c:numCache>
                <c:formatCode>General</c:formatCode>
                <c:ptCount val="38"/>
                <c:pt idx="0">
                  <c:v>31</c:v>
                </c:pt>
                <c:pt idx="1">
                  <c:v>35</c:v>
                </c:pt>
                <c:pt idx="2">
                  <c:v>39</c:v>
                </c:pt>
                <c:pt idx="3">
                  <c:v>43</c:v>
                </c:pt>
                <c:pt idx="4">
                  <c:v>56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68</c:v>
                </c:pt>
                <c:pt idx="15">
                  <c:v>69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88</c:v>
                </c:pt>
                <c:pt idx="31">
                  <c:v>90</c:v>
                </c:pt>
                <c:pt idx="32">
                  <c:v>92</c:v>
                </c:pt>
                <c:pt idx="33">
                  <c:v>96</c:v>
                </c:pt>
                <c:pt idx="34">
                  <c:v>104</c:v>
                </c:pt>
                <c:pt idx="35">
                  <c:v>119</c:v>
                </c:pt>
                <c:pt idx="36">
                  <c:v>124</c:v>
                </c:pt>
                <c:pt idx="37">
                  <c:v>145</c:v>
                </c:pt>
              </c:numCache>
            </c:numRef>
          </c:xVal>
          <c:yVal>
            <c:numRef>
              <c:f>'ДД 2'!$G$45:$G$83</c:f>
              <c:numCache>
                <c:formatCode>0.0000</c:formatCode>
                <c:ptCount val="39"/>
                <c:pt idx="0" formatCode="General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2.8999999999999998E-2</c:v>
                </c:pt>
                <c:pt idx="4">
                  <c:v>3.9E-2</c:v>
                </c:pt>
                <c:pt idx="5">
                  <c:v>4.8000000000000001E-2</c:v>
                </c:pt>
                <c:pt idx="6">
                  <c:v>5.7000000000000002E-2</c:v>
                </c:pt>
                <c:pt idx="7">
                  <c:v>6.6000000000000003E-2</c:v>
                </c:pt>
                <c:pt idx="8">
                  <c:v>9.4E-2</c:v>
                </c:pt>
                <c:pt idx="9">
                  <c:v>0.104</c:v>
                </c:pt>
                <c:pt idx="10">
                  <c:v>0.11299999999999999</c:v>
                </c:pt>
                <c:pt idx="11">
                  <c:v>0.12199999999999998</c:v>
                </c:pt>
                <c:pt idx="12">
                  <c:v>0.16899999999999998</c:v>
                </c:pt>
                <c:pt idx="13">
                  <c:v>0.19599999999999998</c:v>
                </c:pt>
                <c:pt idx="14">
                  <c:v>0.22299999999999998</c:v>
                </c:pt>
                <c:pt idx="15">
                  <c:v>0.27799999999999997</c:v>
                </c:pt>
                <c:pt idx="16">
                  <c:v>0.29499999999999998</c:v>
                </c:pt>
                <c:pt idx="17">
                  <c:v>0.36799999999999999</c:v>
                </c:pt>
                <c:pt idx="18">
                  <c:v>0.39400000000000002</c:v>
                </c:pt>
                <c:pt idx="19">
                  <c:v>0.42300000000000004</c:v>
                </c:pt>
                <c:pt idx="20">
                  <c:v>0.47000000000000003</c:v>
                </c:pt>
                <c:pt idx="21">
                  <c:v>0.49700000000000005</c:v>
                </c:pt>
                <c:pt idx="22">
                  <c:v>0.57900000000000007</c:v>
                </c:pt>
                <c:pt idx="23">
                  <c:v>0.58800000000000008</c:v>
                </c:pt>
                <c:pt idx="24">
                  <c:v>0.65300000000000002</c:v>
                </c:pt>
                <c:pt idx="25">
                  <c:v>0.66200000000000003</c:v>
                </c:pt>
                <c:pt idx="26">
                  <c:v>0.68</c:v>
                </c:pt>
                <c:pt idx="27">
                  <c:v>0.69900000000000007</c:v>
                </c:pt>
                <c:pt idx="28">
                  <c:v>0.72700000000000009</c:v>
                </c:pt>
                <c:pt idx="29">
                  <c:v>0.74600000000000011</c:v>
                </c:pt>
                <c:pt idx="30">
                  <c:v>0.77200000000000013</c:v>
                </c:pt>
                <c:pt idx="31">
                  <c:v>0.81800000000000017</c:v>
                </c:pt>
                <c:pt idx="32">
                  <c:v>0.8550000000000002</c:v>
                </c:pt>
                <c:pt idx="33">
                  <c:v>0.87200000000000022</c:v>
                </c:pt>
                <c:pt idx="34">
                  <c:v>0.88100000000000023</c:v>
                </c:pt>
                <c:pt idx="35">
                  <c:v>0.89900000000000024</c:v>
                </c:pt>
                <c:pt idx="36">
                  <c:v>0.90700000000000025</c:v>
                </c:pt>
                <c:pt idx="37">
                  <c:v>0.99000000000000021</c:v>
                </c:pt>
                <c:pt idx="38">
                  <c:v>1.0000000000000002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5-4A09-AEE9-C35CDC06F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379664"/>
        <c:axId val="-2105375312"/>
      </c:scatterChart>
      <c:valAx>
        <c:axId val="-210537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5375312"/>
        <c:crosses val="autoZero"/>
        <c:crossBetween val="midCat"/>
      </c:valAx>
      <c:valAx>
        <c:axId val="-210537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537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chart" Target="../charts/chart5.xml"/><Relationship Id="rId4" Type="http://schemas.openxmlformats.org/officeDocument/2006/relationships/chart" Target="../charts/chart6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167640</xdr:colOff>
          <xdr:row>1</xdr:row>
          <xdr:rowOff>45720</xdr:rowOff>
        </xdr:from>
        <xdr:to>
          <xdr:col>10</xdr:col>
          <xdr:colOff>480060</xdr:colOff>
          <xdr:row>3</xdr:row>
          <xdr:rowOff>83820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11</xdr:col>
      <xdr:colOff>130489</xdr:colOff>
      <xdr:row>0</xdr:row>
      <xdr:rowOff>15240</xdr:rowOff>
    </xdr:from>
    <xdr:to>
      <xdr:col>20</xdr:col>
      <xdr:colOff>132396</xdr:colOff>
      <xdr:row>15</xdr:row>
      <xdr:rowOff>3809</xdr:rowOff>
    </xdr:to>
    <xdr:graphicFrame macro="">
      <xdr:nvGraphicFramePr>
        <xdr:cNvPr id="3" name="Диаграмма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135254</xdr:colOff>
      <xdr:row>17</xdr:row>
      <xdr:rowOff>22861</xdr:rowOff>
    </xdr:from>
    <xdr:ext cx="3451861" cy="25107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135254" y="3299461"/>
              <a:ext cx="3451861" cy="25107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lvl="0" algn="l"/>
              <a:r>
                <a:rPr lang="en-US" sz="1400"/>
                <a:t>F*</a:t>
              </a:r>
              <a14:m>
                <m:oMath xmlns:m="http://schemas.openxmlformats.org/officeDocument/2006/math">
                  <m:d>
                    <m:dPr>
                      <m:ctrlP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d>
                    <m:dPr>
                      <m:begChr m:val="{"/>
                      <m:endChr m:val=""/>
                      <m:ctrlP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eqArr>
                        <m:eqArrPr>
                          <m:ctrlP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eqArrPr>
                        <m:e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0,  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≤−26.4,</m:t>
                          </m:r>
                        </m:e>
                        <m:e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</m:t>
                          </m:r>
                          <m:r>
                            <a:rPr lang="ru-RU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5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</m:t>
                          </m:r>
                          <m:r>
                            <a:rPr lang="be-BY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−26.4&lt;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≤−21.45,</m:t>
                          </m:r>
                        </m:e>
                        <m:e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</m:t>
                          </m:r>
                          <m:r>
                            <a:rPr lang="ru-RU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15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 −21.</m:t>
                          </m:r>
                          <m:r>
                            <a:rPr lang="ru-RU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4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5&lt;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≤−16.50,</m:t>
                          </m:r>
                        </m:e>
                        <m:e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</m:t>
                          </m:r>
                          <m:r>
                            <a:rPr lang="ru-RU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44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 −16.</m:t>
                          </m:r>
                          <m:r>
                            <a:rPr lang="ru-RU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5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0&lt;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≤−11.55,</m:t>
                          </m:r>
                        </m:e>
                        <m:e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</m:t>
                          </m:r>
                          <m:r>
                            <a:rPr lang="ru-RU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95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−11.</m:t>
                          </m:r>
                          <m:r>
                            <a:rPr lang="ru-RU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5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5&lt;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≤−6.60,</m:t>
                          </m:r>
                        </m:e>
                        <m:e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</m:t>
                          </m:r>
                          <m:r>
                            <a:rPr lang="ru-RU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215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 −6.</m:t>
                          </m:r>
                          <m:r>
                            <a:rPr lang="ru-RU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6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0&lt;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≤−1.65,</m:t>
                          </m:r>
                        </m:e>
                        <m:e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</m:t>
                          </m:r>
                          <m:r>
                            <a:rPr lang="ru-RU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396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 −1.</m:t>
                          </m:r>
                          <m:r>
                            <a:rPr lang="ru-RU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6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5&lt;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≤3.30,</m:t>
                          </m:r>
                        </m:e>
                        <m:e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0.</m:t>
                          </m:r>
                          <m:r>
                            <a:rPr lang="ru-RU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513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 3.</m:t>
                          </m:r>
                          <m:r>
                            <a:rPr lang="ru-RU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0&lt;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≤8.25,</m:t>
                          </m:r>
                        </m:e>
                        <m:e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</m:t>
                          </m:r>
                          <m:r>
                            <a:rPr lang="ru-RU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623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 8.</m:t>
                          </m:r>
                          <m:r>
                            <a:rPr lang="ru-RU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5&lt;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≤13.20,</m:t>
                          </m:r>
                        </m:e>
                        <m:e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</m:t>
                          </m:r>
                          <m:r>
                            <a:rPr lang="ru-RU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784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13.</m:t>
                          </m:r>
                          <m:r>
                            <a:rPr lang="ru-RU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20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&lt;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≤18.15,</m:t>
                          </m:r>
                        </m:e>
                        <m:e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</m:t>
                          </m:r>
                          <m:r>
                            <a:rPr lang="ru-RU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956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1</m:t>
                          </m:r>
                          <m:r>
                            <a:rPr lang="ru-RU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8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.</m:t>
                          </m:r>
                          <m:r>
                            <a:rPr lang="ru-RU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5&lt;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≤23.10,</m:t>
                          </m:r>
                        </m:e>
                        <m:e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1, 2</m:t>
                          </m:r>
                          <m:r>
                            <a:rPr lang="ru-RU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.10&lt;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≤28.05,</m:t>
                          </m:r>
                        </m:e>
                      </m:eqArr>
                    </m:e>
                  </m:d>
                </m:oMath>
              </a14:m>
              <a:endParaRPr lang="ru-RU" sz="14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135254" y="3299461"/>
              <a:ext cx="3451861" cy="25107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lvl="0" algn="l"/>
              <a:r>
                <a:rPr lang="en-US" sz="1400"/>
                <a:t>F*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(𝑥)={█(0,  𝑥≤−26.4,@0.00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</a:t>
              </a:r>
              <a:r>
                <a:rPr lang="be-BY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−26.4&lt;𝑥≤−21.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5,@0.0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15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−21.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5&lt;𝑥≤−16.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,@0.0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44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−16.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0&lt;𝑥≤−11.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5,@0.0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95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−11.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5&lt;𝑥≤−6.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215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−6.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0&lt;𝑥≤−1.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396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−1.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5&lt;𝑥≤3.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0,@ 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513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3.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0&lt;𝑥≤8.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623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8.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5&lt;𝑥≤13.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784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13.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 ≤1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956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1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5&lt;𝑥 ≤2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.10,@1, 2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.10&lt;𝑥 ≤2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5,)┤</a:t>
              </a:r>
              <a:endParaRPr lang="ru-RU" sz="14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11</xdr:col>
      <xdr:colOff>135255</xdr:colOff>
      <xdr:row>15</xdr:row>
      <xdr:rowOff>188596</xdr:rowOff>
    </xdr:from>
    <xdr:to>
      <xdr:col>20</xdr:col>
      <xdr:colOff>134303</xdr:colOff>
      <xdr:row>31</xdr:row>
      <xdr:rowOff>18098</xdr:rowOff>
    </xdr:to>
    <xdr:graphicFrame macro="">
      <xdr:nvGraphicFramePr>
        <xdr:cNvPr id="5" name="Диаграмма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381000</xdr:colOff>
      <xdr:row>12</xdr:row>
      <xdr:rowOff>26670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629400" y="22212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650650</xdr:colOff>
      <xdr:row>0</xdr:row>
      <xdr:rowOff>181108</xdr:rowOff>
    </xdr:from>
    <xdr:to>
      <xdr:col>17</xdr:col>
      <xdr:colOff>0</xdr:colOff>
      <xdr:row>16</xdr:row>
      <xdr:rowOff>174402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545973</xdr:colOff>
      <xdr:row>54</xdr:row>
      <xdr:rowOff>101539</xdr:rowOff>
    </xdr:from>
    <xdr:ext cx="3143288" cy="10417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755523" y="10074214"/>
              <a:ext cx="3143288" cy="10417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400"/>
                <a:t>F*</a:t>
              </a:r>
              <a14:m>
                <m:oMath xmlns:m="http://schemas.openxmlformats.org/officeDocument/2006/math">
                  <m:d>
                    <m:dPr>
                      <m:ctrlP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d>
                    <m:dPr>
                      <m:begChr m:val="{"/>
                      <m:endChr m:val=""/>
                      <m:ctrlP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eqArr>
                        <m:eqArrPr>
                          <m:ctrlP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eqArrPr>
                        <m:e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0,  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≤29,</m:t>
                          </m:r>
                        </m:e>
                        <m:e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&amp;0.0100, </m:t>
                          </m:r>
                          <m:r>
                            <a:rPr lang="ru-RU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29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&lt;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≤38,</m:t>
                          </m:r>
                        </m:e>
                        <m:e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0.0200,  </m:t>
                          </m:r>
                          <m:r>
                            <a:rPr lang="ru-RU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38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&lt;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≤40,</m:t>
                          </m:r>
                        </m:e>
                        <m:e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</m:t>
                          </m:r>
                          <m:r>
                            <a:rPr lang="ru-RU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0290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 </m:t>
                          </m:r>
                          <m:r>
                            <a:rPr lang="ru-RU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40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&lt;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≤41,</m:t>
                          </m:r>
                        </m:e>
                        <m:e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  <m:r>
                            <a:rPr lang="ru-RU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.1220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 </m:t>
                          </m:r>
                          <m:r>
                            <a:rPr lang="ru-RU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41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&lt;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≤44,</m:t>
                          </m:r>
                        </m:e>
                        <m:e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</m:t>
                          </m:r>
                          <m:r>
                            <a:rPr lang="ru-RU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1310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 </m:t>
                          </m:r>
                          <m:r>
                            <a:rPr lang="ru-RU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44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&lt;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≤45,</m:t>
                          </m:r>
                        </m:e>
                        <m:e>
                          <m:eqArr>
                            <m:eqArrPr>
                              <m:ctrlP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eqArrPr>
                            <m:e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&amp;0</m:t>
                              </m:r>
                              <m:r>
                                <a:rPr lang="ru-RU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.1390,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 </m:t>
                              </m:r>
                              <m:r>
                                <a:rPr lang="ru-RU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 45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&lt;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≤47,</m:t>
                              </m:r>
                            </m:e>
                            <m:e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0.</m:t>
                              </m:r>
                              <m:r>
                                <a:rPr lang="ru-RU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1470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,  </m:t>
                              </m:r>
                              <m:r>
                                <a:rPr lang="ru-RU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47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&lt;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≤49,</m:t>
                              </m:r>
                            </m:e>
                            <m:e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0.</m:t>
                              </m:r>
                              <m:r>
                                <a:rPr lang="ru-RU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1650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,  </m:t>
                              </m:r>
                              <m:r>
                                <a:rPr lang="ru-RU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49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&lt;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≤50,</m:t>
                              </m:r>
                            </m:e>
                            <m:e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</m:t>
                              </m:r>
                              <m:r>
                                <a:rPr lang="ru-RU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.2030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,  </m:t>
                              </m:r>
                              <m:r>
                                <a:rPr lang="ru-RU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50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&lt;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≤52,</m:t>
                              </m:r>
                            </m:e>
                            <m:e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0.</m:t>
                              </m:r>
                              <m:r>
                                <a:rPr lang="ru-RU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2120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,  </m:t>
                              </m:r>
                              <m:r>
                                <a:rPr lang="ru-RU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52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&lt;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≤53,</m:t>
                              </m:r>
                            </m:e>
                            <m:e>
                              <m:eqArr>
                                <m:eqArrPr>
                                  <m:ctrlP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eqArrPr>
                                <m:e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&amp;0.</m:t>
                                  </m:r>
                                  <m:r>
                                    <a:rPr lang="ru-RU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2300,</m:t>
                                  </m:r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 </m:t>
                                  </m:r>
                                  <m:r>
                                    <a:rPr lang="ru-RU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 53</m:t>
                                  </m:r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&lt;</m:t>
                                  </m:r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≤54,</m:t>
                                  </m:r>
                                </m:e>
                                <m:e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0.</m:t>
                                  </m:r>
                                  <m:r>
                                    <a:rPr lang="ru-RU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2480</m:t>
                                  </m:r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,  </m:t>
                                  </m:r>
                                  <m:r>
                                    <a:rPr lang="ru-RU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54</m:t>
                                  </m:r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&lt;</m:t>
                                  </m:r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≤55,</m:t>
                                  </m:r>
                                </m:e>
                                <m:e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0.</m:t>
                                  </m:r>
                                  <m:r>
                                    <a:rPr lang="ru-RU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2930</m:t>
                                  </m:r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,  </m:t>
                                  </m:r>
                                  <m:r>
                                    <a:rPr lang="ru-RU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55</m:t>
                                  </m:r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&lt;</m:t>
                                  </m:r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≤56,</m:t>
                                  </m:r>
                                </m:e>
                                <m:e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  <m:r>
                                    <a:rPr lang="ru-RU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.3330</m:t>
                                  </m:r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,  </m:t>
                                  </m:r>
                                  <m:r>
                                    <a:rPr lang="ru-RU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56</m:t>
                                  </m:r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&lt;</m:t>
                                  </m:r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≤57,</m:t>
                                  </m:r>
                                </m:e>
                                <m:e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0.</m:t>
                                  </m:r>
                                  <m:r>
                                    <a:rPr lang="ru-RU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3710</m:t>
                                  </m:r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,  </m:t>
                                  </m:r>
                                  <m:r>
                                    <a:rPr lang="ru-RU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57</m:t>
                                  </m:r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&lt;</m:t>
                                  </m:r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≤58, </m:t>
                                  </m:r>
                                </m:e>
                                <m:e>
                                  <m:eqArr>
                                    <m:eqArrPr>
                                      <m:ctrlP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eqArrPr>
                                    <m:e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&amp;0.</m:t>
                                      </m:r>
                                      <m:r>
                                        <a:rPr lang="ru-RU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4170</m:t>
                                      </m:r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, </m:t>
                                      </m:r>
                                      <m:r>
                                        <a:rPr lang="ru-RU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 58</m:t>
                                      </m:r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&lt;</m:t>
                                      </m:r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𝑥</m:t>
                                      </m:r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≤59,</m:t>
                                      </m:r>
                                    </m:e>
                                    <m:e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0.</m:t>
                                      </m:r>
                                      <m:r>
                                        <a:rPr lang="ru-RU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4460</m:t>
                                      </m:r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,  </m:t>
                                      </m:r>
                                      <m:r>
                                        <a:rPr lang="ru-RU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59</m:t>
                                      </m:r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&lt;</m:t>
                                      </m:r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𝑥</m:t>
                                      </m:r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≤62,</m:t>
                                      </m:r>
                                    </m:e>
                                    <m:e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0.</m:t>
                                      </m:r>
                                      <m:r>
                                        <a:rPr lang="ru-RU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4720</m:t>
                                      </m:r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,  </m:t>
                                      </m:r>
                                      <m:r>
                                        <a:rPr lang="ru-RU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62</m:t>
                                      </m:r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&lt;</m:t>
                                      </m:r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𝑥</m:t>
                                      </m:r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≤63,</m:t>
                                      </m:r>
                                    </m:e>
                                    <m:e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0</m:t>
                                      </m:r>
                                      <m:r>
                                        <a:rPr lang="ru-RU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.5240</m:t>
                                      </m:r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, </m:t>
                                      </m:r>
                                      <m:r>
                                        <a:rPr lang="ru-RU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63</m:t>
                                      </m:r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&lt;</m:t>
                                      </m:r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𝑥</m:t>
                                      </m:r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≤64,</m:t>
                                      </m:r>
                                    </m:e>
                                    <m:e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0.</m:t>
                                      </m:r>
                                      <m:r>
                                        <a:rPr lang="ru-RU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5340,</m:t>
                                      </m:r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  </m:t>
                                      </m:r>
                                      <m:r>
                                        <a:rPr lang="ru-RU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64</m:t>
                                      </m:r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&lt;</m:t>
                                      </m:r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𝑥</m:t>
                                      </m:r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≤65, </m:t>
                                      </m:r>
                                    </m:e>
                                    <m:e>
                                      <m:eqArr>
                                        <m:eqArrPr>
                                          <m:ctrlP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eqArrPr>
                                        <m:e>
                                          <m: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&amp;0.</m:t>
                                          </m:r>
                                          <m:r>
                                            <a:rPr lang="ru-RU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5680</m:t>
                                          </m:r>
                                          <m: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, </m:t>
                                          </m:r>
                                          <m:r>
                                            <a:rPr lang="ru-RU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 65</m:t>
                                          </m:r>
                                          <m: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&lt;</m:t>
                                          </m:r>
                                          <m: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𝑥</m:t>
                                          </m:r>
                                          <m: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≤66,</m:t>
                                          </m:r>
                                        </m:e>
                                        <m:e>
                                          <m: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0.</m:t>
                                          </m:r>
                                          <m:r>
                                            <a:rPr lang="ru-RU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5860</m:t>
                                          </m:r>
                                          <m: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,  6</m:t>
                                          </m:r>
                                          <m:r>
                                            <a:rPr lang="ru-RU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6</m:t>
                                          </m:r>
                                          <m: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&lt;</m:t>
                                          </m:r>
                                          <m: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𝑥</m:t>
                                          </m:r>
                                          <m: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≤67,</m:t>
                                          </m:r>
                                        </m:e>
                                        <m:e>
                                          <m: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0.</m:t>
                                          </m:r>
                                          <m:r>
                                            <a:rPr lang="ru-RU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5950</m:t>
                                          </m:r>
                                          <m: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,  </m:t>
                                          </m:r>
                                          <m:r>
                                            <a:rPr lang="ru-RU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67</m:t>
                                          </m:r>
                                          <m: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&lt;</m:t>
                                          </m:r>
                                          <m: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𝑥</m:t>
                                          </m:r>
                                          <m: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≤68,</m:t>
                                          </m:r>
                                        </m:e>
                                        <m:e>
                                          <m: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0</m:t>
                                          </m:r>
                                          <m:r>
                                            <a:rPr lang="ru-RU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.6140</m:t>
                                          </m:r>
                                          <m: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,  </m:t>
                                          </m:r>
                                          <m:r>
                                            <a:rPr lang="ru-RU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68</m:t>
                                          </m:r>
                                          <m: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&lt;</m:t>
                                          </m:r>
                                          <m: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𝑥</m:t>
                                          </m:r>
                                          <m: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≤70,</m:t>
                                          </m:r>
                                        </m:e>
                                        <m:e>
                                          <m: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0.</m:t>
                                          </m:r>
                                          <m:r>
                                            <a:rPr lang="ru-RU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6510</m:t>
                                          </m:r>
                                          <m: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, </m:t>
                                          </m:r>
                                          <m:r>
                                            <a:rPr lang="ru-RU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70</m:t>
                                          </m:r>
                                          <m: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&lt;</m:t>
                                          </m:r>
                                          <m: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𝑥</m:t>
                                          </m:r>
                                          <m: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≤71, </m:t>
                                          </m:r>
                                        </m:e>
                                        <m:e>
                                          <m:eqArr>
                                            <m:eqArrPr>
                                              <m:ctrlP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</m:ctrlPr>
                                            </m:eqArrPr>
                                            <m:e>
                                              <m: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&amp;0.</m:t>
                                              </m:r>
                                              <m:r>
                                                <a:rPr lang="ru-RU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6600,</m:t>
                                              </m:r>
                                              <m: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 </m:t>
                                              </m:r>
                                              <m:r>
                                                <a:rPr lang="ru-RU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 71</m:t>
                                              </m:r>
                                              <m: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&lt;</m:t>
                                              </m:r>
                                              <m: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𝑥</m:t>
                                              </m:r>
                                              <m: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≤72,</m:t>
                                              </m:r>
                                            </m:e>
                                            <m:e>
                                              <m: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0.</m:t>
                                              </m:r>
                                              <m:r>
                                                <a:rPr lang="ru-RU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6700</m:t>
                                              </m:r>
                                              <m: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,  </m:t>
                                              </m:r>
                                              <m:r>
                                                <a:rPr lang="ru-RU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72</m:t>
                                              </m:r>
                                              <m: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&lt;</m:t>
                                              </m:r>
                                              <m: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𝑥</m:t>
                                              </m:r>
                                              <m: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≤73,</m:t>
                                              </m:r>
                                            </m:e>
                                            <m:e>
                                              <m: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0.</m:t>
                                              </m:r>
                                              <m:r>
                                                <a:rPr lang="ru-RU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6790</m:t>
                                              </m:r>
                                              <m: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,  7</m:t>
                                              </m:r>
                                              <m:r>
                                                <a:rPr lang="ru-RU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3</m:t>
                                              </m:r>
                                              <m: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&lt;</m:t>
                                              </m:r>
                                              <m: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𝑥</m:t>
                                              </m:r>
                                              <m: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≤74,</m:t>
                                              </m:r>
                                            </m:e>
                                            <m:e>
                                              <m: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0</m:t>
                                              </m:r>
                                              <m:r>
                                                <a:rPr lang="ru-RU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.6990</m:t>
                                              </m:r>
                                              <m: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,  </m:t>
                                              </m:r>
                                              <m:r>
                                                <a:rPr lang="ru-RU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74</m:t>
                                              </m:r>
                                              <m: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&lt;</m:t>
                                              </m:r>
                                              <m: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𝑥</m:t>
                                              </m:r>
                                              <m: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≤75,</m:t>
                                              </m:r>
                                            </m:e>
                                            <m:e>
                                              <m: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0.</m:t>
                                              </m:r>
                                              <m:r>
                                                <a:rPr lang="ru-RU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7470</m:t>
                                              </m:r>
                                              <m: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,  </m:t>
                                              </m:r>
                                              <m:r>
                                                <a:rPr lang="ru-RU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75</m:t>
                                              </m:r>
                                              <m: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&lt;</m:t>
                                              </m:r>
                                              <m: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𝑥</m:t>
                                              </m:r>
                                              <m: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≤76, </m:t>
                                              </m:r>
                                            </m:e>
                                            <m:e>
                                              <m:eqArr>
                                                <m:eqArrPr>
                                                  <m:ctrlP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</m:ctrlPr>
                                                </m:eqArrPr>
                                                <m:e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&amp;0.</m:t>
                                                  </m:r>
                                                  <m:r>
                                                    <a:rPr lang="ru-RU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7560</m:t>
                                                  </m:r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, </m:t>
                                                  </m:r>
                                                  <m:r>
                                                    <a:rPr lang="ru-RU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 76</m:t>
                                                  </m:r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&lt;</m:t>
                                                  </m:r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𝑥</m:t>
                                                  </m:r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≤77,</m:t>
                                                  </m:r>
                                                </m:e>
                                                <m:e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0.</m:t>
                                                  </m:r>
                                                  <m:r>
                                                    <a:rPr lang="ru-RU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7650</m:t>
                                                  </m:r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,  </m:t>
                                                  </m:r>
                                                  <m:r>
                                                    <a:rPr lang="ru-RU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77</m:t>
                                                  </m:r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&lt;</m:t>
                                                  </m:r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𝑥</m:t>
                                                  </m:r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≤78,</m:t>
                                                  </m:r>
                                                </m:e>
                                                <m:e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0.</m:t>
                                                  </m:r>
                                                  <m:r>
                                                    <a:rPr lang="ru-RU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7920</m:t>
                                                  </m:r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,  </m:t>
                                                  </m:r>
                                                  <m:r>
                                                    <a:rPr lang="ru-RU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78</m:t>
                                                  </m:r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&lt;</m:t>
                                                  </m:r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𝑥</m:t>
                                                  </m:r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≤80,</m:t>
                                                  </m:r>
                                                </m:e>
                                                <m:e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0</m:t>
                                                  </m:r>
                                                  <m:r>
                                                    <a:rPr lang="ru-RU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.8180</m:t>
                                                  </m:r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,  8</m:t>
                                                  </m:r>
                                                  <m:r>
                                                    <a:rPr lang="ru-RU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0</m:t>
                                                  </m:r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&lt;</m:t>
                                                  </m:r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𝑥</m:t>
                                                  </m:r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≤82,</m:t>
                                                  </m:r>
                                                </m:e>
                                                <m:e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0.</m:t>
                                                  </m:r>
                                                  <m:r>
                                                    <a:rPr lang="ru-RU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8270</m:t>
                                                  </m:r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,  </m:t>
                                                  </m:r>
                                                  <m:r>
                                                    <a:rPr lang="ru-RU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82</m:t>
                                                  </m:r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&lt;</m:t>
                                                  </m:r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𝑥</m:t>
                                                  </m:r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≤84,</m:t>
                                                  </m:r>
                                                </m:e>
                                                <m:e>
                                                  <m:eqArr>
                                                    <m:eqArrPr>
                                                      <m:ctrlPr>
                                                        <a:rPr lang="en-US" sz="1400" b="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</m:ctrlPr>
                                                    </m:eqArrPr>
                                                    <m:e>
                                                      <m:r>
                                                        <a:rPr lang="en-US" sz="1400" b="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&amp;0.</m:t>
                                                      </m:r>
                                                      <m:r>
                                                        <a:rPr lang="ru-RU" sz="1400" b="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8370,</m:t>
                                                      </m:r>
                                                      <m:r>
                                                        <a:rPr lang="en-US" sz="1400" b="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 </m:t>
                                                      </m:r>
                                                      <m:r>
                                                        <a:rPr lang="ru-RU" sz="1400" b="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 84</m:t>
                                                      </m:r>
                                                      <m:r>
                                                        <a:rPr lang="en-US" sz="1400" b="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&lt;</m:t>
                                                      </m:r>
                                                      <m:r>
                                                        <a:rPr lang="en-US" sz="1400" b="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𝑥</m:t>
                                                      </m:r>
                                                      <m:r>
                                                        <a:rPr lang="en-US" sz="1400" b="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≤85,</m:t>
                                                      </m:r>
                                                    </m:e>
                                                    <m:e>
                                                      <m:r>
                                                        <a:rPr lang="en-US" sz="1400" b="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0.</m:t>
                                                      </m:r>
                                                      <m:r>
                                                        <a:rPr lang="ru-RU" sz="1400" b="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8730</m:t>
                                                      </m:r>
                                                      <m:r>
                                                        <a:rPr lang="en-US" sz="1400" b="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,  </m:t>
                                                      </m:r>
                                                      <m:r>
                                                        <a:rPr lang="ru-RU" sz="1400" b="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85</m:t>
                                                      </m:r>
                                                      <m:r>
                                                        <a:rPr lang="en-US" sz="1400" b="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&lt;</m:t>
                                                      </m:r>
                                                      <m:r>
                                                        <a:rPr lang="en-US" sz="1400" b="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𝑥</m:t>
                                                      </m:r>
                                                      <m:r>
                                                        <a:rPr lang="en-US" sz="1400" b="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≤86,</m:t>
                                                      </m:r>
                                                    </m:e>
                                                    <m:e>
                                                      <m:r>
                                                        <a:rPr lang="en-US" sz="1400" b="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0.</m:t>
                                                      </m:r>
                                                      <m:r>
                                                        <a:rPr lang="ru-RU" sz="1400" b="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8820</m:t>
                                                      </m:r>
                                                      <m:r>
                                                        <a:rPr lang="en-US" sz="1400" b="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,  </m:t>
                                                      </m:r>
                                                      <m:r>
                                                        <a:rPr lang="ru-RU" sz="1400" b="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86</m:t>
                                                      </m:r>
                                                      <m:r>
                                                        <a:rPr lang="en-US" sz="1400" b="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&lt;</m:t>
                                                      </m:r>
                                                      <m:r>
                                                        <a:rPr lang="en-US" sz="1400" b="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𝑥</m:t>
                                                      </m:r>
                                                      <m:r>
                                                        <a:rPr lang="en-US" sz="1400" b="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≤87,</m:t>
                                                      </m:r>
                                                    </m:e>
                                                    <m:e>
                                                      <m:r>
                                                        <a:rPr lang="en-US" sz="1400" b="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0</m:t>
                                                      </m:r>
                                                      <m:r>
                                                        <a:rPr lang="ru-RU" sz="1400" b="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.9000</m:t>
                                                      </m:r>
                                                      <m:r>
                                                        <a:rPr lang="en-US" sz="1400" b="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,  </m:t>
                                                      </m:r>
                                                      <m:r>
                                                        <a:rPr lang="ru-RU" sz="1400" b="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87</m:t>
                                                      </m:r>
                                                      <m:r>
                                                        <a:rPr lang="en-US" sz="1400" b="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&lt;</m:t>
                                                      </m:r>
                                                      <m:r>
                                                        <a:rPr lang="en-US" sz="1400" b="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𝑥</m:t>
                                                      </m:r>
                                                      <m:r>
                                                        <a:rPr lang="en-US" sz="1400" b="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≤88,</m:t>
                                                      </m:r>
                                                    </m:e>
                                                    <m:e>
                                                      <m:r>
                                                        <a:rPr lang="en-US" sz="1400" b="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0.</m:t>
                                                      </m:r>
                                                      <m:r>
                                                        <a:rPr lang="ru-RU" sz="1400" b="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9090,</m:t>
                                                      </m:r>
                                                      <m:r>
                                                        <a:rPr lang="en-US" sz="1400" b="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  </m:t>
                                                      </m:r>
                                                      <m:r>
                                                        <a:rPr lang="ru-RU" sz="1400" b="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88</m:t>
                                                      </m:r>
                                                      <m:r>
                                                        <a:rPr lang="en-US" sz="1400" b="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&lt;</m:t>
                                                      </m:r>
                                                      <m:r>
                                                        <a:rPr lang="en-US" sz="1400" b="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𝑥</m:t>
                                                      </m:r>
                                                      <m:r>
                                                        <a:rPr lang="en-US" sz="1400" b="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≤89, </m:t>
                                                      </m:r>
                                                    </m:e>
                                                    <m:e>
                                                      <m:eqArr>
                                                        <m:eqArrPr>
                                                          <m:ctrlPr>
                                                            <a:rPr lang="en-US" sz="1400" b="0" i="1">
                                                              <a:solidFill>
                                                                <a:schemeClr val="tx1"/>
                                                              </a:solidFill>
                                                              <a:effectLst/>
                                                              <a:latin typeface="Cambria Math" panose="02040503050406030204" pitchFamily="18" charset="0"/>
                                                              <a:ea typeface="+mn-ea"/>
                                                              <a:cs typeface="+mn-cs"/>
                                                            </a:rPr>
                                                          </m:ctrlPr>
                                                        </m:eqArrPr>
                                                        <m:e>
                                                          <m:r>
                                                            <a:rPr lang="en-US" sz="1400" b="0" i="1">
                                                              <a:solidFill>
                                                                <a:schemeClr val="tx1"/>
                                                              </a:solidFill>
                                                              <a:effectLst/>
                                                              <a:latin typeface="Cambria Math" panose="02040503050406030204" pitchFamily="18" charset="0"/>
                                                              <a:ea typeface="+mn-ea"/>
                                                              <a:cs typeface="+mn-cs"/>
                                                            </a:rPr>
                                                            <m:t>&amp;0.</m:t>
                                                          </m:r>
                                                          <m:r>
                                                            <a:rPr lang="ru-RU" sz="1400" b="0" i="1">
                                                              <a:solidFill>
                                                                <a:schemeClr val="tx1"/>
                                                              </a:solidFill>
                                                              <a:effectLst/>
                                                              <a:latin typeface="Cambria Math" panose="02040503050406030204" pitchFamily="18" charset="0"/>
                                                              <a:ea typeface="+mn-ea"/>
                                                              <a:cs typeface="+mn-cs"/>
                                                            </a:rPr>
                                                            <m:t>9180</m:t>
                                                          </m:r>
                                                          <m:r>
                                                            <a:rPr lang="en-US" sz="1400" b="0" i="1">
                                                              <a:solidFill>
                                                                <a:schemeClr val="tx1"/>
                                                              </a:solidFill>
                                                              <a:effectLst/>
                                                              <a:latin typeface="Cambria Math" panose="02040503050406030204" pitchFamily="18" charset="0"/>
                                                              <a:ea typeface="+mn-ea"/>
                                                              <a:cs typeface="+mn-cs"/>
                                                            </a:rPr>
                                                            <m:t>, </m:t>
                                                          </m:r>
                                                          <m:r>
                                                            <a:rPr lang="ru-RU" sz="1400" b="0" i="1">
                                                              <a:solidFill>
                                                                <a:schemeClr val="tx1"/>
                                                              </a:solidFill>
                                                              <a:effectLst/>
                                                              <a:latin typeface="Cambria Math" panose="02040503050406030204" pitchFamily="18" charset="0"/>
                                                              <a:ea typeface="+mn-ea"/>
                                                              <a:cs typeface="+mn-cs"/>
                                                            </a:rPr>
                                                            <m:t> 89</m:t>
                                                          </m:r>
                                                          <m:r>
                                                            <a:rPr lang="en-US" sz="1400" b="0" i="1">
                                                              <a:solidFill>
                                                                <a:schemeClr val="tx1"/>
                                                              </a:solidFill>
                                                              <a:effectLst/>
                                                              <a:latin typeface="Cambria Math" panose="02040503050406030204" pitchFamily="18" charset="0"/>
                                                              <a:ea typeface="+mn-ea"/>
                                                              <a:cs typeface="+mn-cs"/>
                                                            </a:rPr>
                                                            <m:t>&lt;</m:t>
                                                          </m:r>
                                                          <m:r>
                                                            <a:rPr lang="en-US" sz="1400" b="0" i="1">
                                                              <a:solidFill>
                                                                <a:schemeClr val="tx1"/>
                                                              </a:solidFill>
                                                              <a:effectLst/>
                                                              <a:latin typeface="Cambria Math" panose="02040503050406030204" pitchFamily="18" charset="0"/>
                                                              <a:ea typeface="+mn-ea"/>
                                                              <a:cs typeface="+mn-cs"/>
                                                            </a:rPr>
                                                            <m:t>𝑥</m:t>
                                                          </m:r>
                                                          <m:r>
                                                            <a:rPr lang="en-US" sz="1400" b="0" i="1">
                                                              <a:solidFill>
                                                                <a:schemeClr val="tx1"/>
                                                              </a:solidFill>
                                                              <a:effectLst/>
                                                              <a:latin typeface="Cambria Math" panose="02040503050406030204" pitchFamily="18" charset="0"/>
                                                              <a:ea typeface="+mn-ea"/>
                                                              <a:cs typeface="+mn-cs"/>
                                                            </a:rPr>
                                                            <m:t>≤90,</m:t>
                                                          </m:r>
                                                        </m:e>
                                                        <m:e>
                                                          <m:r>
                                                            <a:rPr lang="en-US" sz="1400" b="0" i="1">
                                                              <a:solidFill>
                                                                <a:schemeClr val="tx1"/>
                                                              </a:solidFill>
                                                              <a:effectLst/>
                                                              <a:latin typeface="Cambria Math" panose="02040503050406030204" pitchFamily="18" charset="0"/>
                                                              <a:ea typeface="+mn-ea"/>
                                                              <a:cs typeface="+mn-cs"/>
                                                            </a:rPr>
                                                            <m:t>0.</m:t>
                                                          </m:r>
                                                          <m:r>
                                                            <a:rPr lang="ru-RU" sz="1400" b="0" i="1">
                                                              <a:solidFill>
                                                                <a:schemeClr val="tx1"/>
                                                              </a:solidFill>
                                                              <a:effectLst/>
                                                              <a:latin typeface="Cambria Math" panose="02040503050406030204" pitchFamily="18" charset="0"/>
                                                              <a:ea typeface="+mn-ea"/>
                                                              <a:cs typeface="+mn-cs"/>
                                                            </a:rPr>
                                                            <m:t>9360</m:t>
                                                          </m:r>
                                                          <m:r>
                                                            <a:rPr lang="en-US" sz="1400" b="0" i="1">
                                                              <a:solidFill>
                                                                <a:schemeClr val="tx1"/>
                                                              </a:solidFill>
                                                              <a:effectLst/>
                                                              <a:latin typeface="Cambria Math" panose="02040503050406030204" pitchFamily="18" charset="0"/>
                                                              <a:ea typeface="+mn-ea"/>
                                                              <a:cs typeface="+mn-cs"/>
                                                            </a:rPr>
                                                            <m:t>,  </m:t>
                                                          </m:r>
                                                          <m:r>
                                                            <a:rPr lang="ru-RU" sz="1400" b="0" i="1">
                                                              <a:solidFill>
                                                                <a:schemeClr val="tx1"/>
                                                              </a:solidFill>
                                                              <a:effectLst/>
                                                              <a:latin typeface="Cambria Math" panose="02040503050406030204" pitchFamily="18" charset="0"/>
                                                              <a:ea typeface="+mn-ea"/>
                                                              <a:cs typeface="+mn-cs"/>
                                                            </a:rPr>
                                                            <m:t>90</m:t>
                                                          </m:r>
                                                          <m:r>
                                                            <a:rPr lang="en-US" sz="1400" b="0" i="1">
                                                              <a:solidFill>
                                                                <a:schemeClr val="tx1"/>
                                                              </a:solidFill>
                                                              <a:effectLst/>
                                                              <a:latin typeface="Cambria Math" panose="02040503050406030204" pitchFamily="18" charset="0"/>
                                                              <a:ea typeface="+mn-ea"/>
                                                              <a:cs typeface="+mn-cs"/>
                                                            </a:rPr>
                                                            <m:t>&lt;</m:t>
                                                          </m:r>
                                                          <m:r>
                                                            <a:rPr lang="en-US" sz="1400" b="0" i="1">
                                                              <a:solidFill>
                                                                <a:schemeClr val="tx1"/>
                                                              </a:solidFill>
                                                              <a:effectLst/>
                                                              <a:latin typeface="Cambria Math" panose="02040503050406030204" pitchFamily="18" charset="0"/>
                                                              <a:ea typeface="+mn-ea"/>
                                                              <a:cs typeface="+mn-cs"/>
                                                            </a:rPr>
                                                            <m:t>𝑥</m:t>
                                                          </m:r>
                                                          <m:r>
                                                            <a:rPr lang="en-US" sz="1400" b="0" i="1">
                                                              <a:solidFill>
                                                                <a:schemeClr val="tx1"/>
                                                              </a:solidFill>
                                                              <a:effectLst/>
                                                              <a:latin typeface="Cambria Math" panose="02040503050406030204" pitchFamily="18" charset="0"/>
                                                              <a:ea typeface="+mn-ea"/>
                                                              <a:cs typeface="+mn-cs"/>
                                                            </a:rPr>
                                                            <m:t>≤91,</m:t>
                                                          </m:r>
                                                        </m:e>
                                                        <m:e>
                                                          <m:r>
                                                            <a:rPr lang="en-US" sz="1400" b="0" i="1">
                                                              <a:solidFill>
                                                                <a:schemeClr val="tx1"/>
                                                              </a:solidFill>
                                                              <a:effectLst/>
                                                              <a:latin typeface="Cambria Math" panose="02040503050406030204" pitchFamily="18" charset="0"/>
                                                              <a:ea typeface="+mn-ea"/>
                                                              <a:cs typeface="+mn-cs"/>
                                                            </a:rPr>
                                                            <m:t>0.</m:t>
                                                          </m:r>
                                                          <m:r>
                                                            <a:rPr lang="ru-RU" sz="1400" b="0" i="1">
                                                              <a:solidFill>
                                                                <a:schemeClr val="tx1"/>
                                                              </a:solidFill>
                                                              <a:effectLst/>
                                                              <a:latin typeface="Cambria Math" panose="02040503050406030204" pitchFamily="18" charset="0"/>
                                                              <a:ea typeface="+mn-ea"/>
                                                              <a:cs typeface="+mn-cs"/>
                                                            </a:rPr>
                                                            <m:t>9450</m:t>
                                                          </m:r>
                                                          <m:r>
                                                            <a:rPr lang="en-US" sz="1400" b="0" i="1">
                                                              <a:solidFill>
                                                                <a:schemeClr val="tx1"/>
                                                              </a:solidFill>
                                                              <a:effectLst/>
                                                              <a:latin typeface="Cambria Math" panose="02040503050406030204" pitchFamily="18" charset="0"/>
                                                              <a:ea typeface="+mn-ea"/>
                                                              <a:cs typeface="+mn-cs"/>
                                                            </a:rPr>
                                                            <m:t>,  </m:t>
                                                          </m:r>
                                                          <m:r>
                                                            <a:rPr lang="ru-RU" sz="1400" b="0" i="1">
                                                              <a:solidFill>
                                                                <a:schemeClr val="tx1"/>
                                                              </a:solidFill>
                                                              <a:effectLst/>
                                                              <a:latin typeface="Cambria Math" panose="02040503050406030204" pitchFamily="18" charset="0"/>
                                                              <a:ea typeface="+mn-ea"/>
                                                              <a:cs typeface="+mn-cs"/>
                                                            </a:rPr>
                                                            <m:t>91</m:t>
                                                          </m:r>
                                                          <m:r>
                                                            <a:rPr lang="en-US" sz="1400" b="0" i="1">
                                                              <a:solidFill>
                                                                <a:schemeClr val="tx1"/>
                                                              </a:solidFill>
                                                              <a:effectLst/>
                                                              <a:latin typeface="Cambria Math" panose="02040503050406030204" pitchFamily="18" charset="0"/>
                                                              <a:ea typeface="+mn-ea"/>
                                                              <a:cs typeface="+mn-cs"/>
                                                            </a:rPr>
                                                            <m:t>&lt;</m:t>
                                                          </m:r>
                                                          <m:r>
                                                            <a:rPr lang="en-US" sz="1400" b="0" i="1">
                                                              <a:solidFill>
                                                                <a:schemeClr val="tx1"/>
                                                              </a:solidFill>
                                                              <a:effectLst/>
                                                              <a:latin typeface="Cambria Math" panose="02040503050406030204" pitchFamily="18" charset="0"/>
                                                              <a:ea typeface="+mn-ea"/>
                                                              <a:cs typeface="+mn-cs"/>
                                                            </a:rPr>
                                                            <m:t>𝑥</m:t>
                                                          </m:r>
                                                          <m:r>
                                                            <a:rPr lang="en-US" sz="1400" b="0" i="1">
                                                              <a:solidFill>
                                                                <a:schemeClr val="tx1"/>
                                                              </a:solidFill>
                                                              <a:effectLst/>
                                                              <a:latin typeface="Cambria Math" panose="02040503050406030204" pitchFamily="18" charset="0"/>
                                                              <a:ea typeface="+mn-ea"/>
                                                              <a:cs typeface="+mn-cs"/>
                                                            </a:rPr>
                                                            <m:t>≤95,</m:t>
                                                          </m:r>
                                                        </m:e>
                                                        <m:e>
                                                          <m:r>
                                                            <a:rPr lang="en-US" sz="1400" b="0" i="1">
                                                              <a:solidFill>
                                                                <a:schemeClr val="tx1"/>
                                                              </a:solidFill>
                                                              <a:effectLst/>
                                                              <a:latin typeface="Cambria Math" panose="02040503050406030204" pitchFamily="18" charset="0"/>
                                                              <a:ea typeface="+mn-ea"/>
                                                              <a:cs typeface="+mn-cs"/>
                                                            </a:rPr>
                                                            <m:t>0</m:t>
                                                          </m:r>
                                                          <m:r>
                                                            <a:rPr lang="ru-RU" sz="1400" b="0" i="1">
                                                              <a:solidFill>
                                                                <a:schemeClr val="tx1"/>
                                                              </a:solidFill>
                                                              <a:effectLst/>
                                                              <a:latin typeface="Cambria Math" panose="02040503050406030204" pitchFamily="18" charset="0"/>
                                                              <a:ea typeface="+mn-ea"/>
                                                              <a:cs typeface="+mn-cs"/>
                                                            </a:rPr>
                                                            <m:t>.9540</m:t>
                                                          </m:r>
                                                          <m:r>
                                                            <a:rPr lang="en-US" sz="1400" b="0" i="1">
                                                              <a:solidFill>
                                                                <a:schemeClr val="tx1"/>
                                                              </a:solidFill>
                                                              <a:effectLst/>
                                                              <a:latin typeface="Cambria Math" panose="02040503050406030204" pitchFamily="18" charset="0"/>
                                                              <a:ea typeface="+mn-ea"/>
                                                              <a:cs typeface="+mn-cs"/>
                                                            </a:rPr>
                                                            <m:t>,  </m:t>
                                                          </m:r>
                                                          <m:r>
                                                            <a:rPr lang="ru-RU" sz="1400" b="0" i="1">
                                                              <a:solidFill>
                                                                <a:schemeClr val="tx1"/>
                                                              </a:solidFill>
                                                              <a:effectLst/>
                                                              <a:latin typeface="Cambria Math" panose="02040503050406030204" pitchFamily="18" charset="0"/>
                                                              <a:ea typeface="+mn-ea"/>
                                                              <a:cs typeface="+mn-cs"/>
                                                            </a:rPr>
                                                            <m:t>95</m:t>
                                                          </m:r>
                                                          <m:r>
                                                            <a:rPr lang="en-US" sz="1400" b="0" i="1">
                                                              <a:solidFill>
                                                                <a:schemeClr val="tx1"/>
                                                              </a:solidFill>
                                                              <a:effectLst/>
                                                              <a:latin typeface="Cambria Math" panose="02040503050406030204" pitchFamily="18" charset="0"/>
                                                              <a:ea typeface="+mn-ea"/>
                                                              <a:cs typeface="+mn-cs"/>
                                                            </a:rPr>
                                                            <m:t>&lt;</m:t>
                                                          </m:r>
                                                          <m:r>
                                                            <a:rPr lang="en-US" sz="1400" b="0" i="1">
                                                              <a:solidFill>
                                                                <a:schemeClr val="tx1"/>
                                                              </a:solidFill>
                                                              <a:effectLst/>
                                                              <a:latin typeface="Cambria Math" panose="02040503050406030204" pitchFamily="18" charset="0"/>
                                                              <a:ea typeface="+mn-ea"/>
                                                              <a:cs typeface="+mn-cs"/>
                                                            </a:rPr>
                                                            <m:t>𝑥</m:t>
                                                          </m:r>
                                                          <m:r>
                                                            <a:rPr lang="en-US" sz="1400" b="0" i="1">
                                                              <a:solidFill>
                                                                <a:schemeClr val="tx1"/>
                                                              </a:solidFill>
                                                              <a:effectLst/>
                                                              <a:latin typeface="Cambria Math" panose="02040503050406030204" pitchFamily="18" charset="0"/>
                                                              <a:ea typeface="+mn-ea"/>
                                                              <a:cs typeface="+mn-cs"/>
                                                            </a:rPr>
                                                            <m:t>≤96,</m:t>
                                                          </m:r>
                                                        </m:e>
                                                        <m:e>
                                                          <m:r>
                                                            <a:rPr lang="en-US" sz="1400" b="0" i="1">
                                                              <a:solidFill>
                                                                <a:schemeClr val="tx1"/>
                                                              </a:solidFill>
                                                              <a:effectLst/>
                                                              <a:latin typeface="Cambria Math" panose="02040503050406030204" pitchFamily="18" charset="0"/>
                                                              <a:ea typeface="+mn-ea"/>
                                                              <a:cs typeface="+mn-cs"/>
                                                            </a:rPr>
                                                            <m:t>0.</m:t>
                                                          </m:r>
                                                          <m:r>
                                                            <a:rPr lang="ru-RU" sz="1400" b="0" i="1">
                                                              <a:solidFill>
                                                                <a:schemeClr val="tx1"/>
                                                              </a:solidFill>
                                                              <a:effectLst/>
                                                              <a:latin typeface="Cambria Math" panose="02040503050406030204" pitchFamily="18" charset="0"/>
                                                              <a:ea typeface="+mn-ea"/>
                                                              <a:cs typeface="+mn-cs"/>
                                                            </a:rPr>
                                                            <m:t>9630,</m:t>
                                                          </m:r>
                                                          <m:r>
                                                            <a:rPr lang="en-US" sz="1400" b="0" i="1">
                                                              <a:solidFill>
                                                                <a:schemeClr val="tx1"/>
                                                              </a:solidFill>
                                                              <a:effectLst/>
                                                              <a:latin typeface="Cambria Math" panose="02040503050406030204" pitchFamily="18" charset="0"/>
                                                              <a:ea typeface="+mn-ea"/>
                                                              <a:cs typeface="+mn-cs"/>
                                                            </a:rPr>
                                                            <m:t>  </m:t>
                                                          </m:r>
                                                          <m:r>
                                                            <a:rPr lang="ru-RU" sz="1400" b="0" i="1">
                                                              <a:solidFill>
                                                                <a:schemeClr val="tx1"/>
                                                              </a:solidFill>
                                                              <a:effectLst/>
                                                              <a:latin typeface="Cambria Math" panose="02040503050406030204" pitchFamily="18" charset="0"/>
                                                              <a:ea typeface="+mn-ea"/>
                                                              <a:cs typeface="+mn-cs"/>
                                                            </a:rPr>
                                                            <m:t>96</m:t>
                                                          </m:r>
                                                          <m:r>
                                                            <a:rPr lang="en-US" sz="1400" b="0" i="1">
                                                              <a:solidFill>
                                                                <a:schemeClr val="tx1"/>
                                                              </a:solidFill>
                                                              <a:effectLst/>
                                                              <a:latin typeface="Cambria Math" panose="02040503050406030204" pitchFamily="18" charset="0"/>
                                                              <a:ea typeface="+mn-ea"/>
                                                              <a:cs typeface="+mn-cs"/>
                                                            </a:rPr>
                                                            <m:t>&lt;</m:t>
                                                          </m:r>
                                                          <m:r>
                                                            <a:rPr lang="en-US" sz="1400" b="0" i="1">
                                                              <a:solidFill>
                                                                <a:schemeClr val="tx1"/>
                                                              </a:solidFill>
                                                              <a:effectLst/>
                                                              <a:latin typeface="Cambria Math" panose="02040503050406030204" pitchFamily="18" charset="0"/>
                                                              <a:ea typeface="+mn-ea"/>
                                                              <a:cs typeface="+mn-cs"/>
                                                            </a:rPr>
                                                            <m:t>𝑥</m:t>
                                                          </m:r>
                                                          <m:r>
                                                            <a:rPr lang="en-US" sz="1400" b="0" i="1">
                                                              <a:solidFill>
                                                                <a:schemeClr val="tx1"/>
                                                              </a:solidFill>
                                                              <a:effectLst/>
                                                              <a:latin typeface="Cambria Math" panose="02040503050406030204" pitchFamily="18" charset="0"/>
                                                              <a:ea typeface="+mn-ea"/>
                                                              <a:cs typeface="+mn-cs"/>
                                                            </a:rPr>
                                                            <m:t>≤98, </m:t>
                                                          </m:r>
                                                        </m:e>
                                                        <m:e>
                                                          <m:eqArr>
                                                            <m:eqArrPr>
                                                              <m:ctrlPr>
                                                                <a:rPr lang="en-US" sz="1400" b="0" i="1">
                                                                  <a:solidFill>
                                                                    <a:schemeClr val="tx1"/>
                                                                  </a:solidFill>
                                                                  <a:effectLst/>
                                                                  <a:latin typeface="Cambria Math" panose="02040503050406030204" pitchFamily="18" charset="0"/>
                                                                  <a:ea typeface="+mn-ea"/>
                                                                  <a:cs typeface="+mn-cs"/>
                                                                </a:rPr>
                                                              </m:ctrlPr>
                                                            </m:eqArrPr>
                                                            <m:e>
                                                              <m:r>
                                                                <a:rPr lang="en-US" sz="1400" b="0" i="1">
                                                                  <a:solidFill>
                                                                    <a:schemeClr val="tx1"/>
                                                                  </a:solidFill>
                                                                  <a:effectLst/>
                                                                  <a:latin typeface="Cambria Math" panose="02040503050406030204" pitchFamily="18" charset="0"/>
                                                                  <a:ea typeface="+mn-ea"/>
                                                                  <a:cs typeface="+mn-cs"/>
                                                                </a:rPr>
                                                                <m:t>&amp;0.</m:t>
                                                              </m:r>
                                                              <m:r>
                                                                <a:rPr lang="ru-RU" sz="1400" b="0" i="1">
                                                                  <a:solidFill>
                                                                    <a:schemeClr val="tx1"/>
                                                                  </a:solidFill>
                                                                  <a:effectLst/>
                                                                  <a:latin typeface="Cambria Math" panose="02040503050406030204" pitchFamily="18" charset="0"/>
                                                                  <a:ea typeface="+mn-ea"/>
                                                                  <a:cs typeface="+mn-cs"/>
                                                                </a:rPr>
                                                                <m:t>9720</m:t>
                                                              </m:r>
                                                              <m:r>
                                                                <a:rPr lang="en-US" sz="1400" b="0" i="1">
                                                                  <a:solidFill>
                                                                    <a:schemeClr val="tx1"/>
                                                                  </a:solidFill>
                                                                  <a:effectLst/>
                                                                  <a:latin typeface="Cambria Math" panose="02040503050406030204" pitchFamily="18" charset="0"/>
                                                                  <a:ea typeface="+mn-ea"/>
                                                                  <a:cs typeface="+mn-cs"/>
                                                                </a:rPr>
                                                                <m:t>, </m:t>
                                                              </m:r>
                                                              <m:r>
                                                                <a:rPr lang="ru-RU" sz="1400" b="0" i="1">
                                                                  <a:solidFill>
                                                                    <a:schemeClr val="tx1"/>
                                                                  </a:solidFill>
                                                                  <a:effectLst/>
                                                                  <a:latin typeface="Cambria Math" panose="02040503050406030204" pitchFamily="18" charset="0"/>
                                                                  <a:ea typeface="+mn-ea"/>
                                                                  <a:cs typeface="+mn-cs"/>
                                                                </a:rPr>
                                                                <m:t>98</m:t>
                                                              </m:r>
                                                              <m:r>
                                                                <a:rPr lang="en-US" sz="1400" b="0" i="1">
                                                                  <a:solidFill>
                                                                    <a:schemeClr val="tx1"/>
                                                                  </a:solidFill>
                                                                  <a:effectLst/>
                                                                  <a:latin typeface="Cambria Math" panose="02040503050406030204" pitchFamily="18" charset="0"/>
                                                                  <a:ea typeface="+mn-ea"/>
                                                                  <a:cs typeface="+mn-cs"/>
                                                                </a:rPr>
                                                                <m:t>&lt;</m:t>
                                                              </m:r>
                                                              <m:r>
                                                                <a:rPr lang="en-US" sz="1400" b="0" i="1">
                                                                  <a:solidFill>
                                                                    <a:schemeClr val="tx1"/>
                                                                  </a:solidFill>
                                                                  <a:effectLst/>
                                                                  <a:latin typeface="Cambria Math" panose="02040503050406030204" pitchFamily="18" charset="0"/>
                                                                  <a:ea typeface="+mn-ea"/>
                                                                  <a:cs typeface="+mn-cs"/>
                                                                </a:rPr>
                                                                <m:t>𝑥</m:t>
                                                              </m:r>
                                                              <m:r>
                                                                <a:rPr lang="en-US" sz="1400" b="0" i="1">
                                                                  <a:solidFill>
                                                                    <a:schemeClr val="tx1"/>
                                                                  </a:solidFill>
                                                                  <a:effectLst/>
                                                                  <a:latin typeface="Cambria Math" panose="02040503050406030204" pitchFamily="18" charset="0"/>
                                                                  <a:ea typeface="+mn-ea"/>
                                                                  <a:cs typeface="+mn-cs"/>
                                                                </a:rPr>
                                                                <m:t>≤105,</m:t>
                                                              </m:r>
                                                            </m:e>
                                                            <m:e>
                                                              <m:r>
                                                                <a:rPr lang="en-US" sz="1400" b="0" i="1">
                                                                  <a:solidFill>
                                                                    <a:schemeClr val="tx1"/>
                                                                  </a:solidFill>
                                                                  <a:effectLst/>
                                                                  <a:latin typeface="Cambria Math" panose="02040503050406030204" pitchFamily="18" charset="0"/>
                                                                  <a:ea typeface="+mn-ea"/>
                                                                  <a:cs typeface="+mn-cs"/>
                                                                </a:rPr>
                                                                <m:t>0.</m:t>
                                                              </m:r>
                                                              <m:r>
                                                                <a:rPr lang="ru-RU" sz="1400" b="0" i="1">
                                                                  <a:solidFill>
                                                                    <a:schemeClr val="tx1"/>
                                                                  </a:solidFill>
                                                                  <a:effectLst/>
                                                                  <a:latin typeface="Cambria Math" panose="02040503050406030204" pitchFamily="18" charset="0"/>
                                                                  <a:ea typeface="+mn-ea"/>
                                                                  <a:cs typeface="+mn-cs"/>
                                                                </a:rPr>
                                                                <m:t>9810,</m:t>
                                                              </m:r>
                                                              <m:r>
                                                                <a:rPr lang="en-US" sz="1400" b="0" i="1">
                                                                  <a:solidFill>
                                                                    <a:schemeClr val="tx1"/>
                                                                  </a:solidFill>
                                                                  <a:effectLst/>
                                                                  <a:latin typeface="Cambria Math" panose="02040503050406030204" pitchFamily="18" charset="0"/>
                                                                  <a:ea typeface="+mn-ea"/>
                                                                  <a:cs typeface="+mn-cs"/>
                                                                </a:rPr>
                                                                <m:t>  </m:t>
                                                              </m:r>
                                                              <m:r>
                                                                <a:rPr lang="ru-RU" sz="1400" b="0" i="1">
                                                                  <a:solidFill>
                                                                    <a:schemeClr val="tx1"/>
                                                                  </a:solidFill>
                                                                  <a:effectLst/>
                                                                  <a:latin typeface="Cambria Math" panose="02040503050406030204" pitchFamily="18" charset="0"/>
                                                                  <a:ea typeface="+mn-ea"/>
                                                                  <a:cs typeface="+mn-cs"/>
                                                                </a:rPr>
                                                                <m:t>105</m:t>
                                                              </m:r>
                                                              <m:r>
                                                                <a:rPr lang="en-US" sz="1400" b="0" i="1">
                                                                  <a:solidFill>
                                                                    <a:schemeClr val="tx1"/>
                                                                  </a:solidFill>
                                                                  <a:effectLst/>
                                                                  <a:latin typeface="Cambria Math" panose="02040503050406030204" pitchFamily="18" charset="0"/>
                                                                  <a:ea typeface="+mn-ea"/>
                                                                  <a:cs typeface="+mn-cs"/>
                                                                </a:rPr>
                                                                <m:t>&lt;</m:t>
                                                              </m:r>
                                                              <m:r>
                                                                <a:rPr lang="en-US" sz="1400" b="0" i="1">
                                                                  <a:solidFill>
                                                                    <a:schemeClr val="tx1"/>
                                                                  </a:solidFill>
                                                                  <a:effectLst/>
                                                                  <a:latin typeface="Cambria Math" panose="02040503050406030204" pitchFamily="18" charset="0"/>
                                                                  <a:ea typeface="+mn-ea"/>
                                                                  <a:cs typeface="+mn-cs"/>
                                                                </a:rPr>
                                                                <m:t>𝑥</m:t>
                                                              </m:r>
                                                              <m:r>
                                                                <a:rPr lang="en-US" sz="1400" b="0" i="1">
                                                                  <a:solidFill>
                                                                    <a:schemeClr val="tx1"/>
                                                                  </a:solidFill>
                                                                  <a:effectLst/>
                                                                  <a:latin typeface="Cambria Math" panose="02040503050406030204" pitchFamily="18" charset="0"/>
                                                                  <a:ea typeface="+mn-ea"/>
                                                                  <a:cs typeface="+mn-cs"/>
                                                                </a:rPr>
                                                                <m:t>≤110,</m:t>
                                                              </m:r>
                                                            </m:e>
                                                          </m:eqArr>
                                                        </m:e>
                                                      </m:eqArr>
                                                    </m:e>
                                                  </m:eqArr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 </m:t>
                                                  </m:r>
                                                </m:e>
                                              </m:eqArr>
                                            </m:e>
                                          </m:eqArr>
                                        </m:e>
                                      </m:eqArr>
                                    </m:e>
                                  </m:eqArr>
                                </m:e>
                              </m:eqAr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 </m:t>
                              </m:r>
                            </m:e>
                          </m:eqAr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1,  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&gt;110</m:t>
                          </m:r>
                        </m:e>
                      </m:eqArr>
                    </m:e>
                  </m:d>
                </m:oMath>
              </a14:m>
              <a:endParaRPr lang="ru-RU" sz="14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755523" y="10074214"/>
              <a:ext cx="3143288" cy="10417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400"/>
                <a:t>F*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(𝑥)={█(0,  𝑥≤29,@&amp;0.0100,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29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&lt;𝑥≤38,@0.0200,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38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&lt;𝑥≤40,@0.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0290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&lt;𝑥≤41,@0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.1220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41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&lt;𝑥≤44,@0.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1310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44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&lt;𝑥≤45,@█(&amp;0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.1390,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45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&lt;𝑥≤47,@0.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1470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47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&lt;𝑥≤49,@0.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1650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49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&lt;𝑥≤50,@0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.2030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&lt;𝑥≤52,@0.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2120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52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&lt;𝑥≤53,@█(&amp;0.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2300,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53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&lt;𝑥≤54,@0.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2480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54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&lt;𝑥≤55,@0.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2930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55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&lt;𝑥≤56,@0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.3330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56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&lt;𝑥≤57,@0.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3710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57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&lt;𝑥≤58, @█(&amp;0.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4170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58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&lt;𝑥≤59,@0.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4460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59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&lt;𝑥≤62,@0.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4720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62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&lt;𝑥≤63,@0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.5240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63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&lt;𝑥≤64,@0.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5340,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64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&lt;𝑥≤65, @█(&amp;0.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5680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65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&lt;𝑥≤66,@0.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5860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6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&lt;𝑥≤67,@0.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5950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67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&lt;𝑥≤68,@0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.6140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68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&lt;𝑥≤70,@0.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6510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&lt;𝑥≤71, @█(&amp;0.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6600,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71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&lt;𝑥≤72,@0.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6700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72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&lt;𝑥≤73,@0.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6790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7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&lt;𝑥≤74,@0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.6990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74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&lt;𝑥≤75,@0.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7470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75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&lt;𝑥≤76, @█(&amp;0.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7560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76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&lt;𝑥≤77,@0.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7650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77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&lt;𝑥≤78,@0.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7920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78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&lt;𝑥≤80,@0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.8180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8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&lt;𝑥≤82,@0.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8270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82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&lt;𝑥≤84,@█(&amp;0.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8370,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84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&lt;𝑥≤85,@0.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8730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85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&lt;𝑥≤86,@0.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8820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86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&lt;𝑥≤87,@0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.9000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87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&lt;𝑥≤88,@0.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9090,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88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&lt;𝑥≤89, @█(&amp;0.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9180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89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&lt;𝑥≤90,@0.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9360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&lt;𝑥≤91,@0.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9450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91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&lt;𝑥≤95,@0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.9540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95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&lt;𝑥≤96,@0.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9630,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96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&lt;𝑥≤98, @█(&amp;0.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9720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98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&lt;𝑥≤105,@0.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9810,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105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&lt;𝑥≤110,))) ))))) ) @1,  𝑥&gt;110)┤</a:t>
              </a:r>
              <a:endParaRPr lang="ru-RU" sz="14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2</xdr:col>
      <xdr:colOff>451738</xdr:colOff>
      <xdr:row>178</xdr:row>
      <xdr:rowOff>100425</xdr:rowOff>
    </xdr:from>
    <xdr:to>
      <xdr:col>4</xdr:col>
      <xdr:colOff>703198</xdr:colOff>
      <xdr:row>180</xdr:row>
      <xdr:rowOff>161385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9332" y="24065684"/>
          <a:ext cx="2039644" cy="438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320040</xdr:colOff>
      <xdr:row>180</xdr:row>
      <xdr:rowOff>160020</xdr:rowOff>
    </xdr:from>
    <xdr:to>
      <xdr:col>4</xdr:col>
      <xdr:colOff>594360</xdr:colOff>
      <xdr:row>184</xdr:row>
      <xdr:rowOff>129540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SpPr txBox="1"/>
          </xdr:nvSpPr>
          <xdr:spPr>
            <a:xfrm>
              <a:off x="8587740" y="8837295"/>
              <a:ext cx="2360295" cy="73152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l-GR" sz="1200"/>
                <a:t>λ</a:t>
              </a:r>
              <a:r>
                <a:rPr lang="be-BY" sz="1200" baseline="0"/>
                <a:t> - средняя взвешенная величина. </a:t>
              </a:r>
              <a:endParaRPr lang="en-US" sz="1200" baseline="0"/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  <a:p>
              <a:r>
                <a:rPr lang="en-US" sz="1100"/>
                <a:t>N</a:t>
              </a:r>
              <a:r>
                <a:rPr lang="en-US" sz="1100" baseline="0"/>
                <a:t> - </a:t>
              </a:r>
              <a:r>
                <a:rPr lang="be-BY" sz="1100" baseline="0"/>
                <a:t>число испытаний.</a:t>
              </a:r>
              <a:endParaRPr lang="ru-RU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SpPr txBox="1"/>
          </xdr:nvSpPr>
          <xdr:spPr>
            <a:xfrm>
              <a:off x="8587740" y="8837295"/>
              <a:ext cx="2360295" cy="73152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l-GR" sz="1200"/>
                <a:t>λ</a:t>
              </a:r>
              <a:r>
                <a:rPr lang="be-BY" sz="1200" baseline="0"/>
                <a:t> - средняя взвешенная величина. </a:t>
              </a:r>
              <a:endParaRPr lang="en-US" sz="1200" baseline="0"/>
            </a:p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𝑚=𝑋_𝑖</a:t>
              </a:r>
              <a:endParaRPr lang="ru-RU" sz="1100"/>
            </a:p>
            <a:p>
              <a:r>
                <a:rPr lang="en-US" sz="1100"/>
                <a:t>N</a:t>
              </a:r>
              <a:r>
                <a:rPr lang="en-US" sz="1100" baseline="0"/>
                <a:t> - </a:t>
              </a:r>
              <a:r>
                <a:rPr lang="be-BY" sz="1100" baseline="0"/>
                <a:t>число испытаний.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1</xdr:col>
      <xdr:colOff>67214</xdr:colOff>
      <xdr:row>179</xdr:row>
      <xdr:rowOff>45720</xdr:rowOff>
    </xdr:from>
    <xdr:to>
      <xdr:col>2</xdr:col>
      <xdr:colOff>295814</xdr:colOff>
      <xdr:row>180</xdr:row>
      <xdr:rowOff>91440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1082" y="24199682"/>
          <a:ext cx="839638" cy="234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716280</xdr:colOff>
          <xdr:row>189</xdr:row>
          <xdr:rowOff>83820</xdr:rowOff>
        </xdr:from>
        <xdr:to>
          <xdr:col>4</xdr:col>
          <xdr:colOff>228600</xdr:colOff>
          <xdr:row>192</xdr:row>
          <xdr:rowOff>99060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502920</xdr:colOff>
          <xdr:row>203</xdr:row>
          <xdr:rowOff>38100</xdr:rowOff>
        </xdr:from>
        <xdr:to>
          <xdr:col>3</xdr:col>
          <xdr:colOff>220980</xdr:colOff>
          <xdr:row>206</xdr:row>
          <xdr:rowOff>106680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6707</xdr:colOff>
      <xdr:row>53</xdr:row>
      <xdr:rowOff>1794</xdr:rowOff>
    </xdr:from>
    <xdr:to>
      <xdr:col>17</xdr:col>
      <xdr:colOff>6708</xdr:colOff>
      <xdr:row>71</xdr:row>
      <xdr:rowOff>174401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1587</xdr:rowOff>
    </xdr:from>
    <xdr:to>
      <xdr:col>19</xdr:col>
      <xdr:colOff>6524</xdr:colOff>
      <xdr:row>16</xdr:row>
      <xdr:rowOff>176147</xdr:rowOff>
    </xdr:to>
    <xdr:graphicFrame macro="">
      <xdr:nvGraphicFramePr>
        <xdr:cNvPr id="2" name="Диаграмма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147637</xdr:colOff>
      <xdr:row>44</xdr:row>
      <xdr:rowOff>109538</xdr:rowOff>
    </xdr:from>
    <xdr:ext cx="3186113" cy="83125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147637" y="8081963"/>
              <a:ext cx="3186113" cy="8312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400"/>
                <a:t>F*</a:t>
              </a:r>
              <a14:m>
                <m:oMath xmlns:m="http://schemas.openxmlformats.org/officeDocument/2006/math">
                  <m:d>
                    <m:dPr>
                      <m:ctrlP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d>
                    <m:dPr>
                      <m:begChr m:val="{"/>
                      <m:endChr m:val=""/>
                      <m:ctrlP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eqArr>
                        <m:eqArrPr>
                          <m:ctrlP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eqArrPr>
                        <m:e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0,  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≤31,</m:t>
                          </m:r>
                        </m:e>
                        <m:e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&amp;0.</m:t>
                          </m:r>
                          <m:r>
                            <a:rPr lang="ru-RU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0100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</m:t>
                          </m:r>
                          <m:r>
                            <a:rPr lang="ru-RU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31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&lt;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≤35,</m:t>
                          </m:r>
                        </m:e>
                        <m:e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</m:t>
                          </m:r>
                          <m:r>
                            <a:rPr lang="ru-RU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0200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 </m:t>
                          </m:r>
                          <m:r>
                            <a:rPr lang="ru-RU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35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&lt;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≤39,</m:t>
                          </m:r>
                        </m:e>
                        <m:e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</m:t>
                          </m:r>
                          <m:r>
                            <a:rPr lang="ru-RU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0290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 </m:t>
                          </m:r>
                          <m:r>
                            <a:rPr lang="ru-RU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39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&lt;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≤43,</m:t>
                          </m:r>
                        </m:e>
                        <m:e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  <m:r>
                            <a:rPr lang="ru-RU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.0390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 </m:t>
                          </m:r>
                          <m:r>
                            <a:rPr lang="ru-RU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43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&lt;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≤56,</m:t>
                          </m:r>
                        </m:e>
                        <m:e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</m:t>
                          </m:r>
                          <m:r>
                            <a:rPr lang="ru-RU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0480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 </m:t>
                          </m:r>
                          <m:r>
                            <a:rPr lang="ru-RU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56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&lt;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≤58,</m:t>
                          </m:r>
                        </m:e>
                        <m:e>
                          <m:eqArr>
                            <m:eqArrPr>
                              <m:ctrlP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eqArrPr>
                            <m:e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&amp;0</m:t>
                              </m:r>
                              <m:r>
                                <a:rPr lang="ru-RU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.0570,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 </m:t>
                              </m:r>
                              <m:r>
                                <a:rPr lang="ru-RU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 58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&lt;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≤59,</m:t>
                              </m:r>
                            </m:e>
                            <m:e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0.</m:t>
                              </m:r>
                              <m:r>
                                <a:rPr lang="ru-RU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0660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,  </m:t>
                              </m:r>
                              <m:r>
                                <a:rPr lang="ru-RU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59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&lt;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≤60,</m:t>
                              </m:r>
                            </m:e>
                            <m:e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0.</m:t>
                              </m:r>
                              <m:r>
                                <a:rPr lang="ru-RU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0940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,  </m:t>
                              </m:r>
                              <m:r>
                                <a:rPr lang="ru-RU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60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&lt;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≤61,</m:t>
                              </m:r>
                            </m:e>
                            <m:e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</m:t>
                              </m:r>
                              <m:r>
                                <a:rPr lang="ru-RU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.1040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,  </m:t>
                              </m:r>
                              <m:r>
                                <a:rPr lang="ru-RU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61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&lt;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≤62,</m:t>
                              </m:r>
                            </m:e>
                            <m:e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0.</m:t>
                              </m:r>
                              <m:r>
                                <a:rPr lang="ru-RU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1130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,  </m:t>
                              </m:r>
                              <m:r>
                                <a:rPr lang="ru-RU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62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&lt;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≤63,</m:t>
                              </m:r>
                            </m:e>
                            <m:e>
                              <m:eqArr>
                                <m:eqArrPr>
                                  <m:ctrlP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eqArrPr>
                                <m:e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&amp;0.</m:t>
                                  </m:r>
                                  <m:r>
                                    <a:rPr lang="ru-RU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1220,</m:t>
                                  </m:r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 </m:t>
                                  </m:r>
                                  <m:r>
                                    <a:rPr lang="ru-RU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 63</m:t>
                                  </m:r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&lt;</m:t>
                                  </m:r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≤64,</m:t>
                                  </m:r>
                                </m:e>
                                <m:e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0.</m:t>
                                  </m:r>
                                  <m:r>
                                    <a:rPr lang="ru-RU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1690</m:t>
                                  </m:r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,  </m:t>
                                  </m:r>
                                  <m:r>
                                    <a:rPr lang="ru-RU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64</m:t>
                                  </m:r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&lt;</m:t>
                                  </m:r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≤65,</m:t>
                                  </m:r>
                                </m:e>
                                <m:e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0.</m:t>
                                  </m:r>
                                  <m:r>
                                    <a:rPr lang="ru-RU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1960</m:t>
                                  </m:r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,  </m:t>
                                  </m:r>
                                  <m:r>
                                    <a:rPr lang="ru-RU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65</m:t>
                                  </m:r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&lt;</m:t>
                                  </m:r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≤66,</m:t>
                                  </m:r>
                                </m:e>
                                <m:e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  <m:r>
                                    <a:rPr lang="ru-RU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.2230</m:t>
                                  </m:r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,  </m:t>
                                  </m:r>
                                  <m:r>
                                    <a:rPr lang="ru-RU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66</m:t>
                                  </m:r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&lt;</m:t>
                                  </m:r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≤68,</m:t>
                                  </m:r>
                                </m:e>
                                <m:e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0.</m:t>
                                  </m:r>
                                  <m:r>
                                    <a:rPr lang="ru-RU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2780</m:t>
                                  </m:r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,  </m:t>
                                  </m:r>
                                  <m:r>
                                    <a:rPr lang="ru-RU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68</m:t>
                                  </m:r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&lt;</m:t>
                                  </m:r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≤69, </m:t>
                                  </m:r>
                                </m:e>
                                <m:e>
                                  <m:eqArr>
                                    <m:eqArrPr>
                                      <m:ctrlP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eqArrPr>
                                    <m:e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&amp;0.</m:t>
                                      </m:r>
                                      <m:r>
                                        <a:rPr lang="ru-RU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2950</m:t>
                                      </m:r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, </m:t>
                                      </m:r>
                                      <m:r>
                                        <a:rPr lang="ru-RU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 69</m:t>
                                      </m:r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&lt;</m:t>
                                      </m:r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𝑥</m:t>
                                      </m:r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≤70,</m:t>
                                      </m:r>
                                    </m:e>
                                    <m:e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0.</m:t>
                                      </m:r>
                                      <m:r>
                                        <a:rPr lang="ru-RU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3680</m:t>
                                      </m:r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,  </m:t>
                                      </m:r>
                                      <m:r>
                                        <a:rPr lang="ru-RU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70</m:t>
                                      </m:r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&lt;</m:t>
                                      </m:r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𝑥</m:t>
                                      </m:r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≤71,</m:t>
                                      </m:r>
                                    </m:e>
                                    <m:e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0.</m:t>
                                      </m:r>
                                      <m:r>
                                        <a:rPr lang="ru-RU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3940</m:t>
                                      </m:r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,  </m:t>
                                      </m:r>
                                      <m:r>
                                        <a:rPr lang="ru-RU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71</m:t>
                                      </m:r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&lt;</m:t>
                                      </m:r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𝑥</m:t>
                                      </m:r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≤72,</m:t>
                                      </m:r>
                                    </m:e>
                                    <m:e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0</m:t>
                                      </m:r>
                                      <m:r>
                                        <a:rPr lang="ru-RU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.4230</m:t>
                                      </m:r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, </m:t>
                                      </m:r>
                                      <m:r>
                                        <a:rPr lang="ru-RU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72</m:t>
                                      </m:r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&lt;</m:t>
                                      </m:r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𝑥</m:t>
                                      </m:r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≤74,</m:t>
                                      </m:r>
                                    </m:e>
                                    <m:e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0.</m:t>
                                      </m:r>
                                      <m:r>
                                        <a:rPr lang="ru-RU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4700,</m:t>
                                      </m:r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  </m:t>
                                      </m:r>
                                      <m:r>
                                        <a:rPr lang="ru-RU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74</m:t>
                                      </m:r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&lt;</m:t>
                                      </m:r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𝑥</m:t>
                                      </m:r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≤75, </m:t>
                                      </m:r>
                                    </m:e>
                                    <m:e>
                                      <m:eqArr>
                                        <m:eqArrPr>
                                          <m:ctrlP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eqArrPr>
                                        <m:e>
                                          <m: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&amp;0.</m:t>
                                          </m:r>
                                          <m:r>
                                            <a:rPr lang="ru-RU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4970</m:t>
                                          </m:r>
                                          <m: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, </m:t>
                                          </m:r>
                                          <m:r>
                                            <a:rPr lang="ru-RU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 75</m:t>
                                          </m:r>
                                          <m: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&lt;</m:t>
                                          </m:r>
                                          <m: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𝑥</m:t>
                                          </m:r>
                                          <m: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≤76,</m:t>
                                          </m:r>
                                        </m:e>
                                        <m:e>
                                          <m: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0.</m:t>
                                          </m:r>
                                          <m:r>
                                            <a:rPr lang="ru-RU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5790</m:t>
                                          </m:r>
                                          <m: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,  </m:t>
                                          </m:r>
                                          <m:r>
                                            <a:rPr lang="ru-RU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76</m:t>
                                          </m:r>
                                          <m: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&lt;</m:t>
                                          </m:r>
                                          <m: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𝑥</m:t>
                                          </m:r>
                                          <m: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≤77,</m:t>
                                          </m:r>
                                        </m:e>
                                        <m:e>
                                          <m: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0.</m:t>
                                          </m:r>
                                          <m:r>
                                            <a:rPr lang="ru-RU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5880</m:t>
                                          </m:r>
                                          <m: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,  </m:t>
                                          </m:r>
                                          <m:r>
                                            <a:rPr lang="ru-RU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77</m:t>
                                          </m:r>
                                          <m: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&lt;</m:t>
                                          </m:r>
                                          <m: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𝑥</m:t>
                                          </m:r>
                                          <m: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≤78,</m:t>
                                          </m:r>
                                        </m:e>
                                        <m:e>
                                          <m: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0</m:t>
                                          </m:r>
                                          <m:r>
                                            <a:rPr lang="ru-RU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.6530</m:t>
                                          </m:r>
                                          <m: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,  </m:t>
                                          </m:r>
                                          <m:r>
                                            <a:rPr lang="ru-RU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78</m:t>
                                          </m:r>
                                          <m: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&lt;</m:t>
                                          </m:r>
                                          <m: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𝑥</m:t>
                                          </m:r>
                                          <m: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≤81,</m:t>
                                          </m:r>
                                        </m:e>
                                        <m:e>
                                          <m: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0.</m:t>
                                          </m:r>
                                          <m:r>
                                            <a:rPr lang="ru-RU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6620,</m:t>
                                          </m:r>
                                          <m: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 </m:t>
                                          </m:r>
                                          <m:r>
                                            <a:rPr lang="ru-RU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 81</m:t>
                                          </m:r>
                                          <m: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&lt;</m:t>
                                          </m:r>
                                          <m: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𝑥</m:t>
                                          </m:r>
                                          <m:r>
                                            <a:rPr lang="en-US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≤82, </m:t>
                                          </m:r>
                                        </m:e>
                                        <m:e>
                                          <m:eqArr>
                                            <m:eqArrPr>
                                              <m:ctrlP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</m:ctrlPr>
                                            </m:eqArrPr>
                                            <m:e>
                                              <m: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&amp;0.</m:t>
                                              </m:r>
                                              <m:r>
                                                <a:rPr lang="ru-RU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6800</m:t>
                                              </m:r>
                                              <m: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, </m:t>
                                              </m:r>
                                              <m:r>
                                                <a:rPr lang="ru-RU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 82</m:t>
                                              </m:r>
                                              <m: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&lt;</m:t>
                                              </m:r>
                                              <m: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𝑥</m:t>
                                              </m:r>
                                              <m: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≤83,</m:t>
                                              </m:r>
                                            </m:e>
                                            <m:e>
                                              <m: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0.</m:t>
                                              </m:r>
                                              <m:r>
                                                <a:rPr lang="ru-RU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6990</m:t>
                                              </m:r>
                                              <m: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,  </m:t>
                                              </m:r>
                                              <m:r>
                                                <a:rPr lang="ru-RU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83</m:t>
                                              </m:r>
                                              <m: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&lt;</m:t>
                                              </m:r>
                                              <m: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𝑥</m:t>
                                              </m:r>
                                              <m: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≤84,</m:t>
                                              </m:r>
                                            </m:e>
                                            <m:e>
                                              <m: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0.</m:t>
                                              </m:r>
                                              <m:r>
                                                <a:rPr lang="ru-RU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7270</m:t>
                                              </m:r>
                                              <m: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,  </m:t>
                                              </m:r>
                                              <m:r>
                                                <a:rPr lang="ru-RU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84</m:t>
                                              </m:r>
                                              <m: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&lt;</m:t>
                                              </m:r>
                                              <m: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𝑥</m:t>
                                              </m:r>
                                              <m: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≤85,</m:t>
                                              </m:r>
                                            </m:e>
                                            <m:e>
                                              <m: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0</m:t>
                                              </m:r>
                                              <m:r>
                                                <a:rPr lang="ru-RU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.7460</m:t>
                                              </m:r>
                                              <m: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,  </m:t>
                                              </m:r>
                                              <m:r>
                                                <a:rPr lang="ru-RU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85</m:t>
                                              </m:r>
                                              <m: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&lt;</m:t>
                                              </m:r>
                                              <m: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𝑥</m:t>
                                              </m:r>
                                              <m: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≤86,</m:t>
                                              </m:r>
                                            </m:e>
                                            <m:e>
                                              <m: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0.</m:t>
                                              </m:r>
                                              <m:r>
                                                <a:rPr lang="ru-RU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7720</m:t>
                                              </m:r>
                                              <m: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,  </m:t>
                                              </m:r>
                                              <m:r>
                                                <a:rPr lang="ru-RU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86</m:t>
                                              </m:r>
                                              <m: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&lt;</m:t>
                                              </m:r>
                                              <m: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𝑥</m:t>
                                              </m:r>
                                              <m:r>
                                                <a:rPr lang="en-US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≤88, </m:t>
                                              </m:r>
                                            </m:e>
                                            <m:e>
                                              <m:eqArr>
                                                <m:eqArrPr>
                                                  <m:ctrlP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</m:ctrlPr>
                                                </m:eqArrPr>
                                                <m:e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&amp;0.</m:t>
                                                  </m:r>
                                                  <m:r>
                                                    <a:rPr lang="ru-RU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8180</m:t>
                                                  </m:r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, </m:t>
                                                  </m:r>
                                                  <m:r>
                                                    <a:rPr lang="ru-RU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 88</m:t>
                                                  </m:r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&lt;</m:t>
                                                  </m:r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𝑥</m:t>
                                                  </m:r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≤90,</m:t>
                                                  </m:r>
                                                </m:e>
                                                <m:e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0.</m:t>
                                                  </m:r>
                                                  <m:r>
                                                    <a:rPr lang="ru-RU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8550</m:t>
                                                  </m:r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,  </m:t>
                                                  </m:r>
                                                  <m:r>
                                                    <a:rPr lang="ru-RU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90</m:t>
                                                  </m:r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&lt;</m:t>
                                                  </m:r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𝑥</m:t>
                                                  </m:r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≤92,</m:t>
                                                  </m:r>
                                                </m:e>
                                                <m:e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0.</m:t>
                                                  </m:r>
                                                  <m:r>
                                                    <a:rPr lang="ru-RU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8720</m:t>
                                                  </m:r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,  </m:t>
                                                  </m:r>
                                                  <m:r>
                                                    <a:rPr lang="ru-RU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92</m:t>
                                                  </m:r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&lt;</m:t>
                                                  </m:r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𝑥</m:t>
                                                  </m:r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≤96,</m:t>
                                                  </m:r>
                                                </m:e>
                                                <m:e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0</m:t>
                                                  </m:r>
                                                  <m:r>
                                                    <a:rPr lang="ru-RU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.8810</m:t>
                                                  </m:r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,  </m:t>
                                                  </m:r>
                                                  <m:r>
                                                    <a:rPr lang="ru-RU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96</m:t>
                                                  </m:r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&lt;</m:t>
                                                  </m:r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𝑥</m:t>
                                                  </m:r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≤104,</m:t>
                                                  </m:r>
                                                </m:e>
                                                <m:e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0.</m:t>
                                                  </m:r>
                                                  <m:r>
                                                    <a:rPr lang="ru-RU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8990,</m:t>
                                                  </m:r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  </m:t>
                                                  </m:r>
                                                  <m:r>
                                                    <a:rPr lang="ru-RU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104</m:t>
                                                  </m:r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&lt;</m:t>
                                                  </m:r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𝑥</m:t>
                                                  </m:r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≤119,</m:t>
                                                  </m:r>
                                                </m:e>
                                                <m:e>
                                                  <m:eqArr>
                                                    <m:eqArrPr>
                                                      <m:ctrlPr>
                                                        <a:rPr lang="en-US" sz="1400" b="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</m:ctrlPr>
                                                    </m:eqArrPr>
                                                    <m:e>
                                                      <m:r>
                                                        <a:rPr lang="en-US" sz="1400" b="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&amp;0.</m:t>
                                                      </m:r>
                                                      <m:r>
                                                        <a:rPr lang="ru-RU" sz="1400" b="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9070,</m:t>
                                                      </m:r>
                                                      <m:r>
                                                        <a:rPr lang="en-US" sz="1400" b="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 </m:t>
                                                      </m:r>
                                                      <m:r>
                                                        <a:rPr lang="ru-RU" sz="1400" b="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 119</m:t>
                                                      </m:r>
                                                      <m:r>
                                                        <a:rPr lang="en-US" sz="1400" b="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&lt;</m:t>
                                                      </m:r>
                                                      <m:r>
                                                        <a:rPr lang="en-US" sz="1400" b="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𝑥</m:t>
                                                      </m:r>
                                                      <m:r>
                                                        <a:rPr lang="en-US" sz="1400" b="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≤124,</m:t>
                                                      </m:r>
                                                    </m:e>
                                                    <m:e>
                                                      <m:r>
                                                        <a:rPr lang="en-US" sz="1400" b="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0.</m:t>
                                                      </m:r>
                                                      <m:r>
                                                        <a:rPr lang="ru-RU" sz="1400" b="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9900</m:t>
                                                      </m:r>
                                                      <m:r>
                                                        <a:rPr lang="en-US" sz="1400" b="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,  </m:t>
                                                      </m:r>
                                                      <m:r>
                                                        <a:rPr lang="ru-RU" sz="1400" b="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124</m:t>
                                                      </m:r>
                                                      <m:r>
                                                        <a:rPr lang="en-US" sz="1400" b="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&lt;</m:t>
                                                      </m:r>
                                                      <m:r>
                                                        <a:rPr lang="en-US" sz="1400" b="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𝑥</m:t>
                                                      </m:r>
                                                      <m:r>
                                                        <a:rPr lang="en-US" sz="1400" b="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≤145,</m:t>
                                                      </m:r>
                                                    </m:e>
                                                  </m:eqArr>
                                                  <m:r>
                                                    <a:rPr lang="en-US" sz="1400" b="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 </m:t>
                                                  </m:r>
                                                </m:e>
                                              </m:eqArr>
                                            </m:e>
                                          </m:eqArr>
                                        </m:e>
                                      </m:eqArr>
                                    </m:e>
                                  </m:eqArr>
                                </m:e>
                              </m:eqAr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 </m:t>
                              </m:r>
                            </m:e>
                          </m:eqAr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1,  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&gt;145</m:t>
                          </m:r>
                        </m:e>
                      </m:eqArr>
                    </m:e>
                  </m:d>
                </m:oMath>
              </a14:m>
              <a:endParaRPr lang="ru-RU" sz="14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147637" y="8081963"/>
              <a:ext cx="3186113" cy="8312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400"/>
                <a:t>F*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(𝑥)={█(0,  𝑥≤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31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,@&amp;0.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0100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31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35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0200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35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39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0290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39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43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,@0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.0390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43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&lt;𝑥≤56,@0.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0480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56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&lt;𝑥≤58,@█(&amp;0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.0570,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58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&lt;𝑥≤59,@0.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0660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59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&lt;𝑥≤60,@0.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0940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&lt;𝑥≤61,@0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.1040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61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&lt;𝑥≤62,@0.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1130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62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&lt;𝑥≤63,@█(&amp;0.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1220,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63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&lt;𝑥≤64,@0.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1690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64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&lt;𝑥≤65,@0.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1960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65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&lt;𝑥≤66,@0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.2230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66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&lt;𝑥≤68,@0.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2780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68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&lt;𝑥≤69, @█(&amp;0.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2950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69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&lt;𝑥≤70,@0.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3680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&lt;𝑥≤71,@0.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3940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71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&lt;𝑥≤72,@0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.4230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72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&lt;𝑥≤74,@0.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4700,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74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&lt;𝑥≤75, @█(&amp;0.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4970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75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&lt;𝑥≤76,@0.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5790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76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&lt;𝑥≤77,@0.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5880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77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&lt;𝑥≤78,@0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.6530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78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&lt;𝑥≤8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6620,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81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&lt;𝑥≤8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@█(&amp;0.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6800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82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&lt;𝑥≤8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6990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83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&lt;𝑥≤8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7270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84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&lt;𝑥≤8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,@0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.7460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85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&lt;𝑥≤8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7720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86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&lt;𝑥≤8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@█(&amp;0.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8180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88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8550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&lt;𝑥≤9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8720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92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&lt;𝑥≤9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,@0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.8810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96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104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8990,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104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&lt;𝑥≤1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,@█(&amp;0.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9070,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119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&lt;𝑥≤1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24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,@0.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9900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124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&lt;𝑥≤145,) ))))) ) @1,  𝑥&gt;145)┤</a:t>
              </a:r>
              <a:endParaRPr lang="ru-RU" sz="14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2</xdr:col>
      <xdr:colOff>487680</xdr:colOff>
      <xdr:row>147</xdr:row>
      <xdr:rowOff>91440</xdr:rowOff>
    </xdr:from>
    <xdr:to>
      <xdr:col>4</xdr:col>
      <xdr:colOff>739140</xdr:colOff>
      <xdr:row>149</xdr:row>
      <xdr:rowOff>152400</xdr:rowOff>
    </xdr:to>
    <xdr:pic>
      <xdr:nvPicPr>
        <xdr:cNvPr id="4" name="Рисунок 1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94205" y="21275040"/>
          <a:ext cx="2261235" cy="4229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320040</xdr:colOff>
      <xdr:row>149</xdr:row>
      <xdr:rowOff>160020</xdr:rowOff>
    </xdr:from>
    <xdr:to>
      <xdr:col>4</xdr:col>
      <xdr:colOff>594360</xdr:colOff>
      <xdr:row>153</xdr:row>
      <xdr:rowOff>129540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 txBox="1"/>
          </xdr:nvSpPr>
          <xdr:spPr>
            <a:xfrm>
              <a:off x="13774103" y="21705570"/>
              <a:ext cx="2936557" cy="69342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l-GR" sz="1200"/>
                <a:t>λ</a:t>
              </a:r>
              <a:r>
                <a:rPr lang="be-BY" sz="1200" baseline="0"/>
                <a:t> - средняя взвешенная величина. </a:t>
              </a:r>
              <a:endParaRPr lang="en-US" sz="1200" baseline="0"/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  <a:p>
              <a:r>
                <a:rPr lang="en-US" sz="1100"/>
                <a:t>N</a:t>
              </a:r>
              <a:r>
                <a:rPr lang="en-US" sz="1100" baseline="0"/>
                <a:t> - </a:t>
              </a:r>
              <a:r>
                <a:rPr lang="be-BY" sz="1100" baseline="0"/>
                <a:t>число испытаний.</a:t>
              </a:r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SpPr txBox="1"/>
          </xdr:nvSpPr>
          <xdr:spPr>
            <a:xfrm>
              <a:off x="13774103" y="21705570"/>
              <a:ext cx="2936557" cy="69342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l-GR" sz="1200"/>
                <a:t>λ</a:t>
              </a:r>
              <a:r>
                <a:rPr lang="be-BY" sz="1200" baseline="0"/>
                <a:t> - средняя взвешенная величина. </a:t>
              </a:r>
              <a:endParaRPr lang="en-US" sz="1200" baseline="0"/>
            </a:p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𝑚=𝑋_𝑖</a:t>
              </a:r>
              <a:endParaRPr lang="ru-RU" sz="1100"/>
            </a:p>
            <a:p>
              <a:r>
                <a:rPr lang="en-US" sz="1100"/>
                <a:t>N</a:t>
              </a:r>
              <a:r>
                <a:rPr lang="en-US" sz="1100" baseline="0"/>
                <a:t> - </a:t>
              </a:r>
              <a:r>
                <a:rPr lang="be-BY" sz="1100" baseline="0"/>
                <a:t>число испытаний.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1</xdr:col>
      <xdr:colOff>76200</xdr:colOff>
      <xdr:row>148</xdr:row>
      <xdr:rowOff>45720</xdr:rowOff>
    </xdr:from>
    <xdr:to>
      <xdr:col>2</xdr:col>
      <xdr:colOff>304800</xdr:colOff>
      <xdr:row>149</xdr:row>
      <xdr:rowOff>91440</xdr:rowOff>
    </xdr:to>
    <xdr:pic>
      <xdr:nvPicPr>
        <xdr:cNvPr id="6" name="Рисунок 13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30263" y="21410295"/>
          <a:ext cx="881062" cy="226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716280</xdr:colOff>
          <xdr:row>158</xdr:row>
          <xdr:rowOff>106680</xdr:rowOff>
        </xdr:from>
        <xdr:to>
          <xdr:col>4</xdr:col>
          <xdr:colOff>30480</xdr:colOff>
          <xdr:row>161</xdr:row>
          <xdr:rowOff>121920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3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502920</xdr:colOff>
          <xdr:row>172</xdr:row>
          <xdr:rowOff>38100</xdr:rowOff>
        </xdr:from>
        <xdr:to>
          <xdr:col>3</xdr:col>
          <xdr:colOff>220980</xdr:colOff>
          <xdr:row>175</xdr:row>
          <xdr:rowOff>106680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3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628649</xdr:colOff>
      <xdr:row>38</xdr:row>
      <xdr:rowOff>104774</xdr:rowOff>
    </xdr:from>
    <xdr:to>
      <xdr:col>23</xdr:col>
      <xdr:colOff>209550</xdr:colOff>
      <xdr:row>62</xdr:row>
      <xdr:rowOff>6523</xdr:rowOff>
    </xdr:to>
    <xdr:graphicFrame macro="">
      <xdr:nvGraphicFramePr>
        <xdr:cNvPr id="9" name="Диаграмма 1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3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image" Target="../media/image3.emf"/><Relationship Id="rId5" Type="http://schemas.openxmlformats.org/officeDocument/2006/relationships/oleObject" Target="../embeddings/oleObject5.bin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3"/>
  <sheetViews>
    <sheetView zoomScale="84" zoomScaleNormal="84" workbookViewId="0">
      <selection activeCell="J3" sqref="J3"/>
    </sheetView>
  </sheetViews>
  <sheetFormatPr defaultRowHeight="14.4" x14ac:dyDescent="0.3"/>
  <cols>
    <col min="1" max="1" width="10.5546875" customWidth="1"/>
    <col min="2" max="2" width="18" customWidth="1"/>
    <col min="3" max="3" width="10.5546875" customWidth="1"/>
    <col min="4" max="4" width="19.6640625" customWidth="1"/>
    <col min="5" max="8" width="17.109375" customWidth="1"/>
    <col min="9" max="9" width="13.109375" customWidth="1"/>
    <col min="10" max="10" width="14" customWidth="1"/>
    <col min="14" max="14" width="9.109375" customWidth="1"/>
  </cols>
  <sheetData>
    <row r="1" spans="1:11" ht="15" thickBot="1" x14ac:dyDescent="0.35">
      <c r="A1" s="142" t="s">
        <v>44</v>
      </c>
      <c r="B1" s="143"/>
      <c r="C1" s="143"/>
      <c r="D1" s="144"/>
      <c r="E1" s="143" t="s">
        <v>45</v>
      </c>
      <c r="F1" s="144"/>
      <c r="G1" s="142" t="s">
        <v>46</v>
      </c>
      <c r="H1" s="144"/>
    </row>
    <row r="2" spans="1:11" ht="14.7" customHeight="1" thickBot="1" x14ac:dyDescent="0.35">
      <c r="A2" s="145" t="s">
        <v>0</v>
      </c>
      <c r="B2" s="146"/>
      <c r="C2" s="147" t="s">
        <v>1</v>
      </c>
      <c r="D2" s="148"/>
      <c r="E2" s="134" t="s">
        <v>0</v>
      </c>
      <c r="F2" s="136" t="s">
        <v>1</v>
      </c>
      <c r="G2" s="138" t="s">
        <v>0</v>
      </c>
      <c r="H2" s="140" t="s">
        <v>1</v>
      </c>
      <c r="K2" s="3"/>
    </row>
    <row r="3" spans="1:11" ht="15" thickBot="1" x14ac:dyDescent="0.35">
      <c r="A3" s="46" t="s">
        <v>38</v>
      </c>
      <c r="B3" s="47" t="s">
        <v>39</v>
      </c>
      <c r="C3" s="48" t="s">
        <v>38</v>
      </c>
      <c r="D3" s="47" t="s">
        <v>39</v>
      </c>
      <c r="E3" s="135"/>
      <c r="F3" s="137"/>
      <c r="G3" s="139"/>
      <c r="H3" s="141"/>
      <c r="J3" s="9"/>
      <c r="K3" s="3"/>
    </row>
    <row r="4" spans="1:11" x14ac:dyDescent="0.3">
      <c r="A4" s="14" t="s">
        <v>79</v>
      </c>
      <c r="B4" s="15">
        <v>-0.2</v>
      </c>
      <c r="C4" s="14" t="s">
        <v>80</v>
      </c>
      <c r="D4" s="15">
        <v>-26.4</v>
      </c>
      <c r="E4" s="49">
        <v>57</v>
      </c>
      <c r="F4" s="9">
        <v>29</v>
      </c>
      <c r="G4" s="53">
        <v>86</v>
      </c>
      <c r="H4" s="10">
        <v>31</v>
      </c>
    </row>
    <row r="5" spans="1:11" x14ac:dyDescent="0.3">
      <c r="A5" s="14" t="s">
        <v>81</v>
      </c>
      <c r="B5" s="15">
        <v>-4.0999999999999996</v>
      </c>
      <c r="C5" s="14" t="s">
        <v>82</v>
      </c>
      <c r="D5" s="15">
        <v>-24.6</v>
      </c>
      <c r="E5" s="49">
        <v>58</v>
      </c>
      <c r="F5" s="45">
        <v>29</v>
      </c>
      <c r="G5" s="54">
        <v>82</v>
      </c>
      <c r="H5" s="40">
        <v>31</v>
      </c>
    </row>
    <row r="6" spans="1:11" x14ac:dyDescent="0.3">
      <c r="A6" s="14" t="s">
        <v>83</v>
      </c>
      <c r="B6" s="15">
        <v>-3.4</v>
      </c>
      <c r="C6" s="14" t="s">
        <v>84</v>
      </c>
      <c r="D6" s="15">
        <v>-24.2</v>
      </c>
      <c r="E6" s="49">
        <v>62</v>
      </c>
      <c r="F6" s="9">
        <v>29</v>
      </c>
      <c r="G6" s="54">
        <v>96</v>
      </c>
      <c r="H6" s="10">
        <v>31</v>
      </c>
    </row>
    <row r="7" spans="1:11" x14ac:dyDescent="0.3">
      <c r="A7" s="14" t="s">
        <v>85</v>
      </c>
      <c r="B7" s="15">
        <v>-2.2000000000000002</v>
      </c>
      <c r="C7" s="14" t="s">
        <v>86</v>
      </c>
      <c r="D7" s="15">
        <v>-22.3</v>
      </c>
      <c r="E7" s="49">
        <v>84</v>
      </c>
      <c r="F7" s="9">
        <v>29</v>
      </c>
      <c r="G7" s="54">
        <v>71</v>
      </c>
      <c r="H7" s="10">
        <v>31</v>
      </c>
    </row>
    <row r="8" spans="1:11" x14ac:dyDescent="0.3">
      <c r="A8" s="14" t="s">
        <v>87</v>
      </c>
      <c r="B8" s="15">
        <v>-1.6</v>
      </c>
      <c r="C8" s="14" t="s">
        <v>88</v>
      </c>
      <c r="D8" s="15">
        <v>-21.7</v>
      </c>
      <c r="E8" s="49">
        <v>64</v>
      </c>
      <c r="F8" s="9">
        <v>29</v>
      </c>
      <c r="G8" s="54">
        <v>90</v>
      </c>
      <c r="H8" s="10">
        <v>31</v>
      </c>
    </row>
    <row r="9" spans="1:11" x14ac:dyDescent="0.3">
      <c r="A9" s="14" t="s">
        <v>89</v>
      </c>
      <c r="B9" s="15">
        <v>-1.1000000000000001</v>
      </c>
      <c r="C9" s="14" t="s">
        <v>90</v>
      </c>
      <c r="D9" s="15">
        <v>-20.9</v>
      </c>
      <c r="E9" s="49">
        <v>74</v>
      </c>
      <c r="F9" s="9">
        <v>29</v>
      </c>
      <c r="G9" s="54">
        <v>78</v>
      </c>
      <c r="H9" s="10">
        <v>31</v>
      </c>
    </row>
    <row r="10" spans="1:11" x14ac:dyDescent="0.3">
      <c r="A10" s="14" t="s">
        <v>91</v>
      </c>
      <c r="B10" s="15">
        <v>0.2</v>
      </c>
      <c r="C10" s="14" t="s">
        <v>92</v>
      </c>
      <c r="D10" s="15">
        <v>-20.399999999999999</v>
      </c>
      <c r="E10" s="49">
        <v>57</v>
      </c>
      <c r="F10" s="9">
        <v>29</v>
      </c>
      <c r="G10" s="54">
        <v>68</v>
      </c>
      <c r="H10" s="10">
        <v>31</v>
      </c>
    </row>
    <row r="11" spans="1:11" x14ac:dyDescent="0.3">
      <c r="A11" s="14" t="s">
        <v>93</v>
      </c>
      <c r="B11" s="15">
        <v>0.9</v>
      </c>
      <c r="C11" s="14" t="s">
        <v>94</v>
      </c>
      <c r="D11" s="15">
        <v>-20.399999999999999</v>
      </c>
      <c r="E11" s="49">
        <v>55</v>
      </c>
      <c r="F11" s="9">
        <v>29</v>
      </c>
      <c r="G11" s="54">
        <v>71</v>
      </c>
      <c r="H11" s="10">
        <v>31</v>
      </c>
    </row>
    <row r="12" spans="1:11" x14ac:dyDescent="0.3">
      <c r="A12" s="14" t="s">
        <v>95</v>
      </c>
      <c r="B12" s="15">
        <v>-3.1</v>
      </c>
      <c r="C12" s="14" t="s">
        <v>96</v>
      </c>
      <c r="D12" s="15">
        <v>-19.8</v>
      </c>
      <c r="E12" s="49">
        <v>56</v>
      </c>
      <c r="F12" s="9">
        <v>29</v>
      </c>
      <c r="G12" s="54">
        <v>68</v>
      </c>
      <c r="H12" s="10">
        <v>31</v>
      </c>
    </row>
    <row r="13" spans="1:11" ht="15" customHeight="1" x14ac:dyDescent="0.3">
      <c r="A13" s="14" t="s">
        <v>97</v>
      </c>
      <c r="B13" s="15">
        <v>-7.1</v>
      </c>
      <c r="C13" s="14" t="s">
        <v>98</v>
      </c>
      <c r="D13" s="15">
        <v>-18.899999999999999</v>
      </c>
      <c r="E13" s="49">
        <v>41</v>
      </c>
      <c r="F13" s="9">
        <v>29</v>
      </c>
      <c r="G13" s="54">
        <v>88</v>
      </c>
      <c r="H13" s="10">
        <v>31</v>
      </c>
    </row>
    <row r="14" spans="1:11" ht="16.5" customHeight="1" x14ac:dyDescent="0.3">
      <c r="A14" s="14" t="s">
        <v>99</v>
      </c>
      <c r="B14" s="15">
        <v>-1.7</v>
      </c>
      <c r="C14" s="14" t="s">
        <v>100</v>
      </c>
      <c r="D14" s="15">
        <v>-18.7</v>
      </c>
      <c r="E14" s="49">
        <v>75</v>
      </c>
      <c r="F14" s="45">
        <v>38</v>
      </c>
      <c r="G14" s="54">
        <v>76</v>
      </c>
      <c r="H14" s="10">
        <v>35</v>
      </c>
    </row>
    <row r="15" spans="1:11" x14ac:dyDescent="0.3">
      <c r="A15" s="14" t="s">
        <v>101</v>
      </c>
      <c r="B15" s="15">
        <v>0.9</v>
      </c>
      <c r="C15" s="14" t="s">
        <v>102</v>
      </c>
      <c r="D15" s="15">
        <v>-17.3</v>
      </c>
      <c r="E15" s="49">
        <v>58</v>
      </c>
      <c r="F15" s="9">
        <v>38</v>
      </c>
      <c r="G15" s="54">
        <v>74</v>
      </c>
      <c r="H15" s="10">
        <v>35</v>
      </c>
    </row>
    <row r="16" spans="1:11" x14ac:dyDescent="0.3">
      <c r="A16" s="14" t="s">
        <v>103</v>
      </c>
      <c r="B16" s="15">
        <v>0.9</v>
      </c>
      <c r="C16" s="14" t="s">
        <v>104</v>
      </c>
      <c r="D16" s="15">
        <v>-17.100000000000001</v>
      </c>
      <c r="E16" s="49">
        <v>68</v>
      </c>
      <c r="F16" s="9">
        <v>38</v>
      </c>
      <c r="G16" s="54">
        <v>70</v>
      </c>
      <c r="H16" s="10">
        <v>35</v>
      </c>
    </row>
    <row r="17" spans="1:8" x14ac:dyDescent="0.3">
      <c r="A17" s="14" t="s">
        <v>105</v>
      </c>
      <c r="B17" s="15">
        <v>-0.2</v>
      </c>
      <c r="C17" s="14" t="s">
        <v>106</v>
      </c>
      <c r="D17" s="15">
        <v>-17.100000000000001</v>
      </c>
      <c r="E17" s="50">
        <v>59</v>
      </c>
      <c r="F17" s="9">
        <v>38</v>
      </c>
      <c r="G17" s="54">
        <v>78</v>
      </c>
      <c r="H17" s="10">
        <v>35</v>
      </c>
    </row>
    <row r="18" spans="1:8" x14ac:dyDescent="0.3">
      <c r="A18" s="14" t="s">
        <v>107</v>
      </c>
      <c r="B18" s="15">
        <v>-0.2</v>
      </c>
      <c r="C18" s="14" t="s">
        <v>108</v>
      </c>
      <c r="D18" s="15">
        <v>-16.600000000000001</v>
      </c>
      <c r="E18" s="49">
        <v>72</v>
      </c>
      <c r="F18" s="9">
        <v>38</v>
      </c>
      <c r="G18" s="54">
        <v>69</v>
      </c>
      <c r="H18" s="10">
        <v>35</v>
      </c>
    </row>
    <row r="19" spans="1:8" x14ac:dyDescent="0.3">
      <c r="A19" s="14" t="s">
        <v>109</v>
      </c>
      <c r="B19" s="15">
        <v>0.8</v>
      </c>
      <c r="C19" s="14" t="s">
        <v>110</v>
      </c>
      <c r="D19" s="15">
        <v>-15.6</v>
      </c>
      <c r="E19" s="49">
        <v>110</v>
      </c>
      <c r="F19" s="9">
        <v>38</v>
      </c>
      <c r="G19" s="54">
        <v>77</v>
      </c>
      <c r="H19" s="10">
        <v>35</v>
      </c>
    </row>
    <row r="20" spans="1:8" x14ac:dyDescent="0.3">
      <c r="A20" s="14" t="s">
        <v>111</v>
      </c>
      <c r="B20" s="15">
        <v>-0.9</v>
      </c>
      <c r="C20" s="14" t="s">
        <v>112</v>
      </c>
      <c r="D20" s="15">
        <v>-15.5</v>
      </c>
      <c r="E20" s="49">
        <v>56</v>
      </c>
      <c r="F20" s="9">
        <v>38</v>
      </c>
      <c r="G20" s="54">
        <v>64</v>
      </c>
      <c r="H20" s="10">
        <v>35</v>
      </c>
    </row>
    <row r="21" spans="1:8" x14ac:dyDescent="0.3">
      <c r="A21" s="14" t="s">
        <v>113</v>
      </c>
      <c r="B21" s="15">
        <v>-2</v>
      </c>
      <c r="C21" s="14" t="s">
        <v>114</v>
      </c>
      <c r="D21" s="15">
        <v>-15.2</v>
      </c>
      <c r="E21" s="49">
        <v>70</v>
      </c>
      <c r="F21" s="9">
        <v>38</v>
      </c>
      <c r="G21" s="54">
        <v>124</v>
      </c>
      <c r="H21" s="10">
        <v>35</v>
      </c>
    </row>
    <row r="22" spans="1:8" x14ac:dyDescent="0.3">
      <c r="A22" s="14" t="s">
        <v>115</v>
      </c>
      <c r="B22" s="15">
        <v>-4.8</v>
      </c>
      <c r="C22" s="14" t="s">
        <v>116</v>
      </c>
      <c r="D22" s="15">
        <v>-15.2</v>
      </c>
      <c r="E22" s="49">
        <v>56</v>
      </c>
      <c r="F22" s="9">
        <v>38</v>
      </c>
      <c r="G22" s="54">
        <v>83</v>
      </c>
      <c r="H22" s="10">
        <v>35</v>
      </c>
    </row>
    <row r="23" spans="1:8" x14ac:dyDescent="0.3">
      <c r="A23" s="14" t="s">
        <v>117</v>
      </c>
      <c r="B23" s="15">
        <v>-7.2</v>
      </c>
      <c r="C23" s="14" t="s">
        <v>118</v>
      </c>
      <c r="D23" s="15">
        <v>-15</v>
      </c>
      <c r="E23" s="49">
        <v>50</v>
      </c>
      <c r="F23" s="9">
        <v>38</v>
      </c>
      <c r="G23" s="54">
        <v>78</v>
      </c>
      <c r="H23" s="10">
        <v>35</v>
      </c>
    </row>
    <row r="24" spans="1:8" x14ac:dyDescent="0.3">
      <c r="A24" s="14" t="s">
        <v>119</v>
      </c>
      <c r="B24" s="15">
        <v>-7.5</v>
      </c>
      <c r="C24" s="14" t="s">
        <v>120</v>
      </c>
      <c r="D24" s="15">
        <v>-14.9</v>
      </c>
      <c r="E24" s="49">
        <v>41</v>
      </c>
      <c r="F24" s="9">
        <v>40</v>
      </c>
      <c r="G24" s="54">
        <v>88</v>
      </c>
      <c r="H24" s="40">
        <v>39</v>
      </c>
    </row>
    <row r="25" spans="1:8" x14ac:dyDescent="0.3">
      <c r="A25" s="14" t="s">
        <v>121</v>
      </c>
      <c r="B25" s="15">
        <v>-6.5</v>
      </c>
      <c r="C25" s="14" t="s">
        <v>122</v>
      </c>
      <c r="D25" s="15">
        <v>-14.7</v>
      </c>
      <c r="E25" s="49">
        <v>50</v>
      </c>
      <c r="F25" s="9">
        <v>40</v>
      </c>
      <c r="G25" s="54">
        <v>70</v>
      </c>
      <c r="H25" s="10">
        <v>39</v>
      </c>
    </row>
    <row r="26" spans="1:8" x14ac:dyDescent="0.3">
      <c r="A26" s="14" t="s">
        <v>123</v>
      </c>
      <c r="B26" s="15">
        <v>-6.4</v>
      </c>
      <c r="C26" s="14" t="s">
        <v>124</v>
      </c>
      <c r="D26" s="15">
        <v>-14.6</v>
      </c>
      <c r="E26" s="49">
        <v>55</v>
      </c>
      <c r="F26" s="9">
        <v>40</v>
      </c>
      <c r="G26" s="54">
        <v>78</v>
      </c>
      <c r="H26" s="10">
        <v>39</v>
      </c>
    </row>
    <row r="27" spans="1:8" x14ac:dyDescent="0.3">
      <c r="A27" s="14" t="s">
        <v>125</v>
      </c>
      <c r="B27" s="15">
        <v>-7</v>
      </c>
      <c r="C27" s="14" t="s">
        <v>126</v>
      </c>
      <c r="D27" s="15">
        <v>-14.5</v>
      </c>
      <c r="E27" s="49">
        <v>75</v>
      </c>
      <c r="F27" s="9">
        <v>40</v>
      </c>
      <c r="G27" s="54">
        <v>124</v>
      </c>
      <c r="H27" s="10">
        <v>39</v>
      </c>
    </row>
    <row r="28" spans="1:8" x14ac:dyDescent="0.3">
      <c r="A28" s="14" t="s">
        <v>127</v>
      </c>
      <c r="B28" s="15">
        <v>-5.8</v>
      </c>
      <c r="C28" s="14" t="s">
        <v>128</v>
      </c>
      <c r="D28" s="15">
        <v>-14.4</v>
      </c>
      <c r="E28" s="49">
        <v>59</v>
      </c>
      <c r="F28" s="9">
        <v>40</v>
      </c>
      <c r="G28" s="54">
        <v>68</v>
      </c>
      <c r="H28" s="10">
        <v>39</v>
      </c>
    </row>
    <row r="29" spans="1:8" x14ac:dyDescent="0.3">
      <c r="A29" s="14" t="s">
        <v>129</v>
      </c>
      <c r="B29" s="15">
        <v>-4.7</v>
      </c>
      <c r="C29" s="14" t="s">
        <v>130</v>
      </c>
      <c r="D29" s="15">
        <v>-14.2</v>
      </c>
      <c r="E29" s="49">
        <v>74</v>
      </c>
      <c r="F29" s="9">
        <v>40</v>
      </c>
      <c r="G29" s="54">
        <v>70</v>
      </c>
      <c r="H29" s="10">
        <v>39</v>
      </c>
    </row>
    <row r="30" spans="1:8" x14ac:dyDescent="0.3">
      <c r="A30" s="14" t="s">
        <v>131</v>
      </c>
      <c r="B30" s="15">
        <v>-6.1</v>
      </c>
      <c r="C30" s="14" t="s">
        <v>132</v>
      </c>
      <c r="D30" s="15">
        <v>-14.2</v>
      </c>
      <c r="E30" s="49">
        <v>41</v>
      </c>
      <c r="F30" s="9">
        <v>40</v>
      </c>
      <c r="G30" s="54">
        <v>62</v>
      </c>
      <c r="H30" s="10">
        <v>39</v>
      </c>
    </row>
    <row r="31" spans="1:8" x14ac:dyDescent="0.3">
      <c r="A31" s="14" t="s">
        <v>133</v>
      </c>
      <c r="B31" s="15">
        <v>-3.4</v>
      </c>
      <c r="C31" s="14" t="s">
        <v>134</v>
      </c>
      <c r="D31" s="15">
        <v>-14.1</v>
      </c>
      <c r="E31" s="49">
        <v>41</v>
      </c>
      <c r="F31" s="9">
        <v>40</v>
      </c>
      <c r="G31" s="54">
        <v>81</v>
      </c>
      <c r="H31" s="10">
        <v>39</v>
      </c>
    </row>
    <row r="32" spans="1:8" x14ac:dyDescent="0.3">
      <c r="A32" s="14" t="s">
        <v>135</v>
      </c>
      <c r="B32" s="15">
        <v>3.1</v>
      </c>
      <c r="C32" s="14" t="s">
        <v>136</v>
      </c>
      <c r="D32" s="15">
        <v>-13.7</v>
      </c>
      <c r="E32" s="49">
        <v>41</v>
      </c>
      <c r="F32" s="9">
        <v>40</v>
      </c>
      <c r="G32" s="54">
        <v>78</v>
      </c>
      <c r="H32" s="10">
        <v>39</v>
      </c>
    </row>
    <row r="33" spans="1:10" x14ac:dyDescent="0.3">
      <c r="A33" s="14" t="s">
        <v>137</v>
      </c>
      <c r="B33" s="15">
        <v>1</v>
      </c>
      <c r="C33" s="14" t="s">
        <v>138</v>
      </c>
      <c r="D33" s="15">
        <v>-13.6</v>
      </c>
      <c r="E33" s="49">
        <v>56</v>
      </c>
      <c r="F33" s="9">
        <v>41</v>
      </c>
      <c r="G33" s="54">
        <v>86</v>
      </c>
      <c r="H33" s="10">
        <v>43</v>
      </c>
    </row>
    <row r="34" spans="1:10" x14ac:dyDescent="0.3">
      <c r="A34" s="14" t="s">
        <v>139</v>
      </c>
      <c r="B34" s="15">
        <v>0.4</v>
      </c>
      <c r="C34" s="14" t="s">
        <v>140</v>
      </c>
      <c r="D34" s="15">
        <v>-13</v>
      </c>
      <c r="E34" s="49">
        <v>75</v>
      </c>
      <c r="F34" s="9">
        <v>41</v>
      </c>
      <c r="G34" s="54">
        <v>59</v>
      </c>
      <c r="H34" s="10">
        <v>43</v>
      </c>
    </row>
    <row r="35" spans="1:10" x14ac:dyDescent="0.3">
      <c r="A35" s="14" t="s">
        <v>141</v>
      </c>
      <c r="B35" s="15">
        <v>0.3</v>
      </c>
      <c r="C35" s="14" t="s">
        <v>142</v>
      </c>
      <c r="D35" s="15">
        <v>-12.9</v>
      </c>
      <c r="E35" s="49">
        <v>85</v>
      </c>
      <c r="F35" s="9">
        <v>41</v>
      </c>
      <c r="G35" s="54">
        <v>68</v>
      </c>
      <c r="H35" s="10">
        <v>43</v>
      </c>
    </row>
    <row r="36" spans="1:10" x14ac:dyDescent="0.3">
      <c r="A36" s="14" t="s">
        <v>143</v>
      </c>
      <c r="B36" s="15">
        <v>0.6</v>
      </c>
      <c r="C36" s="14" t="s">
        <v>144</v>
      </c>
      <c r="D36" s="15">
        <v>-12.9</v>
      </c>
      <c r="E36" s="49">
        <v>57</v>
      </c>
      <c r="F36" s="9">
        <v>41</v>
      </c>
      <c r="G36" s="54">
        <v>75</v>
      </c>
      <c r="H36" s="10">
        <v>43</v>
      </c>
    </row>
    <row r="37" spans="1:10" x14ac:dyDescent="0.3">
      <c r="A37" s="14" t="s">
        <v>145</v>
      </c>
      <c r="B37" s="15">
        <v>-2</v>
      </c>
      <c r="C37" s="14" t="s">
        <v>146</v>
      </c>
      <c r="D37" s="15">
        <v>-12.7</v>
      </c>
      <c r="E37" s="49">
        <v>66</v>
      </c>
      <c r="F37" s="9">
        <v>41</v>
      </c>
      <c r="G37" s="54">
        <v>74</v>
      </c>
      <c r="H37" s="10">
        <v>43</v>
      </c>
    </row>
    <row r="38" spans="1:10" x14ac:dyDescent="0.3">
      <c r="A38" s="14" t="s">
        <v>147</v>
      </c>
      <c r="B38" s="15">
        <v>-4.9000000000000004</v>
      </c>
      <c r="C38" s="14" t="s">
        <v>148</v>
      </c>
      <c r="D38" s="15">
        <v>-12.7</v>
      </c>
      <c r="E38" s="49">
        <v>65</v>
      </c>
      <c r="F38" s="9">
        <v>41</v>
      </c>
      <c r="G38" s="54">
        <v>60</v>
      </c>
      <c r="H38" s="10">
        <v>43</v>
      </c>
    </row>
    <row r="39" spans="1:10" x14ac:dyDescent="0.3">
      <c r="A39" s="14" t="s">
        <v>149</v>
      </c>
      <c r="B39" s="15">
        <v>-6.5</v>
      </c>
      <c r="C39" s="14" t="s">
        <v>150</v>
      </c>
      <c r="D39" s="15">
        <v>-12.6</v>
      </c>
      <c r="E39" s="49">
        <v>55</v>
      </c>
      <c r="F39" s="9">
        <v>41</v>
      </c>
      <c r="G39" s="54">
        <v>70</v>
      </c>
      <c r="H39" s="10">
        <v>43</v>
      </c>
    </row>
    <row r="40" spans="1:10" x14ac:dyDescent="0.3">
      <c r="A40" s="14" t="s">
        <v>151</v>
      </c>
      <c r="B40" s="15">
        <v>-8.4</v>
      </c>
      <c r="C40" s="14" t="s">
        <v>152</v>
      </c>
      <c r="D40" s="15">
        <v>-12.4</v>
      </c>
      <c r="E40" s="49">
        <v>90</v>
      </c>
      <c r="F40" s="9">
        <v>41</v>
      </c>
      <c r="G40" s="54">
        <v>124</v>
      </c>
      <c r="H40" s="10">
        <v>43</v>
      </c>
    </row>
    <row r="41" spans="1:10" x14ac:dyDescent="0.3">
      <c r="A41" s="14" t="s">
        <v>153</v>
      </c>
      <c r="B41" s="15">
        <v>-7.7</v>
      </c>
      <c r="C41" s="14" t="s">
        <v>154</v>
      </c>
      <c r="D41" s="15">
        <v>-12.4</v>
      </c>
      <c r="E41" s="49">
        <v>68</v>
      </c>
      <c r="F41" s="9">
        <v>41</v>
      </c>
      <c r="G41" s="54">
        <v>58</v>
      </c>
      <c r="H41" s="10">
        <v>43</v>
      </c>
    </row>
    <row r="42" spans="1:10" x14ac:dyDescent="0.3">
      <c r="A42" s="14" t="s">
        <v>155</v>
      </c>
      <c r="B42" s="15">
        <v>-3.8</v>
      </c>
      <c r="C42" s="14" t="s">
        <v>156</v>
      </c>
      <c r="D42" s="15">
        <v>-12.2</v>
      </c>
      <c r="E42" s="49">
        <v>63</v>
      </c>
      <c r="F42" s="9">
        <v>41</v>
      </c>
      <c r="G42" s="54">
        <v>84</v>
      </c>
      <c r="H42" s="10">
        <v>43</v>
      </c>
    </row>
    <row r="43" spans="1:10" x14ac:dyDescent="0.3">
      <c r="A43" s="14" t="s">
        <v>157</v>
      </c>
      <c r="B43" s="15">
        <v>-2.7</v>
      </c>
      <c r="C43" s="14" t="s">
        <v>158</v>
      </c>
      <c r="D43" s="15">
        <v>-12.2</v>
      </c>
      <c r="E43" s="49">
        <v>49</v>
      </c>
      <c r="F43" s="9">
        <v>41</v>
      </c>
      <c r="G43" s="54">
        <v>104</v>
      </c>
      <c r="H43" s="40">
        <v>56</v>
      </c>
    </row>
    <row r="44" spans="1:10" x14ac:dyDescent="0.3">
      <c r="A44" s="14" t="s">
        <v>159</v>
      </c>
      <c r="B44" s="15">
        <v>-2.6</v>
      </c>
      <c r="C44" s="14" t="s">
        <v>160</v>
      </c>
      <c r="D44" s="15">
        <v>-12.1</v>
      </c>
      <c r="E44" s="49">
        <v>66</v>
      </c>
      <c r="F44" s="9">
        <v>41</v>
      </c>
      <c r="G44" s="54">
        <v>66</v>
      </c>
      <c r="H44" s="10">
        <v>56</v>
      </c>
      <c r="J44" s="3"/>
    </row>
    <row r="45" spans="1:10" x14ac:dyDescent="0.3">
      <c r="A45" s="14" t="s">
        <v>161</v>
      </c>
      <c r="B45" s="15">
        <v>-4</v>
      </c>
      <c r="C45" s="14" t="s">
        <v>162</v>
      </c>
      <c r="D45" s="15">
        <v>-11.8</v>
      </c>
      <c r="E45" s="49">
        <v>63</v>
      </c>
      <c r="F45" s="9">
        <v>41</v>
      </c>
      <c r="G45" s="54">
        <v>84</v>
      </c>
      <c r="H45" s="10">
        <v>56</v>
      </c>
      <c r="J45" s="3"/>
    </row>
    <row r="46" spans="1:10" x14ac:dyDescent="0.3">
      <c r="A46" s="14" t="s">
        <v>163</v>
      </c>
      <c r="B46" s="15">
        <v>-4.8</v>
      </c>
      <c r="C46" s="14" t="s">
        <v>164</v>
      </c>
      <c r="D46" s="15">
        <v>-11.7</v>
      </c>
      <c r="E46" s="49">
        <v>65</v>
      </c>
      <c r="F46" s="9">
        <v>41</v>
      </c>
      <c r="G46" s="54">
        <v>65</v>
      </c>
      <c r="H46" s="10">
        <v>56</v>
      </c>
      <c r="J46" s="3"/>
    </row>
    <row r="47" spans="1:10" x14ac:dyDescent="0.3">
      <c r="A47" s="14" t="s">
        <v>165</v>
      </c>
      <c r="B47" s="15">
        <v>-1.1000000000000001</v>
      </c>
      <c r="C47" s="14" t="s">
        <v>166</v>
      </c>
      <c r="D47" s="15">
        <v>-11.7</v>
      </c>
      <c r="E47" s="49">
        <v>41</v>
      </c>
      <c r="F47" s="9">
        <v>41</v>
      </c>
      <c r="G47" s="54">
        <v>124</v>
      </c>
      <c r="H47" s="10">
        <v>56</v>
      </c>
      <c r="J47" s="3"/>
    </row>
    <row r="48" spans="1:10" x14ac:dyDescent="0.3">
      <c r="A48" s="14" t="s">
        <v>167</v>
      </c>
      <c r="B48" s="15">
        <v>-0.9</v>
      </c>
      <c r="C48" s="14" t="s">
        <v>168</v>
      </c>
      <c r="D48" s="15">
        <v>-11.4</v>
      </c>
      <c r="E48" s="49">
        <v>41</v>
      </c>
      <c r="F48" s="9">
        <v>41</v>
      </c>
      <c r="G48" s="54">
        <v>66</v>
      </c>
      <c r="H48" s="10">
        <v>56</v>
      </c>
      <c r="J48" s="3"/>
    </row>
    <row r="49" spans="1:8" x14ac:dyDescent="0.3">
      <c r="A49" s="14" t="s">
        <v>169</v>
      </c>
      <c r="B49" s="15">
        <v>-1.6</v>
      </c>
      <c r="C49" s="14" t="s">
        <v>170</v>
      </c>
      <c r="D49" s="15">
        <v>-11.2</v>
      </c>
      <c r="E49" s="49">
        <v>38</v>
      </c>
      <c r="F49" s="9">
        <v>41</v>
      </c>
      <c r="G49" s="49">
        <v>104</v>
      </c>
      <c r="H49" s="10">
        <v>56</v>
      </c>
    </row>
    <row r="50" spans="1:8" x14ac:dyDescent="0.3">
      <c r="A50" s="14" t="s">
        <v>171</v>
      </c>
      <c r="B50" s="15">
        <v>-3.3</v>
      </c>
      <c r="C50" s="14" t="s">
        <v>172</v>
      </c>
      <c r="D50" s="15">
        <v>-11.1</v>
      </c>
      <c r="E50" s="49">
        <v>70</v>
      </c>
      <c r="F50" s="9">
        <v>41</v>
      </c>
      <c r="G50" s="49">
        <v>76</v>
      </c>
      <c r="H50" s="10">
        <v>56</v>
      </c>
    </row>
    <row r="51" spans="1:8" x14ac:dyDescent="0.3">
      <c r="A51" s="14" t="s">
        <v>173</v>
      </c>
      <c r="B51" s="15">
        <v>-5.8</v>
      </c>
      <c r="C51" s="14" t="s">
        <v>174</v>
      </c>
      <c r="D51" s="15">
        <v>-10.9</v>
      </c>
      <c r="E51" s="49">
        <v>85</v>
      </c>
      <c r="F51" s="9">
        <v>41</v>
      </c>
      <c r="G51" s="49">
        <v>70</v>
      </c>
      <c r="H51" s="10">
        <v>56</v>
      </c>
    </row>
    <row r="52" spans="1:8" x14ac:dyDescent="0.3">
      <c r="A52" s="14" t="s">
        <v>124</v>
      </c>
      <c r="B52" s="15">
        <v>-14.6</v>
      </c>
      <c r="C52" s="14" t="s">
        <v>175</v>
      </c>
      <c r="D52" s="15">
        <v>-10.7</v>
      </c>
      <c r="E52" s="49">
        <v>41</v>
      </c>
      <c r="F52" s="9">
        <v>41</v>
      </c>
      <c r="G52" s="49">
        <v>66</v>
      </c>
      <c r="H52" s="40">
        <v>58</v>
      </c>
    </row>
    <row r="53" spans="1:8" x14ac:dyDescent="0.3">
      <c r="A53" s="14" t="s">
        <v>92</v>
      </c>
      <c r="B53" s="15">
        <v>-20.399999999999999</v>
      </c>
      <c r="C53" s="14" t="s">
        <v>176</v>
      </c>
      <c r="D53" s="15">
        <v>-10.3</v>
      </c>
      <c r="E53" s="49">
        <v>70</v>
      </c>
      <c r="F53" s="9">
        <v>41</v>
      </c>
      <c r="G53" s="49">
        <v>92</v>
      </c>
      <c r="H53" s="10">
        <v>58</v>
      </c>
    </row>
    <row r="54" spans="1:8" x14ac:dyDescent="0.3">
      <c r="A54" s="14" t="s">
        <v>80</v>
      </c>
      <c r="B54" s="15">
        <v>-26.4</v>
      </c>
      <c r="C54" s="14" t="s">
        <v>177</v>
      </c>
      <c r="D54" s="15">
        <v>-10.1</v>
      </c>
      <c r="E54" s="49">
        <v>44</v>
      </c>
      <c r="F54" s="9">
        <v>41</v>
      </c>
      <c r="G54" s="55">
        <v>70</v>
      </c>
      <c r="H54" s="10">
        <v>58</v>
      </c>
    </row>
    <row r="55" spans="1:8" x14ac:dyDescent="0.3">
      <c r="A55" s="14" t="s">
        <v>82</v>
      </c>
      <c r="B55" s="15">
        <v>-24.6</v>
      </c>
      <c r="C55" s="14" t="s">
        <v>178</v>
      </c>
      <c r="D55" s="15">
        <v>-9.6</v>
      </c>
      <c r="E55" s="49">
        <v>73</v>
      </c>
      <c r="F55" s="9">
        <v>41</v>
      </c>
      <c r="G55" s="54">
        <v>63</v>
      </c>
      <c r="H55" s="10">
        <v>58</v>
      </c>
    </row>
    <row r="56" spans="1:8" x14ac:dyDescent="0.3">
      <c r="A56" s="14" t="s">
        <v>84</v>
      </c>
      <c r="B56" s="15">
        <v>-24.2</v>
      </c>
      <c r="C56" s="14" t="s">
        <v>179</v>
      </c>
      <c r="D56" s="15">
        <v>-9.4</v>
      </c>
      <c r="E56" s="49">
        <v>75</v>
      </c>
      <c r="F56" s="9">
        <v>41</v>
      </c>
      <c r="G56" s="54">
        <v>65</v>
      </c>
      <c r="H56" s="10">
        <v>58</v>
      </c>
    </row>
    <row r="57" spans="1:8" x14ac:dyDescent="0.3">
      <c r="A57" s="14" t="s">
        <v>88</v>
      </c>
      <c r="B57" s="15">
        <v>-21.7</v>
      </c>
      <c r="C57" s="14" t="s">
        <v>180</v>
      </c>
      <c r="D57" s="15">
        <v>-9.4</v>
      </c>
      <c r="E57" s="49">
        <v>67</v>
      </c>
      <c r="F57" s="9">
        <v>41</v>
      </c>
      <c r="G57" s="54">
        <v>76</v>
      </c>
      <c r="H57" s="10">
        <v>58</v>
      </c>
    </row>
    <row r="58" spans="1:8" x14ac:dyDescent="0.3">
      <c r="A58" s="14" t="s">
        <v>100</v>
      </c>
      <c r="B58" s="15">
        <v>-18.7</v>
      </c>
      <c r="C58" s="14" t="s">
        <v>181</v>
      </c>
      <c r="D58" s="15">
        <v>-9.4</v>
      </c>
      <c r="E58" s="49">
        <v>63</v>
      </c>
      <c r="F58" s="9">
        <v>41</v>
      </c>
      <c r="G58" s="54">
        <v>56</v>
      </c>
      <c r="H58" s="10">
        <v>58</v>
      </c>
    </row>
    <row r="59" spans="1:8" x14ac:dyDescent="0.3">
      <c r="A59" s="14" t="s">
        <v>146</v>
      </c>
      <c r="B59" s="15">
        <v>-12.7</v>
      </c>
      <c r="C59" s="14" t="s">
        <v>182</v>
      </c>
      <c r="D59" s="15">
        <v>-9.3000000000000007</v>
      </c>
      <c r="E59" s="49">
        <v>70</v>
      </c>
      <c r="F59" s="9">
        <v>41</v>
      </c>
      <c r="G59" s="54">
        <v>64</v>
      </c>
      <c r="H59" s="10">
        <v>58</v>
      </c>
    </row>
    <row r="60" spans="1:8" x14ac:dyDescent="0.3">
      <c r="A60" s="14" t="s">
        <v>148</v>
      </c>
      <c r="B60" s="15">
        <v>-12.7</v>
      </c>
      <c r="C60" s="14" t="s">
        <v>183</v>
      </c>
      <c r="D60" s="15">
        <v>-9.1999999999999993</v>
      </c>
      <c r="E60" s="49">
        <v>85</v>
      </c>
      <c r="F60" s="9">
        <v>41</v>
      </c>
      <c r="G60" s="54">
        <v>60</v>
      </c>
      <c r="H60" s="10">
        <v>58</v>
      </c>
    </row>
    <row r="61" spans="1:8" x14ac:dyDescent="0.3">
      <c r="A61" s="14" t="s">
        <v>177</v>
      </c>
      <c r="B61" s="15">
        <v>-10.1</v>
      </c>
      <c r="C61" s="14" t="s">
        <v>184</v>
      </c>
      <c r="D61" s="15">
        <v>-9.1999999999999993</v>
      </c>
      <c r="E61" s="49">
        <v>91</v>
      </c>
      <c r="F61" s="9">
        <v>41</v>
      </c>
      <c r="G61" s="54">
        <v>68</v>
      </c>
      <c r="H61" s="40">
        <v>59</v>
      </c>
    </row>
    <row r="62" spans="1:8" x14ac:dyDescent="0.3">
      <c r="A62" s="14" t="s">
        <v>185</v>
      </c>
      <c r="B62" s="15">
        <v>-4.3</v>
      </c>
      <c r="C62" s="14" t="s">
        <v>186</v>
      </c>
      <c r="D62" s="15">
        <v>-9.1</v>
      </c>
      <c r="E62" s="49">
        <v>49</v>
      </c>
      <c r="F62" s="9">
        <v>41</v>
      </c>
      <c r="G62" s="54">
        <v>124</v>
      </c>
      <c r="H62" s="10">
        <v>59</v>
      </c>
    </row>
    <row r="63" spans="1:8" x14ac:dyDescent="0.3">
      <c r="A63" s="14" t="s">
        <v>187</v>
      </c>
      <c r="B63" s="15">
        <v>-1.3</v>
      </c>
      <c r="C63" s="14" t="s">
        <v>188</v>
      </c>
      <c r="D63" s="15">
        <v>-9</v>
      </c>
      <c r="E63" s="49">
        <v>75</v>
      </c>
      <c r="F63" s="9">
        <v>41</v>
      </c>
      <c r="G63" s="54">
        <v>65</v>
      </c>
      <c r="H63" s="10">
        <v>59</v>
      </c>
    </row>
    <row r="64" spans="1:8" x14ac:dyDescent="0.3">
      <c r="A64" s="14" t="s">
        <v>189</v>
      </c>
      <c r="B64" s="15">
        <v>0.3</v>
      </c>
      <c r="C64" s="14" t="s">
        <v>190</v>
      </c>
      <c r="D64" s="15">
        <v>-9</v>
      </c>
      <c r="E64" s="49">
        <v>77</v>
      </c>
      <c r="F64" s="9">
        <v>41</v>
      </c>
      <c r="G64" s="54">
        <v>31</v>
      </c>
      <c r="H64" s="10">
        <v>59</v>
      </c>
    </row>
    <row r="65" spans="1:17" x14ac:dyDescent="0.3">
      <c r="A65" s="14" t="s">
        <v>191</v>
      </c>
      <c r="B65" s="15">
        <v>-4.3</v>
      </c>
      <c r="C65" s="14" t="s">
        <v>192</v>
      </c>
      <c r="D65" s="15">
        <v>-8.9</v>
      </c>
      <c r="E65" s="49">
        <v>87</v>
      </c>
      <c r="F65" s="9">
        <v>41</v>
      </c>
      <c r="G65" s="54">
        <v>39</v>
      </c>
      <c r="H65" s="10">
        <v>59</v>
      </c>
    </row>
    <row r="66" spans="1:17" x14ac:dyDescent="0.3">
      <c r="A66" s="14" t="s">
        <v>193</v>
      </c>
      <c r="B66" s="15">
        <v>-5.5</v>
      </c>
      <c r="C66" s="14" t="s">
        <v>194</v>
      </c>
      <c r="D66" s="15">
        <v>-8.9</v>
      </c>
      <c r="E66" s="49">
        <v>54</v>
      </c>
      <c r="F66" s="9">
        <v>41</v>
      </c>
      <c r="G66" s="54">
        <v>124</v>
      </c>
      <c r="H66" s="10">
        <v>59</v>
      </c>
      <c r="K66" s="3"/>
      <c r="L66" s="3"/>
      <c r="M66" s="3"/>
      <c r="N66" s="3"/>
      <c r="O66" s="3"/>
      <c r="P66" s="3"/>
      <c r="Q66" s="3"/>
    </row>
    <row r="67" spans="1:17" x14ac:dyDescent="0.3">
      <c r="A67" s="14" t="s">
        <v>195</v>
      </c>
      <c r="B67" s="15">
        <v>-1.5</v>
      </c>
      <c r="C67" s="14" t="s">
        <v>196</v>
      </c>
      <c r="D67" s="15">
        <v>-8.8000000000000007</v>
      </c>
      <c r="E67" s="49">
        <v>102</v>
      </c>
      <c r="F67" s="9">
        <v>41</v>
      </c>
      <c r="G67" s="54">
        <v>76</v>
      </c>
      <c r="H67" s="10">
        <v>59</v>
      </c>
    </row>
    <row r="68" spans="1:17" x14ac:dyDescent="0.3">
      <c r="A68" s="14" t="s">
        <v>179</v>
      </c>
      <c r="B68" s="15">
        <v>-9.4</v>
      </c>
      <c r="C68" s="14" t="s">
        <v>197</v>
      </c>
      <c r="D68" s="15">
        <v>-8.6999999999999993</v>
      </c>
      <c r="E68" s="49">
        <v>62</v>
      </c>
      <c r="F68" s="9">
        <v>41</v>
      </c>
      <c r="G68" s="54">
        <v>70</v>
      </c>
      <c r="H68" s="10">
        <v>59</v>
      </c>
    </row>
    <row r="69" spans="1:17" x14ac:dyDescent="0.3">
      <c r="A69" s="14" t="s">
        <v>110</v>
      </c>
      <c r="B69" s="15">
        <v>-15.6</v>
      </c>
      <c r="C69" s="14" t="s">
        <v>198</v>
      </c>
      <c r="D69" s="15">
        <v>-8.6999999999999993</v>
      </c>
      <c r="E69" s="49">
        <v>50</v>
      </c>
      <c r="F69" s="9">
        <v>41</v>
      </c>
      <c r="G69" s="49">
        <v>76</v>
      </c>
      <c r="H69" s="10">
        <v>59</v>
      </c>
    </row>
    <row r="70" spans="1:17" x14ac:dyDescent="0.3">
      <c r="A70" s="14" t="s">
        <v>86</v>
      </c>
      <c r="B70" s="15">
        <v>-22.3</v>
      </c>
      <c r="C70" s="14" t="s">
        <v>199</v>
      </c>
      <c r="D70" s="15">
        <v>-8.6999999999999993</v>
      </c>
      <c r="E70" s="49">
        <v>57</v>
      </c>
      <c r="F70" s="9">
        <v>41</v>
      </c>
      <c r="G70" s="49">
        <v>72</v>
      </c>
      <c r="H70" s="40">
        <v>60</v>
      </c>
    </row>
    <row r="71" spans="1:17" x14ac:dyDescent="0.3">
      <c r="A71" s="14" t="s">
        <v>90</v>
      </c>
      <c r="B71" s="15">
        <v>-20.9</v>
      </c>
      <c r="C71" s="14" t="s">
        <v>151</v>
      </c>
      <c r="D71" s="15">
        <v>-8.4</v>
      </c>
      <c r="E71" s="49">
        <v>80</v>
      </c>
      <c r="F71" s="9">
        <v>41</v>
      </c>
      <c r="G71" s="49">
        <v>124</v>
      </c>
      <c r="H71" s="40">
        <v>60</v>
      </c>
    </row>
    <row r="72" spans="1:17" x14ac:dyDescent="0.3">
      <c r="A72" s="14" t="s">
        <v>98</v>
      </c>
      <c r="B72" s="15">
        <v>-18.899999999999999</v>
      </c>
      <c r="C72" s="14" t="s">
        <v>200</v>
      </c>
      <c r="D72" s="15">
        <v>-8.4</v>
      </c>
      <c r="E72" s="49">
        <v>98</v>
      </c>
      <c r="F72" s="9">
        <v>41</v>
      </c>
      <c r="G72" s="49">
        <v>76</v>
      </c>
      <c r="H72" s="10">
        <v>60</v>
      </c>
    </row>
    <row r="73" spans="1:17" x14ac:dyDescent="0.3">
      <c r="A73" s="14" t="s">
        <v>128</v>
      </c>
      <c r="B73" s="15">
        <v>-14.4</v>
      </c>
      <c r="C73" s="14" t="s">
        <v>201</v>
      </c>
      <c r="D73" s="15">
        <v>-8.1999999999999993</v>
      </c>
      <c r="E73" s="49">
        <v>40</v>
      </c>
      <c r="F73" s="9">
        <v>41</v>
      </c>
      <c r="G73" s="49">
        <v>85</v>
      </c>
      <c r="H73" s="10">
        <v>60</v>
      </c>
    </row>
    <row r="74" spans="1:17" x14ac:dyDescent="0.3">
      <c r="A74" s="14" t="s">
        <v>162</v>
      </c>
      <c r="B74" s="15">
        <v>-11.8</v>
      </c>
      <c r="C74" s="14" t="s">
        <v>202</v>
      </c>
      <c r="D74" s="15">
        <v>-8.1999999999999993</v>
      </c>
      <c r="E74" s="49">
        <v>87</v>
      </c>
      <c r="F74" s="9">
        <v>41</v>
      </c>
      <c r="G74" s="49">
        <v>35</v>
      </c>
      <c r="H74" s="10">
        <v>60</v>
      </c>
    </row>
    <row r="75" spans="1:17" x14ac:dyDescent="0.3">
      <c r="A75" s="14" t="s">
        <v>118</v>
      </c>
      <c r="B75" s="15">
        <v>-15</v>
      </c>
      <c r="C75" s="14" t="s">
        <v>203</v>
      </c>
      <c r="D75" s="15">
        <v>-8.1999999999999993</v>
      </c>
      <c r="E75" s="49">
        <v>82</v>
      </c>
      <c r="F75" s="9">
        <v>41</v>
      </c>
      <c r="G75" s="49">
        <v>76</v>
      </c>
      <c r="H75" s="10">
        <v>60</v>
      </c>
    </row>
    <row r="76" spans="1:17" x14ac:dyDescent="0.3">
      <c r="A76" s="14" t="s">
        <v>122</v>
      </c>
      <c r="B76" s="15">
        <v>-14.7</v>
      </c>
      <c r="C76" s="14" t="s">
        <v>204</v>
      </c>
      <c r="D76" s="15">
        <v>-8.1</v>
      </c>
      <c r="E76" s="49">
        <v>80</v>
      </c>
      <c r="F76" s="9">
        <v>41</v>
      </c>
      <c r="G76" s="49">
        <v>145</v>
      </c>
      <c r="H76" s="10">
        <v>60</v>
      </c>
    </row>
    <row r="77" spans="1:17" x14ac:dyDescent="0.3">
      <c r="A77" s="14" t="s">
        <v>156</v>
      </c>
      <c r="B77" s="15">
        <v>-12.2</v>
      </c>
      <c r="C77" s="14" t="s">
        <v>205</v>
      </c>
      <c r="D77" s="15">
        <v>-8.1</v>
      </c>
      <c r="E77" s="49">
        <v>52</v>
      </c>
      <c r="F77" s="9">
        <v>41</v>
      </c>
      <c r="G77" s="49">
        <v>83</v>
      </c>
      <c r="H77" s="10">
        <v>60</v>
      </c>
    </row>
    <row r="78" spans="1:17" x14ac:dyDescent="0.3">
      <c r="A78" s="14" t="s">
        <v>138</v>
      </c>
      <c r="B78" s="15">
        <v>-13.6</v>
      </c>
      <c r="C78" s="14" t="s">
        <v>206</v>
      </c>
      <c r="D78" s="15">
        <v>-7.8</v>
      </c>
      <c r="E78" s="49">
        <v>53</v>
      </c>
      <c r="F78" s="9">
        <v>41</v>
      </c>
      <c r="G78" s="49">
        <v>72</v>
      </c>
      <c r="H78" s="10">
        <v>60</v>
      </c>
    </row>
    <row r="79" spans="1:17" x14ac:dyDescent="0.3">
      <c r="A79" s="14" t="s">
        <v>114</v>
      </c>
      <c r="B79" s="15">
        <v>-15.2</v>
      </c>
      <c r="C79" s="14" t="s">
        <v>207</v>
      </c>
      <c r="D79" s="15">
        <v>-7.8</v>
      </c>
      <c r="E79" s="49">
        <v>53</v>
      </c>
      <c r="F79" s="9">
        <v>41</v>
      </c>
      <c r="G79" s="49">
        <v>60</v>
      </c>
      <c r="H79" s="10">
        <v>60</v>
      </c>
    </row>
    <row r="80" spans="1:17" x14ac:dyDescent="0.3">
      <c r="A80" s="14" t="s">
        <v>134</v>
      </c>
      <c r="B80" s="15">
        <v>-14.1</v>
      </c>
      <c r="C80" s="14" t="s">
        <v>153</v>
      </c>
      <c r="D80" s="15">
        <v>-7.7</v>
      </c>
      <c r="E80" s="49">
        <v>58</v>
      </c>
      <c r="F80" s="9">
        <v>41</v>
      </c>
      <c r="G80" s="49">
        <v>124</v>
      </c>
      <c r="H80" s="10">
        <v>60</v>
      </c>
    </row>
    <row r="81" spans="1:8" x14ac:dyDescent="0.3">
      <c r="A81" s="14" t="s">
        <v>126</v>
      </c>
      <c r="B81" s="15">
        <v>-14.5</v>
      </c>
      <c r="C81" s="14" t="s">
        <v>208</v>
      </c>
      <c r="D81" s="15">
        <v>-7.6</v>
      </c>
      <c r="E81" s="49">
        <v>91</v>
      </c>
      <c r="F81" s="9">
        <v>41</v>
      </c>
      <c r="G81" s="49">
        <v>70</v>
      </c>
      <c r="H81" s="10">
        <v>60</v>
      </c>
    </row>
    <row r="82" spans="1:8" x14ac:dyDescent="0.3">
      <c r="A82" s="14" t="s">
        <v>178</v>
      </c>
      <c r="B82" s="15">
        <v>-9.6</v>
      </c>
      <c r="C82" s="14" t="s">
        <v>209</v>
      </c>
      <c r="D82" s="15">
        <v>-7.6</v>
      </c>
      <c r="E82" s="49">
        <v>78</v>
      </c>
      <c r="F82" s="9">
        <v>41</v>
      </c>
      <c r="G82" s="49">
        <v>68</v>
      </c>
      <c r="H82" s="10">
        <v>60</v>
      </c>
    </row>
    <row r="83" spans="1:8" x14ac:dyDescent="0.3">
      <c r="A83" s="14" t="s">
        <v>210</v>
      </c>
      <c r="B83" s="15">
        <v>-3</v>
      </c>
      <c r="C83" s="14" t="s">
        <v>211</v>
      </c>
      <c r="D83" s="15">
        <v>-7.6</v>
      </c>
      <c r="E83" s="49">
        <v>59</v>
      </c>
      <c r="F83" s="9">
        <v>41</v>
      </c>
      <c r="G83" s="49">
        <v>78</v>
      </c>
      <c r="H83" s="10">
        <v>60</v>
      </c>
    </row>
    <row r="84" spans="1:8" x14ac:dyDescent="0.3">
      <c r="A84" s="14" t="s">
        <v>212</v>
      </c>
      <c r="B84" s="15">
        <v>-0.6</v>
      </c>
      <c r="C84" s="14" t="s">
        <v>119</v>
      </c>
      <c r="D84" s="15">
        <v>-7.5</v>
      </c>
      <c r="E84" s="49">
        <v>71</v>
      </c>
      <c r="F84" s="9">
        <v>41</v>
      </c>
      <c r="G84" s="49">
        <v>43</v>
      </c>
      <c r="H84" s="10">
        <v>60</v>
      </c>
    </row>
    <row r="85" spans="1:8" x14ac:dyDescent="0.3">
      <c r="A85" s="14" t="s">
        <v>213</v>
      </c>
      <c r="B85" s="15">
        <v>0.8</v>
      </c>
      <c r="C85" s="14" t="s">
        <v>214</v>
      </c>
      <c r="D85" s="15">
        <v>-7.5</v>
      </c>
      <c r="E85" s="49">
        <v>76</v>
      </c>
      <c r="F85" s="9">
        <v>41</v>
      </c>
      <c r="G85" s="49">
        <v>74</v>
      </c>
      <c r="H85" s="10">
        <v>60</v>
      </c>
    </row>
    <row r="86" spans="1:8" x14ac:dyDescent="0.3">
      <c r="A86" s="14" t="s">
        <v>215</v>
      </c>
      <c r="B86" s="15">
        <v>0.9</v>
      </c>
      <c r="C86" s="14" t="s">
        <v>216</v>
      </c>
      <c r="D86" s="15">
        <v>-7.4</v>
      </c>
      <c r="E86" s="49">
        <v>110</v>
      </c>
      <c r="F86" s="9">
        <v>41</v>
      </c>
      <c r="G86" s="49">
        <v>75</v>
      </c>
      <c r="H86" s="10">
        <v>60</v>
      </c>
    </row>
    <row r="87" spans="1:8" x14ac:dyDescent="0.3">
      <c r="A87" s="14" t="s">
        <v>217</v>
      </c>
      <c r="B87" s="15">
        <v>0.8</v>
      </c>
      <c r="C87" s="14" t="s">
        <v>218</v>
      </c>
      <c r="D87" s="15">
        <v>-7.4</v>
      </c>
      <c r="E87" s="49">
        <v>63</v>
      </c>
      <c r="F87" s="9">
        <v>41</v>
      </c>
      <c r="G87" s="49">
        <v>72</v>
      </c>
      <c r="H87" s="10">
        <v>60</v>
      </c>
    </row>
    <row r="88" spans="1:8" x14ac:dyDescent="0.3">
      <c r="A88" s="14" t="s">
        <v>219</v>
      </c>
      <c r="B88" s="15">
        <v>-2.1</v>
      </c>
      <c r="C88" s="14" t="s">
        <v>220</v>
      </c>
      <c r="D88" s="15">
        <v>-7.3</v>
      </c>
      <c r="E88" s="49">
        <v>105</v>
      </c>
      <c r="F88" s="9">
        <v>41</v>
      </c>
      <c r="G88" s="49">
        <v>124</v>
      </c>
      <c r="H88" s="10">
        <v>60</v>
      </c>
    </row>
    <row r="89" spans="1:8" x14ac:dyDescent="0.3">
      <c r="A89" s="14" t="s">
        <v>221</v>
      </c>
      <c r="B89" s="15">
        <v>-5.4</v>
      </c>
      <c r="C89" s="14" t="s">
        <v>117</v>
      </c>
      <c r="D89" s="15">
        <v>-7.2</v>
      </c>
      <c r="E89" s="49">
        <v>95</v>
      </c>
      <c r="F89" s="9">
        <v>41</v>
      </c>
      <c r="G89" s="49">
        <v>84</v>
      </c>
      <c r="H89" s="10">
        <v>60</v>
      </c>
    </row>
    <row r="90" spans="1:8" x14ac:dyDescent="0.3">
      <c r="A90" s="14" t="s">
        <v>222</v>
      </c>
      <c r="B90" s="15">
        <v>-4.7</v>
      </c>
      <c r="C90" s="14" t="s">
        <v>223</v>
      </c>
      <c r="D90" s="15">
        <v>-7.2</v>
      </c>
      <c r="E90" s="49">
        <v>88</v>
      </c>
      <c r="F90" s="9">
        <v>41</v>
      </c>
      <c r="G90" s="49">
        <v>74</v>
      </c>
      <c r="H90" s="10">
        <v>60</v>
      </c>
    </row>
    <row r="91" spans="1:8" x14ac:dyDescent="0.3">
      <c r="A91" s="14" t="s">
        <v>224</v>
      </c>
      <c r="B91" s="15">
        <v>-3.7</v>
      </c>
      <c r="C91" s="14" t="s">
        <v>225</v>
      </c>
      <c r="D91" s="15">
        <v>-7.2</v>
      </c>
      <c r="E91" s="49">
        <v>50</v>
      </c>
      <c r="F91" s="9">
        <v>41</v>
      </c>
      <c r="G91" s="49">
        <v>90</v>
      </c>
      <c r="H91" s="10">
        <v>60</v>
      </c>
    </row>
    <row r="92" spans="1:8" x14ac:dyDescent="0.3">
      <c r="A92" s="14" t="s">
        <v>226</v>
      </c>
      <c r="B92" s="15">
        <v>-5.2</v>
      </c>
      <c r="C92" s="14" t="s">
        <v>97</v>
      </c>
      <c r="D92" s="15">
        <v>-7.1</v>
      </c>
      <c r="E92" s="49">
        <v>54</v>
      </c>
      <c r="F92" s="9">
        <v>41</v>
      </c>
      <c r="G92" s="49">
        <v>61</v>
      </c>
      <c r="H92" s="10">
        <v>60</v>
      </c>
    </row>
    <row r="93" spans="1:8" x14ac:dyDescent="0.3">
      <c r="A93" s="14" t="s">
        <v>201</v>
      </c>
      <c r="B93" s="15">
        <v>-8.1999999999999993</v>
      </c>
      <c r="C93" s="14" t="s">
        <v>125</v>
      </c>
      <c r="D93" s="15">
        <v>-7</v>
      </c>
      <c r="E93" s="49">
        <v>78</v>
      </c>
      <c r="F93" s="9">
        <v>41</v>
      </c>
      <c r="G93" s="49">
        <v>85</v>
      </c>
      <c r="H93" s="10">
        <v>60</v>
      </c>
    </row>
    <row r="94" spans="1:8" x14ac:dyDescent="0.3">
      <c r="A94" s="14" t="s">
        <v>180</v>
      </c>
      <c r="B94" s="15">
        <v>-9.4</v>
      </c>
      <c r="C94" s="14" t="s">
        <v>227</v>
      </c>
      <c r="D94" s="15">
        <v>-7</v>
      </c>
      <c r="E94" s="49">
        <v>96</v>
      </c>
      <c r="F94" s="9">
        <v>41</v>
      </c>
      <c r="G94" s="49">
        <v>78</v>
      </c>
      <c r="H94" s="10">
        <v>60</v>
      </c>
    </row>
    <row r="95" spans="1:8" x14ac:dyDescent="0.3">
      <c r="A95" s="14" t="s">
        <v>220</v>
      </c>
      <c r="B95" s="15">
        <v>-7.3</v>
      </c>
      <c r="C95" s="14" t="s">
        <v>228</v>
      </c>
      <c r="D95" s="15">
        <v>-6.9</v>
      </c>
      <c r="E95" s="49">
        <v>86</v>
      </c>
      <c r="F95" s="9">
        <v>41</v>
      </c>
      <c r="G95" s="49">
        <v>76</v>
      </c>
      <c r="H95" s="10">
        <v>60</v>
      </c>
    </row>
    <row r="96" spans="1:8" x14ac:dyDescent="0.3">
      <c r="A96" s="14" t="s">
        <v>229</v>
      </c>
      <c r="B96" s="15">
        <v>-4.2</v>
      </c>
      <c r="C96" s="14" t="s">
        <v>230</v>
      </c>
      <c r="D96" s="15">
        <v>-6.8</v>
      </c>
      <c r="E96" s="49">
        <v>58</v>
      </c>
      <c r="F96" s="9">
        <v>41</v>
      </c>
      <c r="G96" s="49">
        <v>90</v>
      </c>
      <c r="H96" s="10">
        <v>60</v>
      </c>
    </row>
    <row r="97" spans="1:8" x14ac:dyDescent="0.3">
      <c r="A97" s="14" t="s">
        <v>231</v>
      </c>
      <c r="B97" s="15">
        <v>-4.8</v>
      </c>
      <c r="C97" s="14" t="s">
        <v>232</v>
      </c>
      <c r="D97" s="15">
        <v>-6.7</v>
      </c>
      <c r="E97" s="49">
        <v>58</v>
      </c>
      <c r="F97" s="9">
        <v>41</v>
      </c>
      <c r="G97" s="49">
        <v>64</v>
      </c>
      <c r="H97" s="10">
        <v>60</v>
      </c>
    </row>
    <row r="98" spans="1:8" x14ac:dyDescent="0.3">
      <c r="A98" s="14" t="s">
        <v>233</v>
      </c>
      <c r="B98" s="15">
        <v>-4</v>
      </c>
      <c r="C98" s="14" t="s">
        <v>234</v>
      </c>
      <c r="D98" s="15">
        <v>-6.7</v>
      </c>
      <c r="E98" s="49">
        <v>78</v>
      </c>
      <c r="F98" s="9">
        <v>41</v>
      </c>
      <c r="G98" s="49">
        <v>64</v>
      </c>
      <c r="H98" s="10">
        <v>61</v>
      </c>
    </row>
    <row r="99" spans="1:8" x14ac:dyDescent="0.3">
      <c r="A99" s="14" t="s">
        <v>235</v>
      </c>
      <c r="B99" s="15">
        <v>-4.9000000000000004</v>
      </c>
      <c r="C99" s="14" t="s">
        <v>236</v>
      </c>
      <c r="D99" s="15">
        <v>-6.6</v>
      </c>
      <c r="E99" s="49">
        <v>65</v>
      </c>
      <c r="F99" s="9">
        <v>41</v>
      </c>
      <c r="G99" s="49">
        <v>88</v>
      </c>
      <c r="H99" s="10">
        <v>61</v>
      </c>
    </row>
    <row r="100" spans="1:8" x14ac:dyDescent="0.3">
      <c r="A100" s="14" t="s">
        <v>223</v>
      </c>
      <c r="B100" s="15">
        <v>-7.2</v>
      </c>
      <c r="C100" s="14" t="s">
        <v>121</v>
      </c>
      <c r="D100" s="15">
        <v>-6.5</v>
      </c>
      <c r="E100" s="49">
        <v>62</v>
      </c>
      <c r="F100" s="9">
        <v>41</v>
      </c>
      <c r="G100" s="49">
        <v>64</v>
      </c>
      <c r="H100" s="10">
        <v>61</v>
      </c>
    </row>
    <row r="101" spans="1:8" x14ac:dyDescent="0.3">
      <c r="A101" s="14" t="s">
        <v>183</v>
      </c>
      <c r="B101" s="15">
        <v>-9.1999999999999993</v>
      </c>
      <c r="C101" s="14" t="s">
        <v>149</v>
      </c>
      <c r="D101" s="15">
        <v>-6.5</v>
      </c>
      <c r="E101" s="49">
        <v>55</v>
      </c>
      <c r="F101" s="9">
        <v>41</v>
      </c>
      <c r="G101" s="49">
        <v>82</v>
      </c>
      <c r="H101" s="10">
        <v>61</v>
      </c>
    </row>
    <row r="102" spans="1:8" x14ac:dyDescent="0.3">
      <c r="A102" s="14" t="s">
        <v>150</v>
      </c>
      <c r="B102" s="15">
        <v>-12.6</v>
      </c>
      <c r="C102" s="14" t="s">
        <v>123</v>
      </c>
      <c r="D102" s="15">
        <v>-6.4</v>
      </c>
      <c r="E102" s="49">
        <v>41</v>
      </c>
      <c r="F102" s="9">
        <v>41</v>
      </c>
      <c r="G102" s="49">
        <v>88</v>
      </c>
      <c r="H102" s="10">
        <v>61</v>
      </c>
    </row>
    <row r="103" spans="1:8" x14ac:dyDescent="0.3">
      <c r="A103" s="14" t="s">
        <v>206</v>
      </c>
      <c r="B103" s="15">
        <v>-7.8</v>
      </c>
      <c r="C103" s="14" t="s">
        <v>237</v>
      </c>
      <c r="D103" s="15">
        <v>-6.4</v>
      </c>
      <c r="E103" s="49">
        <v>55</v>
      </c>
      <c r="F103" s="9">
        <v>41</v>
      </c>
      <c r="G103" s="49">
        <v>74</v>
      </c>
      <c r="H103" s="10">
        <v>61</v>
      </c>
    </row>
    <row r="104" spans="1:8" x14ac:dyDescent="0.3">
      <c r="A104" s="14" t="s">
        <v>238</v>
      </c>
      <c r="B104" s="15">
        <v>-0.8</v>
      </c>
      <c r="C104" s="14" t="s">
        <v>239</v>
      </c>
      <c r="D104" s="15">
        <v>-6.4</v>
      </c>
      <c r="E104" s="49">
        <v>63</v>
      </c>
      <c r="F104" s="9">
        <v>41</v>
      </c>
      <c r="G104" s="56">
        <v>88</v>
      </c>
      <c r="H104" s="10">
        <v>61</v>
      </c>
    </row>
    <row r="105" spans="1:8" x14ac:dyDescent="0.3">
      <c r="A105" s="14" t="s">
        <v>240</v>
      </c>
      <c r="B105" s="15">
        <v>-0.9</v>
      </c>
      <c r="C105" s="14" t="s">
        <v>241</v>
      </c>
      <c r="D105" s="15">
        <v>-6.4</v>
      </c>
      <c r="E105" s="49">
        <v>63</v>
      </c>
      <c r="F105" s="9">
        <v>41</v>
      </c>
      <c r="G105" s="49">
        <v>92</v>
      </c>
      <c r="H105" s="10">
        <v>61</v>
      </c>
    </row>
    <row r="106" spans="1:8" x14ac:dyDescent="0.3">
      <c r="A106" s="14" t="s">
        <v>242</v>
      </c>
      <c r="B106" s="15">
        <v>-2.2000000000000002</v>
      </c>
      <c r="C106" s="14" t="s">
        <v>243</v>
      </c>
      <c r="D106" s="15">
        <v>-6.2</v>
      </c>
      <c r="E106" s="49">
        <v>80</v>
      </c>
      <c r="F106" s="9">
        <v>41</v>
      </c>
      <c r="G106" s="49">
        <v>76</v>
      </c>
      <c r="H106" s="10">
        <v>61</v>
      </c>
    </row>
    <row r="107" spans="1:8" x14ac:dyDescent="0.3">
      <c r="A107" s="14" t="s">
        <v>244</v>
      </c>
      <c r="B107" s="15">
        <v>-0.4</v>
      </c>
      <c r="C107" s="14" t="s">
        <v>245</v>
      </c>
      <c r="D107" s="15">
        <v>-6.2</v>
      </c>
      <c r="E107" s="49">
        <v>47</v>
      </c>
      <c r="F107" s="9">
        <v>41</v>
      </c>
      <c r="G107" s="49">
        <v>71</v>
      </c>
      <c r="H107" s="10">
        <v>61</v>
      </c>
    </row>
    <row r="108" spans="1:8" x14ac:dyDescent="0.3">
      <c r="A108" s="14" t="s">
        <v>246</v>
      </c>
      <c r="B108" s="15">
        <v>-1.7</v>
      </c>
      <c r="C108" s="14" t="s">
        <v>247</v>
      </c>
      <c r="D108" s="15">
        <v>-6.2</v>
      </c>
      <c r="E108" s="49">
        <v>29</v>
      </c>
      <c r="F108" s="9">
        <v>41</v>
      </c>
      <c r="G108" s="49">
        <v>119</v>
      </c>
      <c r="H108" s="40">
        <v>62</v>
      </c>
    </row>
    <row r="109" spans="1:8" x14ac:dyDescent="0.3">
      <c r="A109" s="14" t="s">
        <v>248</v>
      </c>
      <c r="B109" s="15">
        <v>0.1</v>
      </c>
      <c r="C109" s="14" t="s">
        <v>249</v>
      </c>
      <c r="D109" s="15">
        <v>-6.2</v>
      </c>
      <c r="E109" s="49">
        <v>45</v>
      </c>
      <c r="F109" s="9">
        <v>41</v>
      </c>
      <c r="G109" s="49">
        <v>90</v>
      </c>
      <c r="H109" s="10">
        <v>62</v>
      </c>
    </row>
    <row r="110" spans="1:8" x14ac:dyDescent="0.3">
      <c r="A110" s="14" t="s">
        <v>250</v>
      </c>
      <c r="B110" s="15">
        <v>1.7</v>
      </c>
      <c r="C110" s="14" t="s">
        <v>251</v>
      </c>
      <c r="D110" s="15">
        <v>-6.2</v>
      </c>
      <c r="E110" s="49">
        <v>41</v>
      </c>
      <c r="F110" s="9">
        <v>41</v>
      </c>
      <c r="G110" s="49">
        <v>86</v>
      </c>
      <c r="H110" s="10">
        <v>62</v>
      </c>
    </row>
    <row r="111" spans="1:8" x14ac:dyDescent="0.3">
      <c r="A111" s="14" t="s">
        <v>252</v>
      </c>
      <c r="B111" s="15">
        <v>0.4</v>
      </c>
      <c r="C111" s="14" t="s">
        <v>131</v>
      </c>
      <c r="D111" s="15">
        <v>-6.1</v>
      </c>
      <c r="E111" s="49">
        <v>65</v>
      </c>
      <c r="F111" s="9">
        <v>41</v>
      </c>
      <c r="G111" s="49">
        <v>69</v>
      </c>
      <c r="H111" s="10">
        <v>62</v>
      </c>
    </row>
    <row r="112" spans="1:8" x14ac:dyDescent="0.3">
      <c r="A112" s="14" t="s">
        <v>253</v>
      </c>
      <c r="B112" s="15">
        <v>1.2</v>
      </c>
      <c r="C112" s="14" t="s">
        <v>254</v>
      </c>
      <c r="D112" s="15">
        <v>-6.1</v>
      </c>
      <c r="E112" s="49">
        <v>85</v>
      </c>
      <c r="F112" s="9">
        <v>41</v>
      </c>
      <c r="G112" s="49">
        <v>75</v>
      </c>
      <c r="H112" s="10">
        <v>62</v>
      </c>
    </row>
    <row r="113" spans="1:8" x14ac:dyDescent="0.3">
      <c r="A113" s="14" t="s">
        <v>255</v>
      </c>
      <c r="B113" s="15">
        <v>-2.6</v>
      </c>
      <c r="C113" s="14" t="s">
        <v>256</v>
      </c>
      <c r="D113" s="15">
        <v>-5.9</v>
      </c>
      <c r="E113" s="49">
        <v>57</v>
      </c>
      <c r="F113" s="9">
        <v>41</v>
      </c>
      <c r="G113" s="49">
        <v>86</v>
      </c>
      <c r="H113" s="10">
        <v>62</v>
      </c>
    </row>
    <row r="114" spans="1:8" x14ac:dyDescent="0.3">
      <c r="A114" s="14" t="s">
        <v>257</v>
      </c>
      <c r="B114" s="15">
        <v>-3.1</v>
      </c>
      <c r="C114" s="14" t="s">
        <v>127</v>
      </c>
      <c r="D114" s="15">
        <v>-5.8</v>
      </c>
      <c r="E114" s="49">
        <v>58</v>
      </c>
      <c r="F114" s="9">
        <v>41</v>
      </c>
      <c r="G114" s="49">
        <v>82</v>
      </c>
      <c r="H114" s="10">
        <v>62</v>
      </c>
    </row>
    <row r="115" spans="1:8" x14ac:dyDescent="0.3">
      <c r="A115" s="14" t="s">
        <v>258</v>
      </c>
      <c r="B115" s="15">
        <v>-4.9000000000000004</v>
      </c>
      <c r="C115" s="14" t="s">
        <v>173</v>
      </c>
      <c r="D115" s="15">
        <v>-5.8</v>
      </c>
      <c r="E115" s="49">
        <v>62</v>
      </c>
      <c r="F115" s="9">
        <v>41</v>
      </c>
      <c r="G115" s="49">
        <v>96</v>
      </c>
      <c r="H115" s="10">
        <v>62</v>
      </c>
    </row>
    <row r="116" spans="1:8" x14ac:dyDescent="0.3">
      <c r="A116" s="14" t="s">
        <v>259</v>
      </c>
      <c r="B116" s="15">
        <v>-4</v>
      </c>
      <c r="C116" s="14" t="s">
        <v>260</v>
      </c>
      <c r="D116" s="15">
        <v>-5.8</v>
      </c>
      <c r="E116" s="49">
        <v>84</v>
      </c>
      <c r="F116" s="9">
        <v>41</v>
      </c>
      <c r="G116" s="49">
        <v>71</v>
      </c>
      <c r="H116" s="10">
        <v>62</v>
      </c>
    </row>
    <row r="117" spans="1:8" x14ac:dyDescent="0.3">
      <c r="A117" s="14" t="s">
        <v>261</v>
      </c>
      <c r="B117" s="15">
        <v>-5.4</v>
      </c>
      <c r="C117" s="14" t="s">
        <v>262</v>
      </c>
      <c r="D117" s="15">
        <v>-5.8</v>
      </c>
      <c r="E117" s="49">
        <v>64</v>
      </c>
      <c r="F117" s="9">
        <v>41</v>
      </c>
      <c r="G117" s="49">
        <v>90</v>
      </c>
      <c r="H117" s="40">
        <v>63</v>
      </c>
    </row>
    <row r="118" spans="1:8" x14ac:dyDescent="0.3">
      <c r="A118" s="14" t="s">
        <v>263</v>
      </c>
      <c r="B118" s="15">
        <v>-1.6</v>
      </c>
      <c r="C118" s="14" t="s">
        <v>264</v>
      </c>
      <c r="D118" s="15">
        <v>-5.8</v>
      </c>
      <c r="E118" s="49">
        <v>74</v>
      </c>
      <c r="F118" s="9">
        <v>41</v>
      </c>
      <c r="G118" s="49">
        <v>78</v>
      </c>
      <c r="H118" s="10">
        <v>63</v>
      </c>
    </row>
    <row r="119" spans="1:8" x14ac:dyDescent="0.3">
      <c r="A119" s="14" t="s">
        <v>265</v>
      </c>
      <c r="B119" s="15">
        <v>-1.3</v>
      </c>
      <c r="C119" s="14" t="s">
        <v>266</v>
      </c>
      <c r="D119" s="15">
        <v>-5.6</v>
      </c>
      <c r="E119" s="49">
        <v>57</v>
      </c>
      <c r="F119" s="9">
        <v>41</v>
      </c>
      <c r="G119" s="49">
        <v>68</v>
      </c>
      <c r="H119" s="10">
        <v>63</v>
      </c>
    </row>
    <row r="120" spans="1:8" x14ac:dyDescent="0.3">
      <c r="A120" s="14" t="s">
        <v>267</v>
      </c>
      <c r="B120" s="15">
        <v>-1</v>
      </c>
      <c r="C120" s="14" t="s">
        <v>193</v>
      </c>
      <c r="D120" s="15">
        <v>-5.5</v>
      </c>
      <c r="E120" s="49">
        <v>55</v>
      </c>
      <c r="F120" s="9">
        <v>41</v>
      </c>
      <c r="G120" s="49">
        <v>71</v>
      </c>
      <c r="H120" s="10">
        <v>63</v>
      </c>
    </row>
    <row r="121" spans="1:8" x14ac:dyDescent="0.3">
      <c r="A121" s="14" t="s">
        <v>268</v>
      </c>
      <c r="B121" s="15">
        <v>2.2000000000000002</v>
      </c>
      <c r="C121" s="14" t="s">
        <v>221</v>
      </c>
      <c r="D121" s="15">
        <v>-5.4</v>
      </c>
      <c r="E121" s="49">
        <v>56</v>
      </c>
      <c r="F121" s="9">
        <v>41</v>
      </c>
      <c r="G121" s="49">
        <v>68</v>
      </c>
      <c r="H121" s="10">
        <v>63</v>
      </c>
    </row>
    <row r="122" spans="1:8" x14ac:dyDescent="0.3">
      <c r="A122" s="14" t="s">
        <v>269</v>
      </c>
      <c r="B122" s="15">
        <v>3</v>
      </c>
      <c r="C122" s="14" t="s">
        <v>261</v>
      </c>
      <c r="D122" s="15">
        <v>-5.4</v>
      </c>
      <c r="E122" s="49">
        <v>41</v>
      </c>
      <c r="F122" s="9">
        <v>41</v>
      </c>
      <c r="G122" s="49">
        <v>88</v>
      </c>
      <c r="H122" s="10">
        <v>63</v>
      </c>
    </row>
    <row r="123" spans="1:8" x14ac:dyDescent="0.3">
      <c r="A123" s="14" t="s">
        <v>270</v>
      </c>
      <c r="B123" s="15">
        <v>1.7</v>
      </c>
      <c r="C123" s="14" t="s">
        <v>271</v>
      </c>
      <c r="D123" s="15">
        <v>-5.4</v>
      </c>
      <c r="E123" s="49">
        <v>75</v>
      </c>
      <c r="F123" s="9">
        <v>41</v>
      </c>
      <c r="G123" s="49">
        <v>76</v>
      </c>
      <c r="H123" s="10">
        <v>63</v>
      </c>
    </row>
    <row r="124" spans="1:8" x14ac:dyDescent="0.3">
      <c r="A124" s="14" t="s">
        <v>272</v>
      </c>
      <c r="B124" s="15">
        <v>1.2</v>
      </c>
      <c r="C124" s="14" t="s">
        <v>273</v>
      </c>
      <c r="D124" s="15">
        <v>-5.4</v>
      </c>
      <c r="E124" s="49">
        <v>58</v>
      </c>
      <c r="F124" s="9">
        <v>41</v>
      </c>
      <c r="G124" s="49">
        <v>74</v>
      </c>
      <c r="H124" s="10">
        <v>63</v>
      </c>
    </row>
    <row r="125" spans="1:8" x14ac:dyDescent="0.3">
      <c r="A125" s="14" t="s">
        <v>274</v>
      </c>
      <c r="B125" s="15">
        <v>3.8</v>
      </c>
      <c r="C125" s="14" t="s">
        <v>275</v>
      </c>
      <c r="D125" s="15">
        <v>-5.4</v>
      </c>
      <c r="E125" s="49">
        <v>68</v>
      </c>
      <c r="F125" s="9">
        <v>41</v>
      </c>
      <c r="G125" s="49">
        <v>70</v>
      </c>
      <c r="H125" s="10">
        <v>63</v>
      </c>
    </row>
    <row r="126" spans="1:8" x14ac:dyDescent="0.3">
      <c r="A126" s="14" t="s">
        <v>276</v>
      </c>
      <c r="B126" s="15">
        <v>3.1</v>
      </c>
      <c r="C126" s="14" t="s">
        <v>277</v>
      </c>
      <c r="D126" s="15">
        <v>-5.3</v>
      </c>
      <c r="E126" s="49">
        <v>59</v>
      </c>
      <c r="F126" s="9">
        <v>44</v>
      </c>
      <c r="G126" s="49">
        <v>78</v>
      </c>
      <c r="H126" s="40">
        <v>64</v>
      </c>
    </row>
    <row r="127" spans="1:8" x14ac:dyDescent="0.3">
      <c r="A127" s="14" t="s">
        <v>278</v>
      </c>
      <c r="B127" s="15">
        <v>6.3</v>
      </c>
      <c r="C127" s="14" t="s">
        <v>226</v>
      </c>
      <c r="D127" s="15">
        <v>-5.2</v>
      </c>
      <c r="E127" s="49">
        <v>72</v>
      </c>
      <c r="F127" s="9">
        <v>44</v>
      </c>
      <c r="G127" s="49">
        <v>69</v>
      </c>
      <c r="H127" s="40">
        <v>64</v>
      </c>
    </row>
    <row r="128" spans="1:8" x14ac:dyDescent="0.3">
      <c r="A128" s="14" t="s">
        <v>279</v>
      </c>
      <c r="B128" s="15">
        <v>5.6</v>
      </c>
      <c r="C128" s="14" t="s">
        <v>280</v>
      </c>
      <c r="D128" s="15">
        <v>-5.2</v>
      </c>
      <c r="E128" s="49">
        <v>110</v>
      </c>
      <c r="F128" s="9">
        <v>44</v>
      </c>
      <c r="G128" s="49">
        <v>77</v>
      </c>
      <c r="H128" s="10">
        <v>64</v>
      </c>
    </row>
    <row r="129" spans="1:8" x14ac:dyDescent="0.3">
      <c r="A129" s="14" t="s">
        <v>281</v>
      </c>
      <c r="B129" s="15">
        <v>5.4</v>
      </c>
      <c r="C129" s="14" t="s">
        <v>282</v>
      </c>
      <c r="D129" s="15">
        <v>-5.0999999999999996</v>
      </c>
      <c r="E129" s="49">
        <v>56</v>
      </c>
      <c r="F129" s="9">
        <v>44</v>
      </c>
      <c r="G129" s="49">
        <v>64</v>
      </c>
      <c r="H129" s="10">
        <v>64</v>
      </c>
    </row>
    <row r="130" spans="1:8" x14ac:dyDescent="0.3">
      <c r="A130" s="14" t="s">
        <v>283</v>
      </c>
      <c r="B130" s="15">
        <v>4.3</v>
      </c>
      <c r="C130" s="14" t="s">
        <v>284</v>
      </c>
      <c r="D130" s="15">
        <v>-5.0999999999999996</v>
      </c>
      <c r="E130" s="49">
        <v>70</v>
      </c>
      <c r="F130" s="9">
        <v>44</v>
      </c>
      <c r="G130" s="49">
        <v>124</v>
      </c>
      <c r="H130" s="10">
        <v>64</v>
      </c>
    </row>
    <row r="131" spans="1:8" x14ac:dyDescent="0.3">
      <c r="A131" s="14" t="s">
        <v>285</v>
      </c>
      <c r="B131" s="15">
        <v>2.4</v>
      </c>
      <c r="C131" s="14" t="s">
        <v>286</v>
      </c>
      <c r="D131" s="15">
        <v>-5.0999999999999996</v>
      </c>
      <c r="E131" s="49">
        <v>56</v>
      </c>
      <c r="F131" s="9">
        <v>44</v>
      </c>
      <c r="G131" s="49">
        <v>83</v>
      </c>
      <c r="H131" s="10">
        <v>64</v>
      </c>
    </row>
    <row r="132" spans="1:8" x14ac:dyDescent="0.3">
      <c r="A132" s="14" t="s">
        <v>287</v>
      </c>
      <c r="B132" s="15">
        <v>2.4</v>
      </c>
      <c r="C132" s="14" t="s">
        <v>147</v>
      </c>
      <c r="D132" s="15">
        <v>-4.9000000000000004</v>
      </c>
      <c r="E132" s="49">
        <v>50</v>
      </c>
      <c r="F132" s="9">
        <v>44</v>
      </c>
      <c r="G132" s="49">
        <v>78</v>
      </c>
      <c r="H132" s="10">
        <v>64</v>
      </c>
    </row>
    <row r="133" spans="1:8" x14ac:dyDescent="0.3">
      <c r="A133" s="14" t="s">
        <v>288</v>
      </c>
      <c r="B133" s="15">
        <v>6</v>
      </c>
      <c r="C133" s="14" t="s">
        <v>235</v>
      </c>
      <c r="D133" s="15">
        <v>-4.9000000000000004</v>
      </c>
      <c r="E133" s="49">
        <v>41</v>
      </c>
      <c r="F133" s="9">
        <v>44</v>
      </c>
      <c r="G133" s="49">
        <v>88</v>
      </c>
      <c r="H133" s="10">
        <v>64</v>
      </c>
    </row>
    <row r="134" spans="1:8" x14ac:dyDescent="0.3">
      <c r="A134" s="14" t="s">
        <v>289</v>
      </c>
      <c r="B134" s="15">
        <v>10.3</v>
      </c>
      <c r="C134" s="14" t="s">
        <v>258</v>
      </c>
      <c r="D134" s="15">
        <v>-4.9000000000000004</v>
      </c>
      <c r="E134" s="49">
        <v>50</v>
      </c>
      <c r="F134" s="9">
        <v>44</v>
      </c>
      <c r="G134" s="49">
        <v>70</v>
      </c>
      <c r="H134" s="10">
        <v>64</v>
      </c>
    </row>
    <row r="135" spans="1:8" x14ac:dyDescent="0.3">
      <c r="A135" s="14" t="s">
        <v>290</v>
      </c>
      <c r="B135" s="15">
        <v>11.1</v>
      </c>
      <c r="C135" s="14" t="s">
        <v>115</v>
      </c>
      <c r="D135" s="15">
        <v>-4.8</v>
      </c>
      <c r="E135" s="49">
        <v>55</v>
      </c>
      <c r="F135" s="9">
        <v>45</v>
      </c>
      <c r="G135" s="49">
        <v>78</v>
      </c>
      <c r="H135" s="10">
        <v>64</v>
      </c>
    </row>
    <row r="136" spans="1:8" x14ac:dyDescent="0.3">
      <c r="A136" s="14" t="s">
        <v>291</v>
      </c>
      <c r="B136" s="15">
        <v>5.9</v>
      </c>
      <c r="C136" s="14" t="s">
        <v>163</v>
      </c>
      <c r="D136" s="15">
        <v>-4.8</v>
      </c>
      <c r="E136" s="49">
        <v>75</v>
      </c>
      <c r="F136" s="9">
        <v>45</v>
      </c>
      <c r="G136" s="49">
        <v>124</v>
      </c>
      <c r="H136" s="10">
        <v>64</v>
      </c>
    </row>
    <row r="137" spans="1:8" x14ac:dyDescent="0.3">
      <c r="A137" s="14" t="s">
        <v>292</v>
      </c>
      <c r="B137" s="15">
        <v>6.1</v>
      </c>
      <c r="C137" s="14" t="s">
        <v>231</v>
      </c>
      <c r="D137" s="15">
        <v>-4.8</v>
      </c>
      <c r="E137" s="49">
        <v>59</v>
      </c>
      <c r="F137" s="9">
        <v>45</v>
      </c>
      <c r="G137" s="49">
        <v>68</v>
      </c>
      <c r="H137" s="10">
        <v>64</v>
      </c>
    </row>
    <row r="138" spans="1:8" x14ac:dyDescent="0.3">
      <c r="A138" s="14" t="s">
        <v>293</v>
      </c>
      <c r="B138" s="15">
        <v>6.2</v>
      </c>
      <c r="C138" s="14" t="s">
        <v>129</v>
      </c>
      <c r="D138" s="15">
        <v>-4.7</v>
      </c>
      <c r="E138" s="49">
        <v>74</v>
      </c>
      <c r="F138" s="9">
        <v>45</v>
      </c>
      <c r="G138" s="49">
        <v>70</v>
      </c>
      <c r="H138" s="10">
        <v>64</v>
      </c>
    </row>
    <row r="139" spans="1:8" x14ac:dyDescent="0.3">
      <c r="A139" s="14" t="s">
        <v>294</v>
      </c>
      <c r="B139" s="15">
        <v>6.6</v>
      </c>
      <c r="C139" s="14" t="s">
        <v>222</v>
      </c>
      <c r="D139" s="15">
        <v>-4.7</v>
      </c>
      <c r="E139" s="49">
        <v>41</v>
      </c>
      <c r="F139" s="9">
        <v>45</v>
      </c>
      <c r="G139" s="49">
        <v>62</v>
      </c>
      <c r="H139" s="10">
        <v>64</v>
      </c>
    </row>
    <row r="140" spans="1:8" x14ac:dyDescent="0.3">
      <c r="A140" s="14" t="s">
        <v>295</v>
      </c>
      <c r="B140" s="15">
        <v>7.4</v>
      </c>
      <c r="C140" s="14" t="s">
        <v>296</v>
      </c>
      <c r="D140" s="15">
        <v>-4.5999999999999996</v>
      </c>
      <c r="E140" s="49">
        <v>41</v>
      </c>
      <c r="F140" s="9">
        <v>45</v>
      </c>
      <c r="G140" s="49">
        <v>81</v>
      </c>
      <c r="H140" s="10">
        <v>64</v>
      </c>
    </row>
    <row r="141" spans="1:8" x14ac:dyDescent="0.3">
      <c r="A141" s="14" t="s">
        <v>297</v>
      </c>
      <c r="B141" s="15">
        <v>10.4</v>
      </c>
      <c r="C141" s="14" t="s">
        <v>298</v>
      </c>
      <c r="D141" s="15">
        <v>-4.5999999999999996</v>
      </c>
      <c r="E141" s="49">
        <v>41</v>
      </c>
      <c r="F141" s="9">
        <v>45</v>
      </c>
      <c r="G141" s="49">
        <v>78</v>
      </c>
      <c r="H141" s="10">
        <v>64</v>
      </c>
    </row>
    <row r="142" spans="1:8" x14ac:dyDescent="0.3">
      <c r="A142" s="14" t="s">
        <v>299</v>
      </c>
      <c r="B142" s="15">
        <v>10.6</v>
      </c>
      <c r="C142" s="14" t="s">
        <v>300</v>
      </c>
      <c r="D142" s="15">
        <v>-4.5</v>
      </c>
      <c r="E142" s="49">
        <v>56</v>
      </c>
      <c r="F142" s="9">
        <v>45</v>
      </c>
      <c r="G142" s="49">
        <v>86</v>
      </c>
      <c r="H142" s="10">
        <v>64</v>
      </c>
    </row>
    <row r="143" spans="1:8" x14ac:dyDescent="0.3">
      <c r="A143" s="14" t="s">
        <v>301</v>
      </c>
      <c r="B143" s="15">
        <v>12.5</v>
      </c>
      <c r="C143" s="14" t="s">
        <v>302</v>
      </c>
      <c r="D143" s="15">
        <v>-4.4000000000000004</v>
      </c>
      <c r="E143" s="49">
        <v>75</v>
      </c>
      <c r="F143" s="9">
        <v>47</v>
      </c>
      <c r="G143" s="49">
        <v>59</v>
      </c>
      <c r="H143" s="10">
        <v>64</v>
      </c>
    </row>
    <row r="144" spans="1:8" x14ac:dyDescent="0.3">
      <c r="A144" s="14" t="s">
        <v>303</v>
      </c>
      <c r="B144" s="15">
        <v>12.7</v>
      </c>
      <c r="C144" s="14" t="s">
        <v>304</v>
      </c>
      <c r="D144" s="15">
        <v>-4.4000000000000004</v>
      </c>
      <c r="E144" s="49">
        <v>85</v>
      </c>
      <c r="F144" s="9">
        <v>47</v>
      </c>
      <c r="G144" s="49">
        <v>68</v>
      </c>
      <c r="H144" s="10">
        <v>64</v>
      </c>
    </row>
    <row r="145" spans="1:8" x14ac:dyDescent="0.3">
      <c r="A145" s="14" t="s">
        <v>305</v>
      </c>
      <c r="B145" s="15">
        <v>13</v>
      </c>
      <c r="C145" s="14" t="s">
        <v>306</v>
      </c>
      <c r="D145" s="15">
        <v>-4.4000000000000004</v>
      </c>
      <c r="E145" s="49">
        <v>57</v>
      </c>
      <c r="F145" s="9">
        <v>47</v>
      </c>
      <c r="G145" s="49">
        <v>75</v>
      </c>
      <c r="H145" s="10">
        <v>64</v>
      </c>
    </row>
    <row r="146" spans="1:8" x14ac:dyDescent="0.3">
      <c r="A146" s="14" t="s">
        <v>307</v>
      </c>
      <c r="B146" s="15">
        <v>8.6</v>
      </c>
      <c r="C146" s="14" t="s">
        <v>308</v>
      </c>
      <c r="D146" s="15">
        <v>-4.4000000000000004</v>
      </c>
      <c r="E146" s="49">
        <v>66</v>
      </c>
      <c r="F146" s="9">
        <v>47</v>
      </c>
      <c r="G146" s="49">
        <v>74</v>
      </c>
      <c r="H146" s="10">
        <v>64</v>
      </c>
    </row>
    <row r="147" spans="1:8" x14ac:dyDescent="0.3">
      <c r="A147" s="14" t="s">
        <v>309</v>
      </c>
      <c r="B147" s="15">
        <v>7.9</v>
      </c>
      <c r="C147" s="14" t="s">
        <v>185</v>
      </c>
      <c r="D147" s="15">
        <v>-4.3</v>
      </c>
      <c r="E147" s="49">
        <v>65</v>
      </c>
      <c r="F147" s="9">
        <v>47</v>
      </c>
      <c r="G147" s="49">
        <v>60</v>
      </c>
      <c r="H147" s="10">
        <v>64</v>
      </c>
    </row>
    <row r="148" spans="1:8" x14ac:dyDescent="0.3">
      <c r="A148" s="14" t="s">
        <v>310</v>
      </c>
      <c r="B148" s="15">
        <v>8</v>
      </c>
      <c r="C148" s="14" t="s">
        <v>191</v>
      </c>
      <c r="D148" s="15">
        <v>-4.3</v>
      </c>
      <c r="E148" s="49">
        <v>55</v>
      </c>
      <c r="F148" s="9">
        <v>47</v>
      </c>
      <c r="G148" s="49">
        <v>70</v>
      </c>
      <c r="H148" s="10">
        <v>64</v>
      </c>
    </row>
    <row r="149" spans="1:8" x14ac:dyDescent="0.3">
      <c r="A149" s="14" t="s">
        <v>311</v>
      </c>
      <c r="B149" s="15">
        <v>8.9</v>
      </c>
      <c r="C149" s="14" t="s">
        <v>312</v>
      </c>
      <c r="D149" s="15">
        <v>-4.3</v>
      </c>
      <c r="E149" s="49">
        <v>90</v>
      </c>
      <c r="F149" s="9">
        <v>47</v>
      </c>
      <c r="G149" s="49">
        <v>124</v>
      </c>
      <c r="H149" s="10">
        <v>64</v>
      </c>
    </row>
    <row r="150" spans="1:8" x14ac:dyDescent="0.3">
      <c r="A150" s="14" t="s">
        <v>313</v>
      </c>
      <c r="B150" s="15">
        <v>9</v>
      </c>
      <c r="C150" s="14" t="s">
        <v>229</v>
      </c>
      <c r="D150" s="15">
        <v>-4.2</v>
      </c>
      <c r="E150" s="49">
        <v>68</v>
      </c>
      <c r="F150" s="9">
        <v>47</v>
      </c>
      <c r="G150" s="49">
        <v>58</v>
      </c>
      <c r="H150" s="10">
        <v>64</v>
      </c>
    </row>
    <row r="151" spans="1:8" x14ac:dyDescent="0.3">
      <c r="A151" s="14" t="s">
        <v>314</v>
      </c>
      <c r="B151" s="15">
        <v>10.5</v>
      </c>
      <c r="C151" s="14" t="s">
        <v>81</v>
      </c>
      <c r="D151" s="15">
        <v>-4.0999999999999996</v>
      </c>
      <c r="E151" s="49">
        <v>63</v>
      </c>
      <c r="F151" s="9">
        <v>49</v>
      </c>
      <c r="G151" s="49">
        <v>84</v>
      </c>
      <c r="H151" s="10">
        <v>64</v>
      </c>
    </row>
    <row r="152" spans="1:8" x14ac:dyDescent="0.3">
      <c r="A152" s="14" t="s">
        <v>315</v>
      </c>
      <c r="B152" s="15">
        <v>10.7</v>
      </c>
      <c r="C152" s="14" t="s">
        <v>316</v>
      </c>
      <c r="D152" s="15">
        <v>-4.0999999999999996</v>
      </c>
      <c r="E152" s="49">
        <v>49</v>
      </c>
      <c r="F152" s="9">
        <v>49</v>
      </c>
      <c r="G152" s="49">
        <v>104</v>
      </c>
      <c r="H152" s="10">
        <v>64</v>
      </c>
    </row>
    <row r="153" spans="1:8" x14ac:dyDescent="0.3">
      <c r="A153" s="14" t="s">
        <v>317</v>
      </c>
      <c r="B153" s="15">
        <v>11.9</v>
      </c>
      <c r="C153" s="14" t="s">
        <v>318</v>
      </c>
      <c r="D153" s="15">
        <v>-4.0999999999999996</v>
      </c>
      <c r="E153" s="49">
        <v>66</v>
      </c>
      <c r="F153" s="9">
        <v>49</v>
      </c>
      <c r="G153" s="49">
        <v>66</v>
      </c>
      <c r="H153" s="10">
        <v>64</v>
      </c>
    </row>
    <row r="154" spans="1:8" x14ac:dyDescent="0.3">
      <c r="A154" s="14" t="s">
        <v>319</v>
      </c>
      <c r="B154" s="15">
        <v>7.4</v>
      </c>
      <c r="C154" s="14" t="s">
        <v>161</v>
      </c>
      <c r="D154" s="15">
        <v>-4</v>
      </c>
      <c r="E154" s="49">
        <v>63</v>
      </c>
      <c r="F154" s="9">
        <v>49</v>
      </c>
      <c r="G154" s="49">
        <v>84</v>
      </c>
      <c r="H154" s="10">
        <v>64</v>
      </c>
    </row>
    <row r="155" spans="1:8" x14ac:dyDescent="0.3">
      <c r="A155" s="14" t="s">
        <v>320</v>
      </c>
      <c r="B155" s="15">
        <v>8.8000000000000007</v>
      </c>
      <c r="C155" s="14" t="s">
        <v>233</v>
      </c>
      <c r="D155" s="15">
        <v>-4</v>
      </c>
      <c r="E155" s="49">
        <v>65</v>
      </c>
      <c r="F155" s="9">
        <v>49</v>
      </c>
      <c r="G155" s="49">
        <v>65</v>
      </c>
      <c r="H155" s="10">
        <v>64</v>
      </c>
    </row>
    <row r="156" spans="1:8" x14ac:dyDescent="0.3">
      <c r="A156" s="14" t="s">
        <v>321</v>
      </c>
      <c r="B156" s="15">
        <v>10.7</v>
      </c>
      <c r="C156" s="14" t="s">
        <v>259</v>
      </c>
      <c r="D156" s="15">
        <v>-4</v>
      </c>
      <c r="E156" s="49">
        <v>41</v>
      </c>
      <c r="F156" s="9">
        <v>49</v>
      </c>
      <c r="G156" s="49">
        <v>124</v>
      </c>
      <c r="H156" s="10">
        <v>64</v>
      </c>
    </row>
    <row r="157" spans="1:8" x14ac:dyDescent="0.3">
      <c r="A157" s="14" t="s">
        <v>322</v>
      </c>
      <c r="B157" s="15">
        <v>12.4</v>
      </c>
      <c r="C157" s="14" t="s">
        <v>323</v>
      </c>
      <c r="D157" s="15">
        <v>-3.9</v>
      </c>
      <c r="E157" s="49">
        <v>41</v>
      </c>
      <c r="F157" s="9">
        <v>49</v>
      </c>
      <c r="G157" s="49">
        <v>66</v>
      </c>
      <c r="H157" s="10">
        <v>64</v>
      </c>
    </row>
    <row r="158" spans="1:8" x14ac:dyDescent="0.3">
      <c r="A158" s="14" t="s">
        <v>324</v>
      </c>
      <c r="B158" s="15">
        <v>13.7</v>
      </c>
      <c r="C158" s="14" t="s">
        <v>325</v>
      </c>
      <c r="D158" s="15">
        <v>-3.9</v>
      </c>
      <c r="E158" s="49">
        <v>38</v>
      </c>
      <c r="F158" s="9">
        <v>49</v>
      </c>
      <c r="G158" s="49">
        <v>104</v>
      </c>
      <c r="H158" s="10">
        <v>64</v>
      </c>
    </row>
    <row r="159" spans="1:8" x14ac:dyDescent="0.3">
      <c r="A159" s="14" t="s">
        <v>326</v>
      </c>
      <c r="B159" s="15">
        <v>16.399999999999999</v>
      </c>
      <c r="C159" s="14" t="s">
        <v>155</v>
      </c>
      <c r="D159" s="15">
        <v>-3.8</v>
      </c>
      <c r="E159" s="49">
        <v>70</v>
      </c>
      <c r="F159" s="9">
        <v>49</v>
      </c>
      <c r="G159" s="49">
        <v>76</v>
      </c>
      <c r="H159" s="10">
        <v>64</v>
      </c>
    </row>
    <row r="160" spans="1:8" x14ac:dyDescent="0.3">
      <c r="A160" s="14" t="s">
        <v>327</v>
      </c>
      <c r="B160" s="15">
        <v>16.2</v>
      </c>
      <c r="C160" s="14" t="s">
        <v>328</v>
      </c>
      <c r="D160" s="15">
        <v>-3.8</v>
      </c>
      <c r="E160" s="49">
        <v>85</v>
      </c>
      <c r="F160" s="9">
        <v>49</v>
      </c>
      <c r="G160" s="49">
        <v>70</v>
      </c>
      <c r="H160" s="10">
        <v>64</v>
      </c>
    </row>
    <row r="161" spans="1:8" x14ac:dyDescent="0.3">
      <c r="A161" s="14" t="s">
        <v>329</v>
      </c>
      <c r="B161" s="15">
        <v>15.7</v>
      </c>
      <c r="C161" s="14" t="s">
        <v>330</v>
      </c>
      <c r="D161" s="15">
        <v>-3.8</v>
      </c>
      <c r="E161" s="49">
        <v>41</v>
      </c>
      <c r="F161" s="9">
        <v>49</v>
      </c>
      <c r="G161" s="49">
        <v>66</v>
      </c>
      <c r="H161" s="10">
        <v>64</v>
      </c>
    </row>
    <row r="162" spans="1:8" x14ac:dyDescent="0.3">
      <c r="A162" s="14" t="s">
        <v>331</v>
      </c>
      <c r="B162" s="15">
        <v>13.2</v>
      </c>
      <c r="C162" s="14" t="s">
        <v>332</v>
      </c>
      <c r="D162" s="15">
        <v>-3.8</v>
      </c>
      <c r="E162" s="49">
        <v>70</v>
      </c>
      <c r="F162" s="9">
        <v>49</v>
      </c>
      <c r="G162" s="49">
        <v>92</v>
      </c>
      <c r="H162" s="10">
        <v>64</v>
      </c>
    </row>
    <row r="163" spans="1:8" x14ac:dyDescent="0.3">
      <c r="A163" s="14" t="s">
        <v>333</v>
      </c>
      <c r="B163" s="15">
        <v>10.199999999999999</v>
      </c>
      <c r="C163" s="14" t="s">
        <v>224</v>
      </c>
      <c r="D163" s="15">
        <v>-3.7</v>
      </c>
      <c r="E163" s="49">
        <v>44</v>
      </c>
      <c r="F163" s="9">
        <v>49</v>
      </c>
      <c r="G163" s="49">
        <v>70</v>
      </c>
      <c r="H163" s="10">
        <v>64</v>
      </c>
    </row>
    <row r="164" spans="1:8" x14ac:dyDescent="0.3">
      <c r="A164" s="14" t="s">
        <v>334</v>
      </c>
      <c r="B164" s="15">
        <v>9.6</v>
      </c>
      <c r="C164" s="14" t="s">
        <v>335</v>
      </c>
      <c r="D164" s="15">
        <v>-3.7</v>
      </c>
      <c r="E164" s="49">
        <v>73</v>
      </c>
      <c r="F164" s="9">
        <v>49</v>
      </c>
      <c r="G164" s="49">
        <v>63</v>
      </c>
      <c r="H164" s="10">
        <v>64</v>
      </c>
    </row>
    <row r="165" spans="1:8" x14ac:dyDescent="0.3">
      <c r="A165" s="14" t="s">
        <v>336</v>
      </c>
      <c r="B165" s="15">
        <v>11.8</v>
      </c>
      <c r="C165" s="14" t="s">
        <v>337</v>
      </c>
      <c r="D165" s="15">
        <v>-3.6</v>
      </c>
      <c r="E165" s="49">
        <v>75</v>
      </c>
      <c r="F165" s="9">
        <v>49</v>
      </c>
      <c r="G165" s="49">
        <v>65</v>
      </c>
      <c r="H165" s="10">
        <v>64</v>
      </c>
    </row>
    <row r="166" spans="1:8" x14ac:dyDescent="0.3">
      <c r="A166" s="14" t="s">
        <v>338</v>
      </c>
      <c r="B166" s="15">
        <v>14.4</v>
      </c>
      <c r="C166" s="14" t="s">
        <v>339</v>
      </c>
      <c r="D166" s="15">
        <v>-3.5</v>
      </c>
      <c r="E166" s="49">
        <v>67</v>
      </c>
      <c r="F166" s="9">
        <v>49</v>
      </c>
      <c r="G166" s="49">
        <v>76</v>
      </c>
      <c r="H166" s="10">
        <v>64</v>
      </c>
    </row>
    <row r="167" spans="1:8" x14ac:dyDescent="0.3">
      <c r="A167" s="14" t="s">
        <v>340</v>
      </c>
      <c r="B167" s="15">
        <v>15.8</v>
      </c>
      <c r="C167" s="14" t="s">
        <v>341</v>
      </c>
      <c r="D167" s="15">
        <v>-3.5</v>
      </c>
      <c r="E167" s="49">
        <v>63</v>
      </c>
      <c r="F167" s="9">
        <v>49</v>
      </c>
      <c r="G167" s="49">
        <v>56</v>
      </c>
      <c r="H167" s="10">
        <v>64</v>
      </c>
    </row>
    <row r="168" spans="1:8" x14ac:dyDescent="0.3">
      <c r="A168" s="14" t="s">
        <v>342</v>
      </c>
      <c r="B168" s="15">
        <v>16.3</v>
      </c>
      <c r="C168" s="14" t="s">
        <v>83</v>
      </c>
      <c r="D168" s="15">
        <v>-3.4</v>
      </c>
      <c r="E168" s="49">
        <v>70</v>
      </c>
      <c r="F168" s="9">
        <v>49</v>
      </c>
      <c r="G168" s="49">
        <v>64</v>
      </c>
      <c r="H168" s="10">
        <v>64</v>
      </c>
    </row>
    <row r="169" spans="1:8" x14ac:dyDescent="0.3">
      <c r="A169" s="14" t="s">
        <v>343</v>
      </c>
      <c r="B169" s="15">
        <v>11.7</v>
      </c>
      <c r="C169" s="14" t="s">
        <v>133</v>
      </c>
      <c r="D169" s="15">
        <v>-3.4</v>
      </c>
      <c r="E169" s="49">
        <v>85</v>
      </c>
      <c r="F169" s="9">
        <v>50</v>
      </c>
      <c r="G169" s="49">
        <v>60</v>
      </c>
      <c r="H169" s="10">
        <v>64</v>
      </c>
    </row>
    <row r="170" spans="1:8" x14ac:dyDescent="0.3">
      <c r="A170" s="14" t="s">
        <v>344</v>
      </c>
      <c r="B170" s="15">
        <v>11.3</v>
      </c>
      <c r="C170" s="14" t="s">
        <v>345</v>
      </c>
      <c r="D170" s="15">
        <v>-3.4</v>
      </c>
      <c r="E170" s="49">
        <v>91</v>
      </c>
      <c r="F170" s="9">
        <v>50</v>
      </c>
      <c r="G170" s="49">
        <v>68</v>
      </c>
      <c r="H170" s="10">
        <v>64</v>
      </c>
    </row>
    <row r="171" spans="1:8" x14ac:dyDescent="0.3">
      <c r="A171" s="14" t="s">
        <v>346</v>
      </c>
      <c r="B171" s="15">
        <v>11.1</v>
      </c>
      <c r="C171" s="14" t="s">
        <v>347</v>
      </c>
      <c r="D171" s="15">
        <v>-3.4</v>
      </c>
      <c r="E171" s="49">
        <v>49</v>
      </c>
      <c r="F171" s="9">
        <v>50</v>
      </c>
      <c r="G171" s="49">
        <v>124</v>
      </c>
      <c r="H171" s="10">
        <v>64</v>
      </c>
    </row>
    <row r="172" spans="1:8" x14ac:dyDescent="0.3">
      <c r="A172" s="14" t="s">
        <v>348</v>
      </c>
      <c r="B172" s="15">
        <v>12.2</v>
      </c>
      <c r="C172" s="14" t="s">
        <v>349</v>
      </c>
      <c r="D172" s="15">
        <v>-3.4</v>
      </c>
      <c r="E172" s="49">
        <v>75</v>
      </c>
      <c r="F172" s="9">
        <v>50</v>
      </c>
      <c r="G172" s="49">
        <v>65</v>
      </c>
      <c r="H172" s="10">
        <v>64</v>
      </c>
    </row>
    <row r="173" spans="1:8" x14ac:dyDescent="0.3">
      <c r="A173" s="14" t="s">
        <v>350</v>
      </c>
      <c r="B173" s="15">
        <v>12.8</v>
      </c>
      <c r="C173" s="14" t="s">
        <v>171</v>
      </c>
      <c r="D173" s="15">
        <v>-3.3</v>
      </c>
      <c r="E173" s="49">
        <v>77</v>
      </c>
      <c r="F173" s="9">
        <v>50</v>
      </c>
      <c r="G173" s="49">
        <v>31</v>
      </c>
      <c r="H173" s="40">
        <v>65</v>
      </c>
    </row>
    <row r="174" spans="1:8" x14ac:dyDescent="0.3">
      <c r="A174" s="14" t="s">
        <v>351</v>
      </c>
      <c r="B174" s="15">
        <v>15.8</v>
      </c>
      <c r="C174" s="14" t="s">
        <v>352</v>
      </c>
      <c r="D174" s="15">
        <v>-3.2</v>
      </c>
      <c r="E174" s="49">
        <v>87</v>
      </c>
      <c r="F174" s="9">
        <v>50</v>
      </c>
      <c r="G174" s="49">
        <v>39</v>
      </c>
      <c r="H174" s="40">
        <v>65</v>
      </c>
    </row>
    <row r="175" spans="1:8" x14ac:dyDescent="0.3">
      <c r="A175" s="14" t="s">
        <v>353</v>
      </c>
      <c r="B175" s="15">
        <v>14.4</v>
      </c>
      <c r="C175" s="14" t="s">
        <v>95</v>
      </c>
      <c r="D175" s="15">
        <v>-3.1</v>
      </c>
      <c r="E175" s="49">
        <v>54</v>
      </c>
      <c r="F175" s="9">
        <v>50</v>
      </c>
      <c r="G175" s="49">
        <v>124</v>
      </c>
      <c r="H175" s="40">
        <v>65</v>
      </c>
    </row>
    <row r="176" spans="1:8" x14ac:dyDescent="0.3">
      <c r="A176" s="14" t="s">
        <v>354</v>
      </c>
      <c r="B176" s="15">
        <v>15.3</v>
      </c>
      <c r="C176" s="14" t="s">
        <v>257</v>
      </c>
      <c r="D176" s="15">
        <v>-3.1</v>
      </c>
      <c r="E176" s="49">
        <v>102</v>
      </c>
      <c r="F176" s="9">
        <v>50</v>
      </c>
      <c r="G176" s="49">
        <v>76</v>
      </c>
      <c r="H176" s="10">
        <v>65</v>
      </c>
    </row>
    <row r="177" spans="1:8" x14ac:dyDescent="0.3">
      <c r="A177" s="14" t="s">
        <v>355</v>
      </c>
      <c r="B177" s="15">
        <v>17.3</v>
      </c>
      <c r="C177" s="14" t="s">
        <v>356</v>
      </c>
      <c r="D177" s="15">
        <v>-3.1</v>
      </c>
      <c r="E177" s="49">
        <v>62</v>
      </c>
      <c r="F177" s="9">
        <v>50</v>
      </c>
      <c r="G177" s="49">
        <v>70</v>
      </c>
      <c r="H177" s="10">
        <v>65</v>
      </c>
    </row>
    <row r="178" spans="1:8" x14ac:dyDescent="0.3">
      <c r="A178" s="14" t="s">
        <v>357</v>
      </c>
      <c r="B178" s="15">
        <v>16.399999999999999</v>
      </c>
      <c r="C178" s="14" t="s">
        <v>210</v>
      </c>
      <c r="D178" s="15">
        <v>-3</v>
      </c>
      <c r="E178" s="49">
        <v>50</v>
      </c>
      <c r="F178" s="9">
        <v>50</v>
      </c>
      <c r="G178" s="49">
        <v>76</v>
      </c>
      <c r="H178" s="10">
        <v>65</v>
      </c>
    </row>
    <row r="179" spans="1:8" x14ac:dyDescent="0.3">
      <c r="A179" s="14" t="s">
        <v>358</v>
      </c>
      <c r="B179" s="15">
        <v>13</v>
      </c>
      <c r="C179" s="14" t="s">
        <v>359</v>
      </c>
      <c r="D179" s="15">
        <v>-3</v>
      </c>
      <c r="E179" s="49">
        <v>57</v>
      </c>
      <c r="F179" s="9">
        <v>50</v>
      </c>
      <c r="G179" s="49">
        <v>72</v>
      </c>
      <c r="H179" s="10">
        <v>65</v>
      </c>
    </row>
    <row r="180" spans="1:8" x14ac:dyDescent="0.3">
      <c r="A180" s="14" t="s">
        <v>360</v>
      </c>
      <c r="B180" s="15">
        <v>13.2</v>
      </c>
      <c r="C180" s="14" t="s">
        <v>361</v>
      </c>
      <c r="D180" s="15">
        <v>-2.9</v>
      </c>
      <c r="E180" s="49">
        <v>80</v>
      </c>
      <c r="F180" s="9">
        <v>50</v>
      </c>
      <c r="G180" s="49">
        <v>124</v>
      </c>
      <c r="H180" s="10">
        <v>65</v>
      </c>
    </row>
    <row r="181" spans="1:8" x14ac:dyDescent="0.3">
      <c r="A181" s="14" t="s">
        <v>362</v>
      </c>
      <c r="B181" s="15">
        <v>10.9</v>
      </c>
      <c r="C181" s="14" t="s">
        <v>363</v>
      </c>
      <c r="D181" s="15">
        <v>-2.9</v>
      </c>
      <c r="E181" s="49">
        <v>98</v>
      </c>
      <c r="F181" s="9">
        <v>50</v>
      </c>
      <c r="G181" s="49">
        <v>76</v>
      </c>
      <c r="H181" s="10">
        <v>65</v>
      </c>
    </row>
    <row r="182" spans="1:8" x14ac:dyDescent="0.3">
      <c r="A182" s="14" t="s">
        <v>364</v>
      </c>
      <c r="B182" s="15">
        <v>12.6</v>
      </c>
      <c r="C182" s="14" t="s">
        <v>365</v>
      </c>
      <c r="D182" s="15">
        <v>-2.8</v>
      </c>
      <c r="E182" s="49">
        <v>40</v>
      </c>
      <c r="F182" s="9">
        <v>50</v>
      </c>
      <c r="G182" s="49">
        <v>85</v>
      </c>
      <c r="H182" s="10">
        <v>65</v>
      </c>
    </row>
    <row r="183" spans="1:8" x14ac:dyDescent="0.3">
      <c r="A183" s="14" t="s">
        <v>366</v>
      </c>
      <c r="B183" s="15">
        <v>10.6</v>
      </c>
      <c r="C183" s="14" t="s">
        <v>367</v>
      </c>
      <c r="D183" s="15">
        <v>-2.8</v>
      </c>
      <c r="E183" s="49">
        <v>87</v>
      </c>
      <c r="F183" s="9">
        <v>50</v>
      </c>
      <c r="G183" s="49">
        <v>35</v>
      </c>
      <c r="H183" s="10">
        <v>65</v>
      </c>
    </row>
    <row r="184" spans="1:8" x14ac:dyDescent="0.3">
      <c r="A184" s="14" t="s">
        <v>368</v>
      </c>
      <c r="B184" s="15">
        <v>12.3</v>
      </c>
      <c r="C184" s="14" t="s">
        <v>369</v>
      </c>
      <c r="D184" s="15">
        <v>-2.8</v>
      </c>
      <c r="E184" s="49">
        <v>82</v>
      </c>
      <c r="F184" s="9">
        <v>50</v>
      </c>
      <c r="G184" s="49">
        <v>76</v>
      </c>
      <c r="H184" s="10">
        <v>65</v>
      </c>
    </row>
    <row r="185" spans="1:8" x14ac:dyDescent="0.3">
      <c r="A185" s="14" t="s">
        <v>370</v>
      </c>
      <c r="B185" s="15">
        <v>13.4</v>
      </c>
      <c r="C185" s="14" t="s">
        <v>371</v>
      </c>
      <c r="D185" s="15">
        <v>-2.8</v>
      </c>
      <c r="E185" s="49">
        <v>80</v>
      </c>
      <c r="F185" s="9">
        <v>50</v>
      </c>
      <c r="G185" s="49">
        <v>145</v>
      </c>
      <c r="H185" s="10">
        <v>65</v>
      </c>
    </row>
    <row r="186" spans="1:8" x14ac:dyDescent="0.3">
      <c r="A186" s="14" t="s">
        <v>372</v>
      </c>
      <c r="B186" s="15">
        <v>14</v>
      </c>
      <c r="C186" s="14" t="s">
        <v>157</v>
      </c>
      <c r="D186" s="15">
        <v>-2.7</v>
      </c>
      <c r="E186" s="49">
        <v>52</v>
      </c>
      <c r="F186" s="9">
        <v>50</v>
      </c>
      <c r="G186" s="49">
        <v>83</v>
      </c>
      <c r="H186" s="10">
        <v>65</v>
      </c>
    </row>
    <row r="187" spans="1:8" x14ac:dyDescent="0.3">
      <c r="A187" s="14" t="s">
        <v>373</v>
      </c>
      <c r="B187" s="15">
        <v>14.5</v>
      </c>
      <c r="C187" s="14" t="s">
        <v>374</v>
      </c>
      <c r="D187" s="15">
        <v>-2.7</v>
      </c>
      <c r="E187" s="49">
        <v>53</v>
      </c>
      <c r="F187" s="9">
        <v>50</v>
      </c>
      <c r="G187" s="49">
        <v>72</v>
      </c>
      <c r="H187" s="10">
        <v>65</v>
      </c>
    </row>
    <row r="188" spans="1:8" x14ac:dyDescent="0.3">
      <c r="A188" s="14" t="s">
        <v>375</v>
      </c>
      <c r="B188" s="15">
        <v>15.4</v>
      </c>
      <c r="C188" s="14" t="s">
        <v>159</v>
      </c>
      <c r="D188" s="15">
        <v>-2.6</v>
      </c>
      <c r="E188" s="49">
        <v>53</v>
      </c>
      <c r="F188" s="9">
        <v>50</v>
      </c>
      <c r="G188" s="49">
        <v>60</v>
      </c>
      <c r="H188" s="10">
        <v>65</v>
      </c>
    </row>
    <row r="189" spans="1:8" x14ac:dyDescent="0.3">
      <c r="A189" s="14" t="s">
        <v>376</v>
      </c>
      <c r="B189" s="15">
        <v>19.8</v>
      </c>
      <c r="C189" s="14" t="s">
        <v>255</v>
      </c>
      <c r="D189" s="15">
        <v>-2.6</v>
      </c>
      <c r="E189" s="49">
        <v>58</v>
      </c>
      <c r="F189" s="9">
        <v>50</v>
      </c>
      <c r="G189" s="49">
        <v>124</v>
      </c>
      <c r="H189" s="10">
        <v>65</v>
      </c>
    </row>
    <row r="190" spans="1:8" x14ac:dyDescent="0.3">
      <c r="A190" s="14" t="s">
        <v>377</v>
      </c>
      <c r="B190" s="15">
        <v>14.4</v>
      </c>
      <c r="C190" s="14" t="s">
        <v>378</v>
      </c>
      <c r="D190" s="15">
        <v>-2.6</v>
      </c>
      <c r="E190" s="49">
        <v>91</v>
      </c>
      <c r="F190" s="9">
        <v>50</v>
      </c>
      <c r="G190" s="49">
        <v>70</v>
      </c>
      <c r="H190" s="10">
        <v>65</v>
      </c>
    </row>
    <row r="191" spans="1:8" x14ac:dyDescent="0.3">
      <c r="A191" s="14" t="s">
        <v>379</v>
      </c>
      <c r="B191" s="15">
        <v>12.2</v>
      </c>
      <c r="C191" s="14" t="s">
        <v>380</v>
      </c>
      <c r="D191" s="15">
        <v>-2.6</v>
      </c>
      <c r="E191" s="49">
        <v>78</v>
      </c>
      <c r="F191" s="9">
        <v>50</v>
      </c>
      <c r="G191" s="49">
        <v>68</v>
      </c>
      <c r="H191" s="10">
        <v>65</v>
      </c>
    </row>
    <row r="192" spans="1:8" x14ac:dyDescent="0.3">
      <c r="A192" s="14" t="s">
        <v>381</v>
      </c>
      <c r="B192" s="15">
        <v>12.8</v>
      </c>
      <c r="C192" s="14" t="s">
        <v>382</v>
      </c>
      <c r="D192" s="15">
        <v>-2.6</v>
      </c>
      <c r="E192" s="49">
        <v>59</v>
      </c>
      <c r="F192" s="9">
        <v>50</v>
      </c>
      <c r="G192" s="49">
        <v>78</v>
      </c>
      <c r="H192" s="10">
        <v>65</v>
      </c>
    </row>
    <row r="193" spans="1:8" x14ac:dyDescent="0.3">
      <c r="A193" s="14" t="s">
        <v>383</v>
      </c>
      <c r="B193" s="15">
        <v>12.8</v>
      </c>
      <c r="C193" s="14" t="s">
        <v>384</v>
      </c>
      <c r="D193" s="15">
        <v>-2.4</v>
      </c>
      <c r="E193" s="49">
        <v>71</v>
      </c>
      <c r="F193" s="9">
        <v>50</v>
      </c>
      <c r="G193" s="49">
        <v>43</v>
      </c>
      <c r="H193" s="10">
        <v>65</v>
      </c>
    </row>
    <row r="194" spans="1:8" x14ac:dyDescent="0.3">
      <c r="A194" s="14" t="s">
        <v>385</v>
      </c>
      <c r="B194" s="15">
        <v>13.2</v>
      </c>
      <c r="C194" s="14" t="s">
        <v>386</v>
      </c>
      <c r="D194" s="15">
        <v>-2.4</v>
      </c>
      <c r="E194" s="49">
        <v>76</v>
      </c>
      <c r="F194" s="9">
        <v>50</v>
      </c>
      <c r="G194" s="49">
        <v>74</v>
      </c>
      <c r="H194" s="10">
        <v>65</v>
      </c>
    </row>
    <row r="195" spans="1:8" x14ac:dyDescent="0.3">
      <c r="A195" s="14" t="s">
        <v>387</v>
      </c>
      <c r="B195" s="15">
        <v>15.1</v>
      </c>
      <c r="C195" s="14" t="s">
        <v>388</v>
      </c>
      <c r="D195" s="15">
        <v>-2.4</v>
      </c>
      <c r="E195" s="49">
        <v>110</v>
      </c>
      <c r="F195" s="9">
        <v>50</v>
      </c>
      <c r="G195" s="49">
        <v>75</v>
      </c>
      <c r="H195" s="10">
        <v>65</v>
      </c>
    </row>
    <row r="196" spans="1:8" x14ac:dyDescent="0.3">
      <c r="A196" s="14" t="s">
        <v>389</v>
      </c>
      <c r="B196" s="15">
        <v>14.8</v>
      </c>
      <c r="C196" s="14" t="s">
        <v>390</v>
      </c>
      <c r="D196" s="15">
        <v>-2.4</v>
      </c>
      <c r="E196" s="49">
        <v>63</v>
      </c>
      <c r="F196" s="9">
        <v>50</v>
      </c>
      <c r="G196" s="49">
        <v>72</v>
      </c>
      <c r="H196" s="10">
        <v>65</v>
      </c>
    </row>
    <row r="197" spans="1:8" x14ac:dyDescent="0.3">
      <c r="A197" s="14" t="s">
        <v>391</v>
      </c>
      <c r="B197" s="15">
        <v>13.7</v>
      </c>
      <c r="C197" s="14" t="s">
        <v>392</v>
      </c>
      <c r="D197" s="15">
        <v>-2.2999999999999998</v>
      </c>
      <c r="E197" s="49">
        <v>105</v>
      </c>
      <c r="F197" s="9">
        <v>50</v>
      </c>
      <c r="G197" s="49">
        <v>124</v>
      </c>
      <c r="H197" s="10">
        <v>65</v>
      </c>
    </row>
    <row r="198" spans="1:8" x14ac:dyDescent="0.3">
      <c r="A198" s="14" t="s">
        <v>393</v>
      </c>
      <c r="B198" s="15">
        <v>14.3</v>
      </c>
      <c r="C198" s="14" t="s">
        <v>394</v>
      </c>
      <c r="D198" s="15">
        <v>-2.2999999999999998</v>
      </c>
      <c r="E198" s="49">
        <v>95</v>
      </c>
      <c r="F198" s="9">
        <v>50</v>
      </c>
      <c r="G198" s="49">
        <v>84</v>
      </c>
      <c r="H198" s="10">
        <v>65</v>
      </c>
    </row>
    <row r="199" spans="1:8" x14ac:dyDescent="0.3">
      <c r="A199" s="14" t="s">
        <v>395</v>
      </c>
      <c r="B199" s="15">
        <v>18.100000000000001</v>
      </c>
      <c r="C199" s="14" t="s">
        <v>85</v>
      </c>
      <c r="D199" s="15">
        <v>-2.2000000000000002</v>
      </c>
      <c r="E199" s="49">
        <v>88</v>
      </c>
      <c r="F199" s="9">
        <v>50</v>
      </c>
      <c r="G199" s="49">
        <v>74</v>
      </c>
      <c r="H199" s="10">
        <v>65</v>
      </c>
    </row>
    <row r="200" spans="1:8" x14ac:dyDescent="0.3">
      <c r="A200" s="14" t="s">
        <v>396</v>
      </c>
      <c r="B200" s="15">
        <v>16</v>
      </c>
      <c r="C200" s="14" t="s">
        <v>242</v>
      </c>
      <c r="D200" s="15">
        <v>-2.2000000000000002</v>
      </c>
      <c r="E200" s="49">
        <v>50</v>
      </c>
      <c r="F200" s="9">
        <v>50</v>
      </c>
      <c r="G200" s="49">
        <v>90</v>
      </c>
      <c r="H200" s="40">
        <v>66</v>
      </c>
    </row>
    <row r="201" spans="1:8" x14ac:dyDescent="0.3">
      <c r="A201" s="14" t="s">
        <v>397</v>
      </c>
      <c r="B201" s="15">
        <v>17.7</v>
      </c>
      <c r="C201" s="14" t="s">
        <v>219</v>
      </c>
      <c r="D201" s="15">
        <v>-2.1</v>
      </c>
      <c r="E201" s="49">
        <v>54</v>
      </c>
      <c r="F201" s="9">
        <v>50</v>
      </c>
      <c r="G201" s="49">
        <v>61</v>
      </c>
      <c r="H201" s="40">
        <v>66</v>
      </c>
    </row>
    <row r="202" spans="1:8" x14ac:dyDescent="0.3">
      <c r="A202" s="14" t="s">
        <v>398</v>
      </c>
      <c r="B202" s="15">
        <v>17.3</v>
      </c>
      <c r="C202" s="14" t="s">
        <v>399</v>
      </c>
      <c r="D202" s="15">
        <v>-2.1</v>
      </c>
      <c r="E202" s="49">
        <v>78</v>
      </c>
      <c r="F202" s="9">
        <v>50</v>
      </c>
      <c r="G202" s="49">
        <v>85</v>
      </c>
      <c r="H202" s="10">
        <v>66</v>
      </c>
    </row>
    <row r="203" spans="1:8" x14ac:dyDescent="0.3">
      <c r="A203" s="14" t="s">
        <v>400</v>
      </c>
      <c r="B203" s="15">
        <v>19.899999999999999</v>
      </c>
      <c r="C203" s="14" t="s">
        <v>401</v>
      </c>
      <c r="D203" s="15">
        <v>-2.1</v>
      </c>
      <c r="E203" s="49">
        <v>96</v>
      </c>
      <c r="F203" s="9">
        <v>50</v>
      </c>
      <c r="G203" s="49">
        <v>78</v>
      </c>
      <c r="H203" s="10">
        <v>66</v>
      </c>
    </row>
    <row r="204" spans="1:8" x14ac:dyDescent="0.3">
      <c r="A204" s="14" t="s">
        <v>402</v>
      </c>
      <c r="B204" s="15">
        <v>21.2</v>
      </c>
      <c r="C204" s="14" t="s">
        <v>403</v>
      </c>
      <c r="D204" s="15">
        <v>-2.1</v>
      </c>
      <c r="E204" s="49">
        <v>86</v>
      </c>
      <c r="F204" s="9">
        <v>50</v>
      </c>
      <c r="G204" s="49">
        <v>76</v>
      </c>
      <c r="H204" s="10">
        <v>66</v>
      </c>
    </row>
    <row r="205" spans="1:8" x14ac:dyDescent="0.3">
      <c r="A205" s="14" t="s">
        <v>404</v>
      </c>
      <c r="B205" s="15">
        <v>21.2</v>
      </c>
      <c r="C205" s="14" t="s">
        <v>113</v>
      </c>
      <c r="D205" s="15">
        <v>-2</v>
      </c>
      <c r="E205" s="49">
        <v>58</v>
      </c>
      <c r="F205" s="9">
        <v>50</v>
      </c>
      <c r="G205" s="49">
        <v>90</v>
      </c>
      <c r="H205" s="10">
        <v>66</v>
      </c>
    </row>
    <row r="206" spans="1:8" x14ac:dyDescent="0.3">
      <c r="A206" s="14" t="s">
        <v>405</v>
      </c>
      <c r="B206" s="15">
        <v>22.7</v>
      </c>
      <c r="C206" s="14" t="s">
        <v>145</v>
      </c>
      <c r="D206" s="15">
        <v>-2</v>
      </c>
      <c r="E206" s="49">
        <v>58</v>
      </c>
      <c r="F206" s="9">
        <v>50</v>
      </c>
      <c r="G206" s="49">
        <v>64</v>
      </c>
      <c r="H206" s="10">
        <v>66</v>
      </c>
    </row>
    <row r="207" spans="1:8" x14ac:dyDescent="0.3">
      <c r="A207" s="14" t="s">
        <v>406</v>
      </c>
      <c r="B207" s="15">
        <v>24.1</v>
      </c>
      <c r="C207" s="14" t="s">
        <v>407</v>
      </c>
      <c r="D207" s="15">
        <v>-1.9</v>
      </c>
      <c r="E207" s="49">
        <v>78</v>
      </c>
      <c r="F207" s="9">
        <v>52</v>
      </c>
      <c r="G207" s="49">
        <v>64</v>
      </c>
      <c r="H207" s="10">
        <v>66</v>
      </c>
    </row>
    <row r="208" spans="1:8" x14ac:dyDescent="0.3">
      <c r="A208" s="14" t="s">
        <v>408</v>
      </c>
      <c r="B208" s="15">
        <v>23.1</v>
      </c>
      <c r="C208" s="14" t="s">
        <v>409</v>
      </c>
      <c r="D208" s="15">
        <v>-1.9</v>
      </c>
      <c r="E208" s="49">
        <v>65</v>
      </c>
      <c r="F208" s="9">
        <v>52</v>
      </c>
      <c r="G208" s="49">
        <v>88</v>
      </c>
      <c r="H208" s="10">
        <v>66</v>
      </c>
    </row>
    <row r="209" spans="1:8" x14ac:dyDescent="0.3">
      <c r="A209" s="14" t="s">
        <v>410</v>
      </c>
      <c r="B209" s="15">
        <v>22.4</v>
      </c>
      <c r="C209" s="14" t="s">
        <v>411</v>
      </c>
      <c r="D209" s="15">
        <v>-1.9</v>
      </c>
      <c r="E209" s="49">
        <v>62</v>
      </c>
      <c r="F209" s="9">
        <v>52</v>
      </c>
      <c r="G209" s="49">
        <v>64</v>
      </c>
      <c r="H209" s="10">
        <v>66</v>
      </c>
    </row>
    <row r="210" spans="1:8" x14ac:dyDescent="0.3">
      <c r="A210" s="14" t="s">
        <v>412</v>
      </c>
      <c r="B210" s="15">
        <v>22.5</v>
      </c>
      <c r="C210" s="14" t="s">
        <v>413</v>
      </c>
      <c r="D210" s="15">
        <v>-1.8</v>
      </c>
      <c r="E210" s="49">
        <v>55</v>
      </c>
      <c r="F210" s="9">
        <v>52</v>
      </c>
      <c r="G210" s="49">
        <v>82</v>
      </c>
      <c r="H210" s="10">
        <v>66</v>
      </c>
    </row>
    <row r="211" spans="1:8" x14ac:dyDescent="0.3">
      <c r="A211" s="14" t="s">
        <v>414</v>
      </c>
      <c r="B211" s="15">
        <v>21.6</v>
      </c>
      <c r="C211" s="14" t="s">
        <v>415</v>
      </c>
      <c r="D211" s="15">
        <v>-1.8</v>
      </c>
      <c r="E211" s="49">
        <v>41</v>
      </c>
      <c r="F211" s="9">
        <v>52</v>
      </c>
      <c r="G211" s="49">
        <v>88</v>
      </c>
      <c r="H211" s="10">
        <v>66</v>
      </c>
    </row>
    <row r="212" spans="1:8" x14ac:dyDescent="0.3">
      <c r="A212" s="14" t="s">
        <v>416</v>
      </c>
      <c r="B212" s="15">
        <v>22.2</v>
      </c>
      <c r="C212" s="14" t="s">
        <v>99</v>
      </c>
      <c r="D212" s="15">
        <v>-1.7</v>
      </c>
      <c r="E212" s="49">
        <v>55</v>
      </c>
      <c r="F212" s="9">
        <v>52</v>
      </c>
      <c r="G212" s="49">
        <v>74</v>
      </c>
      <c r="H212" s="10">
        <v>66</v>
      </c>
    </row>
    <row r="213" spans="1:8" x14ac:dyDescent="0.3">
      <c r="A213" s="14" t="s">
        <v>417</v>
      </c>
      <c r="B213" s="15">
        <v>24.1</v>
      </c>
      <c r="C213" s="14" t="s">
        <v>246</v>
      </c>
      <c r="D213" s="15">
        <v>-1.7</v>
      </c>
      <c r="E213" s="49">
        <v>63</v>
      </c>
      <c r="F213" s="9">
        <v>52</v>
      </c>
      <c r="G213" s="49">
        <v>88</v>
      </c>
      <c r="H213" s="10">
        <v>66</v>
      </c>
    </row>
    <row r="214" spans="1:8" x14ac:dyDescent="0.3">
      <c r="A214" s="14" t="s">
        <v>418</v>
      </c>
      <c r="B214" s="15">
        <v>22.7</v>
      </c>
      <c r="C214" s="14" t="s">
        <v>419</v>
      </c>
      <c r="D214" s="15">
        <v>-1.7</v>
      </c>
      <c r="E214" s="49">
        <v>63</v>
      </c>
      <c r="F214" s="9">
        <v>52</v>
      </c>
      <c r="G214" s="49">
        <v>92</v>
      </c>
      <c r="H214" s="10">
        <v>66</v>
      </c>
    </row>
    <row r="215" spans="1:8" x14ac:dyDescent="0.3">
      <c r="A215" s="14" t="s">
        <v>420</v>
      </c>
      <c r="B215" s="15">
        <v>18.8</v>
      </c>
      <c r="C215" s="14" t="s">
        <v>421</v>
      </c>
      <c r="D215" s="15">
        <v>-1.7</v>
      </c>
      <c r="E215" s="49">
        <v>80</v>
      </c>
      <c r="F215" s="9">
        <v>52</v>
      </c>
      <c r="G215" s="49">
        <v>76</v>
      </c>
      <c r="H215" s="10">
        <v>66</v>
      </c>
    </row>
    <row r="216" spans="1:8" x14ac:dyDescent="0.3">
      <c r="A216" s="14" t="s">
        <v>422</v>
      </c>
      <c r="B216" s="15">
        <v>15.3</v>
      </c>
      <c r="C216" s="14" t="s">
        <v>423</v>
      </c>
      <c r="D216" s="15">
        <v>-1.7</v>
      </c>
      <c r="E216" s="49">
        <v>47</v>
      </c>
      <c r="F216" s="9">
        <v>53</v>
      </c>
      <c r="G216" s="49">
        <v>71</v>
      </c>
      <c r="H216" s="10">
        <v>66</v>
      </c>
    </row>
    <row r="217" spans="1:8" x14ac:dyDescent="0.3">
      <c r="A217" s="14" t="s">
        <v>424</v>
      </c>
      <c r="B217" s="15">
        <v>15.5</v>
      </c>
      <c r="C217" s="14" t="s">
        <v>425</v>
      </c>
      <c r="D217" s="15">
        <v>-1.7</v>
      </c>
      <c r="E217" s="49">
        <v>29</v>
      </c>
      <c r="F217" s="9">
        <v>53</v>
      </c>
      <c r="G217" s="49">
        <v>119</v>
      </c>
      <c r="H217" s="10">
        <v>66</v>
      </c>
    </row>
    <row r="218" spans="1:8" x14ac:dyDescent="0.3">
      <c r="A218" s="14" t="s">
        <v>426</v>
      </c>
      <c r="B218" s="15">
        <v>19.5</v>
      </c>
      <c r="C218" s="14" t="s">
        <v>427</v>
      </c>
      <c r="D218" s="15">
        <v>-1.7</v>
      </c>
      <c r="E218" s="49">
        <v>45</v>
      </c>
      <c r="F218" s="9">
        <v>53</v>
      </c>
      <c r="G218" s="49">
        <v>90</v>
      </c>
      <c r="H218" s="10">
        <v>66</v>
      </c>
    </row>
    <row r="219" spans="1:8" x14ac:dyDescent="0.3">
      <c r="A219" s="14" t="s">
        <v>428</v>
      </c>
      <c r="B219" s="15">
        <v>20.399999999999999</v>
      </c>
      <c r="C219" s="14" t="s">
        <v>87</v>
      </c>
      <c r="D219" s="15">
        <v>-1.6</v>
      </c>
      <c r="E219" s="49">
        <v>41</v>
      </c>
      <c r="F219" s="9">
        <v>53</v>
      </c>
      <c r="G219" s="49">
        <v>86</v>
      </c>
      <c r="H219" s="10">
        <v>66</v>
      </c>
    </row>
    <row r="220" spans="1:8" x14ac:dyDescent="0.3">
      <c r="A220" s="14" t="s">
        <v>429</v>
      </c>
      <c r="B220" s="15">
        <v>22.3</v>
      </c>
      <c r="C220" s="14" t="s">
        <v>169</v>
      </c>
      <c r="D220" s="15">
        <v>-1.6</v>
      </c>
      <c r="E220" s="49">
        <v>65</v>
      </c>
      <c r="F220" s="9">
        <v>53</v>
      </c>
      <c r="G220" s="49">
        <v>69</v>
      </c>
      <c r="H220" s="10">
        <v>66</v>
      </c>
    </row>
    <row r="221" spans="1:8" x14ac:dyDescent="0.3">
      <c r="A221" s="14" t="s">
        <v>430</v>
      </c>
      <c r="B221" s="15">
        <v>22.9</v>
      </c>
      <c r="C221" s="14" t="s">
        <v>263</v>
      </c>
      <c r="D221" s="15">
        <v>-1.6</v>
      </c>
      <c r="E221" s="49">
        <v>85</v>
      </c>
      <c r="F221" s="9">
        <v>53</v>
      </c>
      <c r="G221" s="49">
        <v>75</v>
      </c>
      <c r="H221" s="10">
        <v>66</v>
      </c>
    </row>
    <row r="222" spans="1:8" x14ac:dyDescent="0.3">
      <c r="A222" s="14" t="s">
        <v>431</v>
      </c>
      <c r="B222" s="15">
        <v>23.2</v>
      </c>
      <c r="C222" s="14" t="s">
        <v>432</v>
      </c>
      <c r="D222" s="15">
        <v>-1.6</v>
      </c>
      <c r="E222" s="49">
        <v>57</v>
      </c>
      <c r="F222" s="9">
        <v>53</v>
      </c>
      <c r="G222" s="49">
        <v>86</v>
      </c>
      <c r="H222" s="10">
        <v>66</v>
      </c>
    </row>
    <row r="223" spans="1:8" x14ac:dyDescent="0.3">
      <c r="A223" s="14" t="s">
        <v>433</v>
      </c>
      <c r="B223" s="15">
        <v>23.4</v>
      </c>
      <c r="C223" s="14" t="s">
        <v>434</v>
      </c>
      <c r="D223" s="15">
        <v>-1.6</v>
      </c>
      <c r="E223" s="49">
        <v>58</v>
      </c>
      <c r="F223" s="9">
        <v>53</v>
      </c>
      <c r="G223" s="49">
        <v>82</v>
      </c>
      <c r="H223" s="10">
        <v>66</v>
      </c>
    </row>
    <row r="224" spans="1:8" x14ac:dyDescent="0.3">
      <c r="A224" s="14" t="s">
        <v>435</v>
      </c>
      <c r="B224" s="15">
        <v>23.5</v>
      </c>
      <c r="C224" s="14" t="s">
        <v>195</v>
      </c>
      <c r="D224" s="15">
        <v>-1.5</v>
      </c>
      <c r="E224" s="49">
        <v>62</v>
      </c>
      <c r="F224" s="9">
        <v>53</v>
      </c>
      <c r="G224" s="49">
        <v>96</v>
      </c>
      <c r="H224" s="10">
        <v>66</v>
      </c>
    </row>
    <row r="225" spans="1:8" x14ac:dyDescent="0.3">
      <c r="A225" s="14" t="s">
        <v>436</v>
      </c>
      <c r="B225" s="15">
        <v>23.9</v>
      </c>
      <c r="C225" s="14" t="s">
        <v>437</v>
      </c>
      <c r="D225" s="15">
        <v>-1.5</v>
      </c>
      <c r="E225" s="49">
        <v>84</v>
      </c>
      <c r="F225" s="9">
        <v>53</v>
      </c>
      <c r="G225" s="49">
        <v>71</v>
      </c>
      <c r="H225" s="10">
        <v>66</v>
      </c>
    </row>
    <row r="226" spans="1:8" x14ac:dyDescent="0.3">
      <c r="A226" s="14" t="s">
        <v>438</v>
      </c>
      <c r="B226" s="15">
        <v>24.6</v>
      </c>
      <c r="C226" s="14" t="s">
        <v>439</v>
      </c>
      <c r="D226" s="15">
        <v>-1.5</v>
      </c>
      <c r="E226" s="49">
        <v>64</v>
      </c>
      <c r="F226" s="9">
        <v>53</v>
      </c>
      <c r="G226" s="49">
        <v>90</v>
      </c>
      <c r="H226" s="10">
        <v>66</v>
      </c>
    </row>
    <row r="227" spans="1:8" x14ac:dyDescent="0.3">
      <c r="A227" s="14" t="s">
        <v>440</v>
      </c>
      <c r="B227" s="15">
        <v>25.4</v>
      </c>
      <c r="C227" s="14" t="s">
        <v>441</v>
      </c>
      <c r="D227" s="15">
        <v>-1.4</v>
      </c>
      <c r="E227" s="49">
        <v>74</v>
      </c>
      <c r="F227" s="9">
        <v>53</v>
      </c>
      <c r="G227" s="49">
        <v>78</v>
      </c>
      <c r="H227" s="40">
        <v>68</v>
      </c>
    </row>
    <row r="228" spans="1:8" x14ac:dyDescent="0.3">
      <c r="A228" s="14" t="s">
        <v>442</v>
      </c>
      <c r="B228" s="15">
        <v>22.7</v>
      </c>
      <c r="C228" s="14" t="s">
        <v>443</v>
      </c>
      <c r="D228" s="15">
        <v>-1.4</v>
      </c>
      <c r="E228" s="49">
        <v>57</v>
      </c>
      <c r="F228" s="9">
        <v>53</v>
      </c>
      <c r="G228" s="49">
        <v>68</v>
      </c>
      <c r="H228" s="40">
        <v>68</v>
      </c>
    </row>
    <row r="229" spans="1:8" x14ac:dyDescent="0.3">
      <c r="A229" s="14" t="s">
        <v>444</v>
      </c>
      <c r="B229" s="15">
        <v>23.8</v>
      </c>
      <c r="C229" s="14" t="s">
        <v>187</v>
      </c>
      <c r="D229" s="15">
        <v>-1.3</v>
      </c>
      <c r="E229" s="49">
        <v>55</v>
      </c>
      <c r="F229" s="9">
        <v>53</v>
      </c>
      <c r="G229" s="49">
        <v>71</v>
      </c>
      <c r="H229" s="40">
        <v>68</v>
      </c>
    </row>
    <row r="230" spans="1:8" x14ac:dyDescent="0.3">
      <c r="A230" s="14" t="s">
        <v>445</v>
      </c>
      <c r="B230" s="15">
        <v>20.2</v>
      </c>
      <c r="C230" s="14" t="s">
        <v>265</v>
      </c>
      <c r="D230" s="15">
        <v>-1.3</v>
      </c>
      <c r="E230" s="49">
        <v>56</v>
      </c>
      <c r="F230" s="9">
        <v>53</v>
      </c>
      <c r="G230" s="49">
        <v>68</v>
      </c>
      <c r="H230" s="40">
        <v>68</v>
      </c>
    </row>
    <row r="231" spans="1:8" x14ac:dyDescent="0.3">
      <c r="A231" s="14" t="s">
        <v>446</v>
      </c>
      <c r="B231" s="15">
        <v>18.399999999999999</v>
      </c>
      <c r="C231" s="14" t="s">
        <v>447</v>
      </c>
      <c r="D231" s="15">
        <v>-1.3</v>
      </c>
      <c r="E231" s="49">
        <v>41</v>
      </c>
      <c r="F231" s="9">
        <v>53</v>
      </c>
      <c r="G231" s="49">
        <v>88</v>
      </c>
      <c r="H231" s="40">
        <v>68</v>
      </c>
    </row>
    <row r="232" spans="1:8" x14ac:dyDescent="0.3">
      <c r="A232" s="14" t="s">
        <v>448</v>
      </c>
      <c r="B232" s="15">
        <v>16.8</v>
      </c>
      <c r="C232" s="14" t="s">
        <v>449</v>
      </c>
      <c r="D232" s="15">
        <v>-1.2</v>
      </c>
      <c r="E232" s="49">
        <v>75</v>
      </c>
      <c r="F232" s="9">
        <v>53</v>
      </c>
      <c r="G232" s="49">
        <v>76</v>
      </c>
      <c r="H232" s="10">
        <v>68</v>
      </c>
    </row>
    <row r="233" spans="1:8" x14ac:dyDescent="0.3">
      <c r="A233" s="14" t="s">
        <v>450</v>
      </c>
      <c r="B233" s="15">
        <v>18.100000000000001</v>
      </c>
      <c r="C233" s="14" t="s">
        <v>451</v>
      </c>
      <c r="D233" s="15">
        <v>-1.2</v>
      </c>
      <c r="E233" s="49">
        <v>58</v>
      </c>
      <c r="F233" s="9">
        <v>53</v>
      </c>
      <c r="G233" s="49">
        <v>74</v>
      </c>
      <c r="H233" s="10">
        <v>68</v>
      </c>
    </row>
    <row r="234" spans="1:8" x14ac:dyDescent="0.3">
      <c r="A234" s="14" t="s">
        <v>452</v>
      </c>
      <c r="B234" s="15">
        <v>18.8</v>
      </c>
      <c r="C234" s="14" t="s">
        <v>89</v>
      </c>
      <c r="D234" s="15">
        <v>-1.1000000000000001</v>
      </c>
      <c r="E234" s="49">
        <v>68</v>
      </c>
      <c r="F234" s="9">
        <v>54</v>
      </c>
      <c r="G234" s="49">
        <v>70</v>
      </c>
      <c r="H234" s="10">
        <v>68</v>
      </c>
    </row>
    <row r="235" spans="1:8" x14ac:dyDescent="0.3">
      <c r="A235" s="14" t="s">
        <v>453</v>
      </c>
      <c r="B235" s="15">
        <v>17.100000000000001</v>
      </c>
      <c r="C235" s="14" t="s">
        <v>165</v>
      </c>
      <c r="D235" s="15">
        <v>-1.1000000000000001</v>
      </c>
      <c r="E235" s="49">
        <v>59</v>
      </c>
      <c r="F235" s="9">
        <v>54</v>
      </c>
      <c r="G235" s="49">
        <v>78</v>
      </c>
      <c r="H235" s="10">
        <v>68</v>
      </c>
    </row>
    <row r="236" spans="1:8" x14ac:dyDescent="0.3">
      <c r="A236" s="14" t="s">
        <v>454</v>
      </c>
      <c r="B236" s="15">
        <v>18.100000000000001</v>
      </c>
      <c r="C236" s="14" t="s">
        <v>455</v>
      </c>
      <c r="D236" s="15">
        <v>-1.1000000000000001</v>
      </c>
      <c r="E236" s="49">
        <v>72</v>
      </c>
      <c r="F236" s="9">
        <v>54</v>
      </c>
      <c r="G236" s="49">
        <v>69</v>
      </c>
      <c r="H236" s="10">
        <v>68</v>
      </c>
    </row>
    <row r="237" spans="1:8" x14ac:dyDescent="0.3">
      <c r="A237" s="14" t="s">
        <v>456</v>
      </c>
      <c r="B237" s="15">
        <v>18.100000000000001</v>
      </c>
      <c r="C237" s="14" t="s">
        <v>457</v>
      </c>
      <c r="D237" s="15">
        <v>-1.1000000000000001</v>
      </c>
      <c r="E237" s="49">
        <v>110</v>
      </c>
      <c r="F237" s="9">
        <v>54</v>
      </c>
      <c r="G237" s="49">
        <v>77</v>
      </c>
      <c r="H237" s="10">
        <v>68</v>
      </c>
    </row>
    <row r="238" spans="1:8" x14ac:dyDescent="0.3">
      <c r="A238" s="14" t="s">
        <v>458</v>
      </c>
      <c r="B238" s="15">
        <v>19.899999999999999</v>
      </c>
      <c r="C238" s="14" t="s">
        <v>267</v>
      </c>
      <c r="D238" s="15">
        <v>-1</v>
      </c>
      <c r="E238" s="49">
        <v>56</v>
      </c>
      <c r="F238" s="9">
        <v>54</v>
      </c>
      <c r="G238" s="49">
        <v>64</v>
      </c>
      <c r="H238" s="10">
        <v>68</v>
      </c>
    </row>
    <row r="239" spans="1:8" x14ac:dyDescent="0.3">
      <c r="A239" s="14" t="s">
        <v>459</v>
      </c>
      <c r="B239" s="15">
        <v>20.6</v>
      </c>
      <c r="C239" s="14" t="s">
        <v>460</v>
      </c>
      <c r="D239" s="15">
        <v>-1</v>
      </c>
      <c r="E239" s="49">
        <v>70</v>
      </c>
      <c r="F239" s="9">
        <v>54</v>
      </c>
      <c r="G239" s="49">
        <v>124</v>
      </c>
      <c r="H239" s="10">
        <v>68</v>
      </c>
    </row>
    <row r="240" spans="1:8" x14ac:dyDescent="0.3">
      <c r="A240" s="14" t="s">
        <v>461</v>
      </c>
      <c r="B240" s="15">
        <v>20.6</v>
      </c>
      <c r="C240" s="14" t="s">
        <v>111</v>
      </c>
      <c r="D240" s="15">
        <v>-0.9</v>
      </c>
      <c r="E240" s="49">
        <v>56</v>
      </c>
      <c r="F240" s="9">
        <v>54</v>
      </c>
      <c r="G240" s="49">
        <v>83</v>
      </c>
      <c r="H240" s="10">
        <v>68</v>
      </c>
    </row>
    <row r="241" spans="1:8" x14ac:dyDescent="0.3">
      <c r="A241" s="14" t="s">
        <v>462</v>
      </c>
      <c r="B241" s="15">
        <v>21.6</v>
      </c>
      <c r="C241" s="14" t="s">
        <v>167</v>
      </c>
      <c r="D241" s="15">
        <v>-0.9</v>
      </c>
      <c r="E241" s="49">
        <v>50</v>
      </c>
      <c r="F241" s="9">
        <v>54</v>
      </c>
      <c r="G241" s="49">
        <v>78</v>
      </c>
      <c r="H241" s="10">
        <v>68</v>
      </c>
    </row>
    <row r="242" spans="1:8" x14ac:dyDescent="0.3">
      <c r="A242" s="14" t="s">
        <v>463</v>
      </c>
      <c r="B242" s="15">
        <v>20.6</v>
      </c>
      <c r="C242" s="14" t="s">
        <v>240</v>
      </c>
      <c r="D242" s="15">
        <v>-0.9</v>
      </c>
      <c r="E242" s="49">
        <v>41</v>
      </c>
      <c r="F242" s="9">
        <v>54</v>
      </c>
      <c r="G242" s="49">
        <v>88</v>
      </c>
      <c r="H242" s="10">
        <v>68</v>
      </c>
    </row>
    <row r="243" spans="1:8" x14ac:dyDescent="0.3">
      <c r="A243" s="14" t="s">
        <v>464</v>
      </c>
      <c r="B243" s="15">
        <v>14.4</v>
      </c>
      <c r="C243" s="14" t="s">
        <v>465</v>
      </c>
      <c r="D243" s="15">
        <v>-0.9</v>
      </c>
      <c r="E243" s="49">
        <v>50</v>
      </c>
      <c r="F243" s="9">
        <v>54</v>
      </c>
      <c r="G243" s="49">
        <v>70</v>
      </c>
      <c r="H243" s="10">
        <v>68</v>
      </c>
    </row>
    <row r="244" spans="1:8" x14ac:dyDescent="0.3">
      <c r="A244" s="14" t="s">
        <v>466</v>
      </c>
      <c r="B244" s="15">
        <v>17.8</v>
      </c>
      <c r="C244" s="14" t="s">
        <v>467</v>
      </c>
      <c r="D244" s="15">
        <v>-0.9</v>
      </c>
      <c r="E244" s="49">
        <v>55</v>
      </c>
      <c r="F244" s="9">
        <v>54</v>
      </c>
      <c r="G244" s="49">
        <v>78</v>
      </c>
      <c r="H244" s="10">
        <v>68</v>
      </c>
    </row>
    <row r="245" spans="1:8" x14ac:dyDescent="0.3">
      <c r="A245" s="14" t="s">
        <v>468</v>
      </c>
      <c r="B245" s="15">
        <v>20.8</v>
      </c>
      <c r="C245" s="14" t="s">
        <v>238</v>
      </c>
      <c r="D245" s="15">
        <v>-0.8</v>
      </c>
      <c r="E245" s="49">
        <v>75</v>
      </c>
      <c r="F245" s="9">
        <v>54</v>
      </c>
      <c r="G245" s="49">
        <v>124</v>
      </c>
      <c r="H245" s="10">
        <v>68</v>
      </c>
    </row>
    <row r="246" spans="1:8" x14ac:dyDescent="0.3">
      <c r="A246" s="14" t="s">
        <v>469</v>
      </c>
      <c r="B246" s="15">
        <v>18.399999999999999</v>
      </c>
      <c r="C246" s="14" t="s">
        <v>470</v>
      </c>
      <c r="D246" s="15">
        <v>-0.8</v>
      </c>
      <c r="E246" s="49">
        <v>59</v>
      </c>
      <c r="F246" s="9">
        <v>54</v>
      </c>
      <c r="G246" s="49">
        <v>68</v>
      </c>
      <c r="H246" s="10">
        <v>68</v>
      </c>
    </row>
    <row r="247" spans="1:8" x14ac:dyDescent="0.3">
      <c r="A247" s="14" t="s">
        <v>471</v>
      </c>
      <c r="B247" s="15">
        <v>17.100000000000001</v>
      </c>
      <c r="C247" s="14" t="s">
        <v>472</v>
      </c>
      <c r="D247" s="15">
        <v>-0.8</v>
      </c>
      <c r="E247" s="49">
        <v>74</v>
      </c>
      <c r="F247" s="9">
        <v>54</v>
      </c>
      <c r="G247" s="49">
        <v>70</v>
      </c>
      <c r="H247" s="10">
        <v>68</v>
      </c>
    </row>
    <row r="248" spans="1:8" x14ac:dyDescent="0.3">
      <c r="A248" s="14" t="s">
        <v>473</v>
      </c>
      <c r="B248" s="15">
        <v>18.2</v>
      </c>
      <c r="C248" s="14" t="s">
        <v>474</v>
      </c>
      <c r="D248" s="15">
        <v>-0.8</v>
      </c>
      <c r="E248" s="49">
        <v>41</v>
      </c>
      <c r="F248" s="9">
        <v>54</v>
      </c>
      <c r="G248" s="49">
        <v>62</v>
      </c>
      <c r="H248" s="10">
        <v>68</v>
      </c>
    </row>
    <row r="249" spans="1:8" x14ac:dyDescent="0.3">
      <c r="A249" s="14" t="s">
        <v>475</v>
      </c>
      <c r="B249" s="15">
        <v>18.5</v>
      </c>
      <c r="C249" s="14" t="s">
        <v>476</v>
      </c>
      <c r="D249" s="15">
        <v>-0.7</v>
      </c>
      <c r="E249" s="49">
        <v>41</v>
      </c>
      <c r="F249" s="9">
        <v>54</v>
      </c>
      <c r="G249" s="49">
        <v>81</v>
      </c>
      <c r="H249" s="10">
        <v>68</v>
      </c>
    </row>
    <row r="250" spans="1:8" x14ac:dyDescent="0.3">
      <c r="A250" s="14" t="s">
        <v>477</v>
      </c>
      <c r="B250" s="15">
        <v>21.6</v>
      </c>
      <c r="C250" s="14" t="s">
        <v>212</v>
      </c>
      <c r="D250" s="15">
        <v>-0.6</v>
      </c>
      <c r="E250" s="49">
        <v>41</v>
      </c>
      <c r="F250" s="9">
        <v>54</v>
      </c>
      <c r="G250" s="49">
        <v>78</v>
      </c>
      <c r="H250" s="10">
        <v>68</v>
      </c>
    </row>
    <row r="251" spans="1:8" x14ac:dyDescent="0.3">
      <c r="A251" s="14" t="s">
        <v>478</v>
      </c>
      <c r="B251" s="15">
        <v>25.5</v>
      </c>
      <c r="C251" s="14" t="s">
        <v>479</v>
      </c>
      <c r="D251" s="15">
        <v>-0.6</v>
      </c>
      <c r="E251" s="49">
        <v>56</v>
      </c>
      <c r="F251" s="9">
        <v>54</v>
      </c>
      <c r="G251" s="49">
        <v>86</v>
      </c>
      <c r="H251" s="10">
        <v>68</v>
      </c>
    </row>
    <row r="252" spans="1:8" x14ac:dyDescent="0.3">
      <c r="A252" s="14" t="s">
        <v>480</v>
      </c>
      <c r="B252" s="15">
        <v>24</v>
      </c>
      <c r="C252" s="14" t="s">
        <v>481</v>
      </c>
      <c r="D252" s="15">
        <v>-0.6</v>
      </c>
      <c r="E252" s="49">
        <v>75</v>
      </c>
      <c r="F252" s="9">
        <v>55</v>
      </c>
      <c r="G252" s="49">
        <v>59</v>
      </c>
      <c r="H252" s="10">
        <v>68</v>
      </c>
    </row>
    <row r="253" spans="1:8" x14ac:dyDescent="0.3">
      <c r="A253" s="14" t="s">
        <v>482</v>
      </c>
      <c r="B253" s="15">
        <v>21.9</v>
      </c>
      <c r="C253" s="14" t="s">
        <v>483</v>
      </c>
      <c r="D253" s="15">
        <v>-0.6</v>
      </c>
      <c r="E253" s="49">
        <v>85</v>
      </c>
      <c r="F253" s="9">
        <v>55</v>
      </c>
      <c r="G253" s="49">
        <v>68</v>
      </c>
      <c r="H253" s="10">
        <v>68</v>
      </c>
    </row>
    <row r="254" spans="1:8" x14ac:dyDescent="0.3">
      <c r="A254" s="14" t="s">
        <v>484</v>
      </c>
      <c r="B254" s="15">
        <v>16.399999999999999</v>
      </c>
      <c r="C254" s="14" t="s">
        <v>485</v>
      </c>
      <c r="D254" s="15">
        <v>-0.6</v>
      </c>
      <c r="E254" s="49">
        <v>57</v>
      </c>
      <c r="F254" s="9">
        <v>55</v>
      </c>
      <c r="G254" s="49">
        <v>75</v>
      </c>
      <c r="H254" s="10">
        <v>68</v>
      </c>
    </row>
    <row r="255" spans="1:8" x14ac:dyDescent="0.3">
      <c r="A255" s="14" t="s">
        <v>486</v>
      </c>
      <c r="B255" s="15">
        <v>15.9</v>
      </c>
      <c r="C255" s="14" t="s">
        <v>487</v>
      </c>
      <c r="D255" s="15">
        <v>-0.6</v>
      </c>
      <c r="E255" s="49">
        <v>66</v>
      </c>
      <c r="F255" s="9">
        <v>55</v>
      </c>
      <c r="G255" s="49">
        <v>74</v>
      </c>
      <c r="H255" s="10">
        <v>68</v>
      </c>
    </row>
    <row r="256" spans="1:8" x14ac:dyDescent="0.3">
      <c r="A256" s="14" t="s">
        <v>488</v>
      </c>
      <c r="B256" s="15">
        <v>16.899999999999999</v>
      </c>
      <c r="C256" s="14" t="s">
        <v>489</v>
      </c>
      <c r="D256" s="15">
        <v>-0.5</v>
      </c>
      <c r="E256" s="49">
        <v>65</v>
      </c>
      <c r="F256" s="9">
        <v>55</v>
      </c>
      <c r="G256" s="49">
        <v>60</v>
      </c>
      <c r="H256" s="10">
        <v>68</v>
      </c>
    </row>
    <row r="257" spans="1:8" x14ac:dyDescent="0.3">
      <c r="A257" s="14" t="s">
        <v>490</v>
      </c>
      <c r="B257" s="15">
        <v>19.7</v>
      </c>
      <c r="C257" s="14" t="s">
        <v>491</v>
      </c>
      <c r="D257" s="15">
        <v>-0.5</v>
      </c>
      <c r="E257" s="49">
        <v>55</v>
      </c>
      <c r="F257" s="9">
        <v>55</v>
      </c>
      <c r="G257" s="49">
        <v>70</v>
      </c>
      <c r="H257" s="10">
        <v>68</v>
      </c>
    </row>
    <row r="258" spans="1:8" x14ac:dyDescent="0.3">
      <c r="A258" s="14" t="s">
        <v>492</v>
      </c>
      <c r="B258" s="15">
        <v>18.399999999999999</v>
      </c>
      <c r="C258" s="14" t="s">
        <v>493</v>
      </c>
      <c r="D258" s="15">
        <v>-0.5</v>
      </c>
      <c r="E258" s="49">
        <v>90</v>
      </c>
      <c r="F258" s="9">
        <v>55</v>
      </c>
      <c r="G258" s="49">
        <v>124</v>
      </c>
      <c r="H258" s="10">
        <v>68</v>
      </c>
    </row>
    <row r="259" spans="1:8" x14ac:dyDescent="0.3">
      <c r="A259" s="14" t="s">
        <v>494</v>
      </c>
      <c r="B259" s="15">
        <v>19.899999999999999</v>
      </c>
      <c r="C259" s="14" t="s">
        <v>244</v>
      </c>
      <c r="D259" s="15">
        <v>-0.4</v>
      </c>
      <c r="E259" s="49">
        <v>68</v>
      </c>
      <c r="F259" s="9">
        <v>55</v>
      </c>
      <c r="G259" s="49">
        <v>58</v>
      </c>
      <c r="H259" s="10">
        <v>68</v>
      </c>
    </row>
    <row r="260" spans="1:8" x14ac:dyDescent="0.3">
      <c r="A260" s="14" t="s">
        <v>495</v>
      </c>
      <c r="B260" s="15">
        <v>21.7</v>
      </c>
      <c r="C260" s="14" t="s">
        <v>496</v>
      </c>
      <c r="D260" s="15">
        <v>-0.4</v>
      </c>
      <c r="E260" s="49">
        <v>63</v>
      </c>
      <c r="F260" s="9">
        <v>55</v>
      </c>
      <c r="G260" s="49">
        <v>84</v>
      </c>
      <c r="H260" s="10">
        <v>68</v>
      </c>
    </row>
    <row r="261" spans="1:8" x14ac:dyDescent="0.3">
      <c r="A261" s="14" t="s">
        <v>497</v>
      </c>
      <c r="B261" s="15">
        <v>19.100000000000001</v>
      </c>
      <c r="C261" s="14" t="s">
        <v>498</v>
      </c>
      <c r="D261" s="15">
        <v>-0.3</v>
      </c>
      <c r="E261" s="49">
        <v>49</v>
      </c>
      <c r="F261" s="9">
        <v>55</v>
      </c>
      <c r="G261" s="49">
        <v>104</v>
      </c>
      <c r="H261" s="10">
        <v>68</v>
      </c>
    </row>
    <row r="262" spans="1:8" x14ac:dyDescent="0.3">
      <c r="A262" s="14" t="s">
        <v>499</v>
      </c>
      <c r="B262" s="15">
        <v>18.899999999999999</v>
      </c>
      <c r="C262" s="14" t="s">
        <v>500</v>
      </c>
      <c r="D262" s="15">
        <v>-0.3</v>
      </c>
      <c r="E262" s="49">
        <v>66</v>
      </c>
      <c r="F262" s="9">
        <v>55</v>
      </c>
      <c r="G262" s="49">
        <v>66</v>
      </c>
      <c r="H262" s="10">
        <v>68</v>
      </c>
    </row>
    <row r="263" spans="1:8" x14ac:dyDescent="0.3">
      <c r="A263" s="14" t="s">
        <v>501</v>
      </c>
      <c r="B263" s="15">
        <v>20.100000000000001</v>
      </c>
      <c r="C263" s="14" t="s">
        <v>502</v>
      </c>
      <c r="D263" s="15">
        <v>-0.3</v>
      </c>
      <c r="E263" s="49">
        <v>63</v>
      </c>
      <c r="F263" s="9">
        <v>55</v>
      </c>
      <c r="G263" s="49">
        <v>84</v>
      </c>
      <c r="H263" s="10">
        <v>68</v>
      </c>
    </row>
    <row r="264" spans="1:8" x14ac:dyDescent="0.3">
      <c r="A264" s="14" t="s">
        <v>503</v>
      </c>
      <c r="B264" s="15">
        <v>22.4</v>
      </c>
      <c r="C264" s="14" t="s">
        <v>79</v>
      </c>
      <c r="D264" s="15">
        <v>-0.2</v>
      </c>
      <c r="E264" s="49">
        <v>65</v>
      </c>
      <c r="F264" s="9">
        <v>55</v>
      </c>
      <c r="G264" s="49">
        <v>65</v>
      </c>
      <c r="H264" s="10">
        <v>68</v>
      </c>
    </row>
    <row r="265" spans="1:8" x14ac:dyDescent="0.3">
      <c r="A265" s="14" t="s">
        <v>504</v>
      </c>
      <c r="B265" s="15">
        <v>23.1</v>
      </c>
      <c r="C265" s="14" t="s">
        <v>105</v>
      </c>
      <c r="D265" s="15">
        <v>-0.2</v>
      </c>
      <c r="E265" s="49">
        <v>41</v>
      </c>
      <c r="F265" s="9">
        <v>55</v>
      </c>
      <c r="G265" s="49">
        <v>124</v>
      </c>
      <c r="H265" s="10">
        <v>68</v>
      </c>
    </row>
    <row r="266" spans="1:8" x14ac:dyDescent="0.3">
      <c r="A266" s="14" t="s">
        <v>505</v>
      </c>
      <c r="B266" s="15">
        <v>20.8</v>
      </c>
      <c r="C266" s="14" t="s">
        <v>107</v>
      </c>
      <c r="D266" s="15">
        <v>-0.2</v>
      </c>
      <c r="E266" s="49">
        <v>41</v>
      </c>
      <c r="F266" s="9">
        <v>55</v>
      </c>
      <c r="G266" s="49">
        <v>66</v>
      </c>
      <c r="H266" s="10">
        <v>68</v>
      </c>
    </row>
    <row r="267" spans="1:8" x14ac:dyDescent="0.3">
      <c r="A267" s="14" t="s">
        <v>506</v>
      </c>
      <c r="B267" s="15">
        <v>17.600000000000001</v>
      </c>
      <c r="C267" s="14" t="s">
        <v>507</v>
      </c>
      <c r="D267" s="15">
        <v>-0.2</v>
      </c>
      <c r="E267" s="49">
        <v>38</v>
      </c>
      <c r="F267" s="9">
        <v>55</v>
      </c>
      <c r="G267" s="49">
        <v>104</v>
      </c>
      <c r="H267" s="10">
        <v>68</v>
      </c>
    </row>
    <row r="268" spans="1:8" x14ac:dyDescent="0.3">
      <c r="A268" s="14" t="s">
        <v>508</v>
      </c>
      <c r="B268" s="15">
        <v>17.3</v>
      </c>
      <c r="C268" s="14" t="s">
        <v>509</v>
      </c>
      <c r="D268" s="15">
        <v>-0.2</v>
      </c>
      <c r="E268" s="49">
        <v>70</v>
      </c>
      <c r="F268" s="9">
        <v>55</v>
      </c>
      <c r="G268" s="49">
        <v>76</v>
      </c>
      <c r="H268" s="10">
        <v>68</v>
      </c>
    </row>
    <row r="269" spans="1:8" x14ac:dyDescent="0.3">
      <c r="A269" s="14" t="s">
        <v>510</v>
      </c>
      <c r="B269" s="15">
        <v>16.7</v>
      </c>
      <c r="C269" s="14" t="s">
        <v>511</v>
      </c>
      <c r="D269" s="15">
        <v>-0.2</v>
      </c>
      <c r="E269" s="49">
        <v>85</v>
      </c>
      <c r="F269" s="9">
        <v>55</v>
      </c>
      <c r="G269" s="49">
        <v>70</v>
      </c>
      <c r="H269" s="10">
        <v>68</v>
      </c>
    </row>
    <row r="270" spans="1:8" x14ac:dyDescent="0.3">
      <c r="A270" s="14" t="s">
        <v>512</v>
      </c>
      <c r="B270" s="15">
        <v>14.5</v>
      </c>
      <c r="C270" s="14" t="s">
        <v>513</v>
      </c>
      <c r="D270" s="15">
        <v>-0.1</v>
      </c>
      <c r="E270" s="49">
        <v>41</v>
      </c>
      <c r="F270" s="9">
        <v>55</v>
      </c>
      <c r="G270" s="49">
        <v>66</v>
      </c>
      <c r="H270" s="10">
        <v>68</v>
      </c>
    </row>
    <row r="271" spans="1:8" x14ac:dyDescent="0.3">
      <c r="A271" s="14" t="s">
        <v>514</v>
      </c>
      <c r="B271" s="15">
        <v>16.899999999999999</v>
      </c>
      <c r="C271" s="14" t="s">
        <v>515</v>
      </c>
      <c r="D271" s="15">
        <v>-0.1</v>
      </c>
      <c r="E271" s="49">
        <v>70</v>
      </c>
      <c r="F271" s="9">
        <v>55</v>
      </c>
      <c r="G271" s="49">
        <v>92</v>
      </c>
      <c r="H271" s="10">
        <v>68</v>
      </c>
    </row>
    <row r="272" spans="1:8" x14ac:dyDescent="0.3">
      <c r="A272" s="14" t="s">
        <v>516</v>
      </c>
      <c r="B272" s="15">
        <v>19.600000000000001</v>
      </c>
      <c r="C272" s="14" t="s">
        <v>517</v>
      </c>
      <c r="D272" s="15">
        <v>-0.1</v>
      </c>
      <c r="E272" s="49">
        <v>44</v>
      </c>
      <c r="F272" s="9">
        <v>55</v>
      </c>
      <c r="G272" s="49">
        <v>70</v>
      </c>
      <c r="H272" s="10">
        <v>68</v>
      </c>
    </row>
    <row r="273" spans="1:8" x14ac:dyDescent="0.3">
      <c r="A273" s="14" t="s">
        <v>518</v>
      </c>
      <c r="B273" s="15">
        <v>17</v>
      </c>
      <c r="C273" s="14" t="s">
        <v>519</v>
      </c>
      <c r="D273" s="15">
        <v>-0.1</v>
      </c>
      <c r="E273" s="49">
        <v>73</v>
      </c>
      <c r="F273" s="9">
        <v>55</v>
      </c>
      <c r="G273" s="49">
        <v>63</v>
      </c>
      <c r="H273" s="10">
        <v>68</v>
      </c>
    </row>
    <row r="274" spans="1:8" x14ac:dyDescent="0.3">
      <c r="A274" s="14" t="s">
        <v>520</v>
      </c>
      <c r="B274" s="15">
        <v>17.8</v>
      </c>
      <c r="C274" s="14" t="s">
        <v>521</v>
      </c>
      <c r="D274" s="15">
        <v>-0.1</v>
      </c>
      <c r="E274" s="49">
        <v>75</v>
      </c>
      <c r="F274" s="9">
        <v>55</v>
      </c>
      <c r="G274" s="49">
        <v>65</v>
      </c>
      <c r="H274" s="10">
        <v>68</v>
      </c>
    </row>
    <row r="275" spans="1:8" x14ac:dyDescent="0.3">
      <c r="A275" s="14" t="s">
        <v>522</v>
      </c>
      <c r="B275" s="15">
        <v>17.399999999999999</v>
      </c>
      <c r="C275" s="14" t="s">
        <v>523</v>
      </c>
      <c r="D275" s="15">
        <v>-0.1</v>
      </c>
      <c r="E275" s="49">
        <v>67</v>
      </c>
      <c r="F275" s="9">
        <v>55</v>
      </c>
      <c r="G275" s="49">
        <v>76</v>
      </c>
      <c r="H275" s="10">
        <v>68</v>
      </c>
    </row>
    <row r="276" spans="1:8" x14ac:dyDescent="0.3">
      <c r="A276" s="14" t="s">
        <v>524</v>
      </c>
      <c r="B276" s="15">
        <v>14.6</v>
      </c>
      <c r="C276" s="14" t="s">
        <v>525</v>
      </c>
      <c r="D276" s="15">
        <v>0</v>
      </c>
      <c r="E276" s="49">
        <v>63</v>
      </c>
      <c r="F276" s="9">
        <v>55</v>
      </c>
      <c r="G276" s="49">
        <v>56</v>
      </c>
      <c r="H276" s="10">
        <v>68</v>
      </c>
    </row>
    <row r="277" spans="1:8" x14ac:dyDescent="0.3">
      <c r="A277" s="14" t="s">
        <v>526</v>
      </c>
      <c r="B277" s="15">
        <v>13.5</v>
      </c>
      <c r="C277" s="14" t="s">
        <v>527</v>
      </c>
      <c r="D277" s="15">
        <v>0</v>
      </c>
      <c r="E277" s="49">
        <v>70</v>
      </c>
      <c r="F277" s="9">
        <v>55</v>
      </c>
      <c r="G277" s="49">
        <v>64</v>
      </c>
      <c r="H277" s="10">
        <v>68</v>
      </c>
    </row>
    <row r="278" spans="1:8" x14ac:dyDescent="0.3">
      <c r="A278" s="14" t="s">
        <v>528</v>
      </c>
      <c r="B278" s="15">
        <v>16.100000000000001</v>
      </c>
      <c r="C278" s="14" t="s">
        <v>248</v>
      </c>
      <c r="D278" s="15">
        <v>0.1</v>
      </c>
      <c r="E278" s="49">
        <v>85</v>
      </c>
      <c r="F278" s="9">
        <v>55</v>
      </c>
      <c r="G278" s="49">
        <v>60</v>
      </c>
      <c r="H278" s="10">
        <v>68</v>
      </c>
    </row>
    <row r="279" spans="1:8" x14ac:dyDescent="0.3">
      <c r="A279" s="14" t="s">
        <v>529</v>
      </c>
      <c r="B279" s="15">
        <v>17.399999999999999</v>
      </c>
      <c r="C279" s="14" t="s">
        <v>530</v>
      </c>
      <c r="D279" s="15">
        <v>0.1</v>
      </c>
      <c r="E279" s="49">
        <v>91</v>
      </c>
      <c r="F279" s="9">
        <v>55</v>
      </c>
      <c r="G279" s="49">
        <v>68</v>
      </c>
      <c r="H279" s="10">
        <v>68</v>
      </c>
    </row>
    <row r="280" spans="1:8" x14ac:dyDescent="0.3">
      <c r="A280" s="14" t="s">
        <v>531</v>
      </c>
      <c r="B280" s="15">
        <v>16.899999999999999</v>
      </c>
      <c r="C280" s="14" t="s">
        <v>532</v>
      </c>
      <c r="D280" s="15">
        <v>0.1</v>
      </c>
      <c r="E280" s="49">
        <v>49</v>
      </c>
      <c r="F280" s="9">
        <v>55</v>
      </c>
      <c r="G280" s="49">
        <v>124</v>
      </c>
      <c r="H280" s="10">
        <v>68</v>
      </c>
    </row>
    <row r="281" spans="1:8" x14ac:dyDescent="0.3">
      <c r="A281" s="14" t="s">
        <v>533</v>
      </c>
      <c r="B281" s="15">
        <v>15.3</v>
      </c>
      <c r="C281" s="14" t="s">
        <v>534</v>
      </c>
      <c r="D281" s="15">
        <v>0.1</v>
      </c>
      <c r="E281" s="49">
        <v>75</v>
      </c>
      <c r="F281" s="9">
        <v>55</v>
      </c>
      <c r="G281" s="49">
        <v>65</v>
      </c>
      <c r="H281" s="10">
        <v>68</v>
      </c>
    </row>
    <row r="282" spans="1:8" x14ac:dyDescent="0.3">
      <c r="A282" s="14" t="s">
        <v>535</v>
      </c>
      <c r="B282" s="15">
        <v>13.8</v>
      </c>
      <c r="C282" s="14" t="s">
        <v>91</v>
      </c>
      <c r="D282" s="15">
        <v>0.2</v>
      </c>
      <c r="E282" s="49">
        <v>77</v>
      </c>
      <c r="F282" s="9">
        <v>55</v>
      </c>
      <c r="G282" s="49">
        <v>31</v>
      </c>
      <c r="H282" s="40">
        <v>69</v>
      </c>
    </row>
    <row r="283" spans="1:8" x14ac:dyDescent="0.3">
      <c r="A283" s="14" t="s">
        <v>536</v>
      </c>
      <c r="B283" s="15">
        <v>15.2</v>
      </c>
      <c r="C283" s="14" t="s">
        <v>537</v>
      </c>
      <c r="D283" s="15">
        <v>0.2</v>
      </c>
      <c r="E283" s="49">
        <v>87</v>
      </c>
      <c r="F283" s="9">
        <v>55</v>
      </c>
      <c r="G283" s="49">
        <v>39</v>
      </c>
      <c r="H283" s="10">
        <v>69</v>
      </c>
    </row>
    <row r="284" spans="1:8" x14ac:dyDescent="0.3">
      <c r="A284" s="14" t="s">
        <v>538</v>
      </c>
      <c r="B284" s="15">
        <v>15.4</v>
      </c>
      <c r="C284" s="14" t="s">
        <v>539</v>
      </c>
      <c r="D284" s="15">
        <v>0.2</v>
      </c>
      <c r="E284" s="49">
        <v>54</v>
      </c>
      <c r="F284" s="9">
        <v>55</v>
      </c>
      <c r="G284" s="49">
        <v>124</v>
      </c>
      <c r="H284" s="10">
        <v>69</v>
      </c>
    </row>
    <row r="285" spans="1:8" x14ac:dyDescent="0.3">
      <c r="A285" s="14" t="s">
        <v>540</v>
      </c>
      <c r="B285" s="15">
        <v>17.399999999999999</v>
      </c>
      <c r="C285" s="14" t="s">
        <v>141</v>
      </c>
      <c r="D285" s="15">
        <v>0.3</v>
      </c>
      <c r="E285" s="49">
        <v>102</v>
      </c>
      <c r="F285" s="9">
        <v>55</v>
      </c>
      <c r="G285" s="49">
        <v>76</v>
      </c>
      <c r="H285" s="10">
        <v>69</v>
      </c>
    </row>
    <row r="286" spans="1:8" x14ac:dyDescent="0.3">
      <c r="A286" s="14" t="s">
        <v>541</v>
      </c>
      <c r="B286" s="15">
        <v>12.7</v>
      </c>
      <c r="C286" s="14" t="s">
        <v>189</v>
      </c>
      <c r="D286" s="15">
        <v>0.3</v>
      </c>
      <c r="E286" s="49">
        <v>62</v>
      </c>
      <c r="F286" s="9">
        <v>55</v>
      </c>
      <c r="G286" s="49">
        <v>70</v>
      </c>
      <c r="H286" s="10">
        <v>69</v>
      </c>
    </row>
    <row r="287" spans="1:8" x14ac:dyDescent="0.3">
      <c r="A287" s="14" t="s">
        <v>542</v>
      </c>
      <c r="B287" s="15">
        <v>13.3</v>
      </c>
      <c r="C287" s="14" t="s">
        <v>543</v>
      </c>
      <c r="D287" s="15">
        <v>0.3</v>
      </c>
      <c r="E287" s="49">
        <v>50</v>
      </c>
      <c r="F287" s="9">
        <v>55</v>
      </c>
      <c r="G287" s="49">
        <v>76</v>
      </c>
      <c r="H287" s="10">
        <v>69</v>
      </c>
    </row>
    <row r="288" spans="1:8" x14ac:dyDescent="0.3">
      <c r="A288" s="14" t="s">
        <v>544</v>
      </c>
      <c r="B288" s="15">
        <v>12.7</v>
      </c>
      <c r="C288" s="14" t="s">
        <v>545</v>
      </c>
      <c r="D288" s="15">
        <v>0.3</v>
      </c>
      <c r="E288" s="49">
        <v>57</v>
      </c>
      <c r="F288" s="9">
        <v>55</v>
      </c>
      <c r="G288" s="49">
        <v>72</v>
      </c>
      <c r="H288" s="10">
        <v>69</v>
      </c>
    </row>
    <row r="289" spans="1:8" x14ac:dyDescent="0.3">
      <c r="A289" s="14" t="s">
        <v>546</v>
      </c>
      <c r="B289" s="15">
        <v>12.6</v>
      </c>
      <c r="C289" s="14" t="s">
        <v>547</v>
      </c>
      <c r="D289" s="15">
        <v>0.3</v>
      </c>
      <c r="E289" s="49">
        <v>80</v>
      </c>
      <c r="F289" s="9">
        <v>55</v>
      </c>
      <c r="G289" s="49">
        <v>124</v>
      </c>
      <c r="H289" s="10">
        <v>69</v>
      </c>
    </row>
    <row r="290" spans="1:8" x14ac:dyDescent="0.3">
      <c r="A290" s="14" t="s">
        <v>548</v>
      </c>
      <c r="B290" s="15">
        <v>14.8</v>
      </c>
      <c r="C290" s="14" t="s">
        <v>549</v>
      </c>
      <c r="D290" s="15">
        <v>0.3</v>
      </c>
      <c r="E290" s="49">
        <v>98</v>
      </c>
      <c r="F290" s="9">
        <v>55</v>
      </c>
      <c r="G290" s="49">
        <v>76</v>
      </c>
      <c r="H290" s="10">
        <v>69</v>
      </c>
    </row>
    <row r="291" spans="1:8" x14ac:dyDescent="0.3">
      <c r="A291" s="14" t="s">
        <v>550</v>
      </c>
      <c r="B291" s="15">
        <v>15.4</v>
      </c>
      <c r="C291" s="14" t="s">
        <v>551</v>
      </c>
      <c r="D291" s="15">
        <v>0.3</v>
      </c>
      <c r="E291" s="49">
        <v>40</v>
      </c>
      <c r="F291" s="9">
        <v>55</v>
      </c>
      <c r="G291" s="49">
        <v>85</v>
      </c>
      <c r="H291" s="10">
        <v>69</v>
      </c>
    </row>
    <row r="292" spans="1:8" x14ac:dyDescent="0.3">
      <c r="A292" s="14" t="s">
        <v>552</v>
      </c>
      <c r="B292" s="15">
        <v>13.1</v>
      </c>
      <c r="C292" s="14" t="s">
        <v>139</v>
      </c>
      <c r="D292" s="15">
        <v>0.4</v>
      </c>
      <c r="E292" s="49">
        <v>87</v>
      </c>
      <c r="F292" s="9">
        <v>55</v>
      </c>
      <c r="G292" s="49">
        <v>35</v>
      </c>
      <c r="H292" s="10">
        <v>69</v>
      </c>
    </row>
    <row r="293" spans="1:8" x14ac:dyDescent="0.3">
      <c r="A293" s="14" t="s">
        <v>553</v>
      </c>
      <c r="B293" s="15">
        <v>8.9</v>
      </c>
      <c r="C293" s="14" t="s">
        <v>252</v>
      </c>
      <c r="D293" s="15">
        <v>0.4</v>
      </c>
      <c r="E293" s="49">
        <v>82</v>
      </c>
      <c r="F293" s="9">
        <v>55</v>
      </c>
      <c r="G293" s="49">
        <v>76</v>
      </c>
      <c r="H293" s="10">
        <v>69</v>
      </c>
    </row>
    <row r="294" spans="1:8" x14ac:dyDescent="0.3">
      <c r="A294" s="14" t="s">
        <v>554</v>
      </c>
      <c r="B294" s="15">
        <v>10.4</v>
      </c>
      <c r="C294" s="14" t="s">
        <v>555</v>
      </c>
      <c r="D294" s="15">
        <v>0.4</v>
      </c>
      <c r="E294" s="49">
        <v>80</v>
      </c>
      <c r="F294" s="9">
        <v>55</v>
      </c>
      <c r="G294" s="49">
        <v>145</v>
      </c>
      <c r="H294" s="10">
        <v>69</v>
      </c>
    </row>
    <row r="295" spans="1:8" x14ac:dyDescent="0.3">
      <c r="A295" s="14" t="s">
        <v>556</v>
      </c>
      <c r="B295" s="15">
        <v>12.1</v>
      </c>
      <c r="C295" s="14" t="s">
        <v>557</v>
      </c>
      <c r="D295" s="15">
        <v>0.4</v>
      </c>
      <c r="E295" s="49">
        <v>52</v>
      </c>
      <c r="F295" s="9">
        <v>55</v>
      </c>
      <c r="G295" s="49">
        <v>83</v>
      </c>
      <c r="H295" s="10">
        <v>69</v>
      </c>
    </row>
    <row r="296" spans="1:8" x14ac:dyDescent="0.3">
      <c r="A296" s="14" t="s">
        <v>558</v>
      </c>
      <c r="B296" s="15">
        <v>14</v>
      </c>
      <c r="C296" s="14" t="s">
        <v>559</v>
      </c>
      <c r="D296" s="15">
        <v>0.4</v>
      </c>
      <c r="E296" s="49">
        <v>53</v>
      </c>
      <c r="F296" s="9">
        <v>55</v>
      </c>
      <c r="G296" s="49">
        <v>72</v>
      </c>
      <c r="H296" s="10">
        <v>69</v>
      </c>
    </row>
    <row r="297" spans="1:8" x14ac:dyDescent="0.3">
      <c r="A297" s="14" t="s">
        <v>560</v>
      </c>
      <c r="B297" s="15">
        <v>14.9</v>
      </c>
      <c r="C297" s="14" t="s">
        <v>561</v>
      </c>
      <c r="D297" s="15">
        <v>0.4</v>
      </c>
      <c r="E297" s="49">
        <v>53</v>
      </c>
      <c r="F297" s="9">
        <v>56</v>
      </c>
      <c r="G297" s="49">
        <v>60</v>
      </c>
      <c r="H297" s="10">
        <v>69</v>
      </c>
    </row>
    <row r="298" spans="1:8" x14ac:dyDescent="0.3">
      <c r="A298" s="14" t="s">
        <v>562</v>
      </c>
      <c r="B298" s="15">
        <v>13.9</v>
      </c>
      <c r="C298" s="14" t="s">
        <v>563</v>
      </c>
      <c r="D298" s="15">
        <v>0.5</v>
      </c>
      <c r="E298" s="49">
        <v>58</v>
      </c>
      <c r="F298" s="9">
        <v>56</v>
      </c>
      <c r="G298" s="49">
        <v>124</v>
      </c>
      <c r="H298" s="10">
        <v>69</v>
      </c>
    </row>
    <row r="299" spans="1:8" x14ac:dyDescent="0.3">
      <c r="A299" s="14" t="s">
        <v>564</v>
      </c>
      <c r="B299" s="15">
        <v>14.8</v>
      </c>
      <c r="C299" s="14" t="s">
        <v>143</v>
      </c>
      <c r="D299" s="15">
        <v>0.6</v>
      </c>
      <c r="E299" s="49">
        <v>91</v>
      </c>
      <c r="F299" s="9">
        <v>56</v>
      </c>
      <c r="G299" s="49">
        <v>70</v>
      </c>
      <c r="H299" s="40">
        <v>70</v>
      </c>
    </row>
    <row r="300" spans="1:8" x14ac:dyDescent="0.3">
      <c r="A300" s="14" t="s">
        <v>565</v>
      </c>
      <c r="B300" s="15">
        <v>16.2</v>
      </c>
      <c r="C300" s="14" t="s">
        <v>566</v>
      </c>
      <c r="D300" s="15">
        <v>0.6</v>
      </c>
      <c r="E300" s="49">
        <v>78</v>
      </c>
      <c r="F300" s="9">
        <v>56</v>
      </c>
      <c r="G300" s="49">
        <v>68</v>
      </c>
      <c r="H300" s="40">
        <v>70</v>
      </c>
    </row>
    <row r="301" spans="1:8" x14ac:dyDescent="0.3">
      <c r="A301" s="14" t="s">
        <v>567</v>
      </c>
      <c r="B301" s="15">
        <v>15.5</v>
      </c>
      <c r="C301" s="14" t="s">
        <v>568</v>
      </c>
      <c r="D301" s="15">
        <v>0.6</v>
      </c>
      <c r="E301" s="49">
        <v>59</v>
      </c>
      <c r="F301" s="9">
        <v>56</v>
      </c>
      <c r="G301" s="49">
        <v>78</v>
      </c>
      <c r="H301" s="40">
        <v>70</v>
      </c>
    </row>
    <row r="302" spans="1:8" x14ac:dyDescent="0.3">
      <c r="A302" s="14" t="s">
        <v>569</v>
      </c>
      <c r="B302" s="15">
        <v>15.2</v>
      </c>
      <c r="C302" s="14" t="s">
        <v>570</v>
      </c>
      <c r="D302" s="15">
        <v>0.6</v>
      </c>
      <c r="E302" s="49">
        <v>71</v>
      </c>
      <c r="F302" s="9">
        <v>56</v>
      </c>
      <c r="G302" s="49">
        <v>43</v>
      </c>
      <c r="H302" s="40">
        <v>70</v>
      </c>
    </row>
    <row r="303" spans="1:8" x14ac:dyDescent="0.3">
      <c r="A303" s="14" t="s">
        <v>571</v>
      </c>
      <c r="B303" s="15">
        <v>15.2</v>
      </c>
      <c r="C303" s="14" t="s">
        <v>572</v>
      </c>
      <c r="D303" s="15">
        <v>0.7</v>
      </c>
      <c r="E303" s="49">
        <v>76</v>
      </c>
      <c r="F303" s="9">
        <v>56</v>
      </c>
      <c r="G303" s="49">
        <v>74</v>
      </c>
      <c r="H303" s="10">
        <v>70</v>
      </c>
    </row>
    <row r="304" spans="1:8" x14ac:dyDescent="0.3">
      <c r="A304" s="14" t="s">
        <v>573</v>
      </c>
      <c r="B304" s="15">
        <v>13.9</v>
      </c>
      <c r="C304" s="14" t="s">
        <v>574</v>
      </c>
      <c r="D304" s="15">
        <v>0.7</v>
      </c>
      <c r="E304" s="49">
        <v>110</v>
      </c>
      <c r="F304" s="9">
        <v>56</v>
      </c>
      <c r="G304" s="49">
        <v>75</v>
      </c>
      <c r="H304" s="41">
        <v>70</v>
      </c>
    </row>
    <row r="305" spans="1:8" x14ac:dyDescent="0.3">
      <c r="A305" s="14" t="s">
        <v>575</v>
      </c>
      <c r="B305" s="15">
        <v>11.8</v>
      </c>
      <c r="C305" s="14" t="s">
        <v>576</v>
      </c>
      <c r="D305" s="15">
        <v>0.7</v>
      </c>
      <c r="E305" s="49">
        <v>63</v>
      </c>
      <c r="F305" s="9">
        <v>56</v>
      </c>
      <c r="G305" s="49">
        <v>72</v>
      </c>
      <c r="H305" s="40">
        <v>70</v>
      </c>
    </row>
    <row r="306" spans="1:8" x14ac:dyDescent="0.3">
      <c r="A306" s="14" t="s">
        <v>577</v>
      </c>
      <c r="B306" s="15">
        <v>14.6</v>
      </c>
      <c r="C306" s="14" t="s">
        <v>578</v>
      </c>
      <c r="D306" s="15">
        <v>0.7</v>
      </c>
      <c r="E306" s="49">
        <v>105</v>
      </c>
      <c r="F306" s="9">
        <v>56</v>
      </c>
      <c r="G306" s="49">
        <v>124</v>
      </c>
      <c r="H306" s="10">
        <v>70</v>
      </c>
    </row>
    <row r="307" spans="1:8" x14ac:dyDescent="0.3">
      <c r="A307" s="14" t="s">
        <v>579</v>
      </c>
      <c r="B307" s="15">
        <v>13.7</v>
      </c>
      <c r="C307" s="14" t="s">
        <v>580</v>
      </c>
      <c r="D307" s="15">
        <v>0.7</v>
      </c>
      <c r="E307" s="49">
        <v>95</v>
      </c>
      <c r="F307" s="9">
        <v>56</v>
      </c>
      <c r="G307" s="49">
        <v>84</v>
      </c>
      <c r="H307" s="10">
        <v>70</v>
      </c>
    </row>
    <row r="308" spans="1:8" x14ac:dyDescent="0.3">
      <c r="A308" s="14" t="s">
        <v>581</v>
      </c>
      <c r="B308" s="15">
        <v>14.2</v>
      </c>
      <c r="C308" s="14" t="s">
        <v>109</v>
      </c>
      <c r="D308" s="15">
        <v>0.8</v>
      </c>
      <c r="E308" s="49">
        <v>88</v>
      </c>
      <c r="F308" s="9">
        <v>56</v>
      </c>
      <c r="G308" s="49">
        <v>74</v>
      </c>
      <c r="H308" s="10">
        <v>70</v>
      </c>
    </row>
    <row r="309" spans="1:8" x14ac:dyDescent="0.3">
      <c r="A309" s="14" t="s">
        <v>582</v>
      </c>
      <c r="B309" s="15">
        <v>15</v>
      </c>
      <c r="C309" s="14" t="s">
        <v>213</v>
      </c>
      <c r="D309" s="15">
        <v>0.8</v>
      </c>
      <c r="E309" s="49">
        <v>50</v>
      </c>
      <c r="F309" s="9">
        <v>56</v>
      </c>
      <c r="G309" s="49">
        <v>90</v>
      </c>
      <c r="H309" s="10">
        <v>70</v>
      </c>
    </row>
    <row r="310" spans="1:8" x14ac:dyDescent="0.3">
      <c r="A310" s="14" t="s">
        <v>583</v>
      </c>
      <c r="B310" s="15">
        <v>14</v>
      </c>
      <c r="C310" s="14" t="s">
        <v>217</v>
      </c>
      <c r="D310" s="15">
        <v>0.8</v>
      </c>
      <c r="E310" s="49">
        <v>54</v>
      </c>
      <c r="F310" s="9">
        <v>56</v>
      </c>
      <c r="G310" s="49">
        <v>61</v>
      </c>
      <c r="H310" s="10">
        <v>70</v>
      </c>
    </row>
    <row r="311" spans="1:8" x14ac:dyDescent="0.3">
      <c r="A311" s="14" t="s">
        <v>584</v>
      </c>
      <c r="B311" s="15">
        <v>15.3</v>
      </c>
      <c r="C311" s="14" t="s">
        <v>585</v>
      </c>
      <c r="D311" s="15">
        <v>0.8</v>
      </c>
      <c r="E311" s="49">
        <v>78</v>
      </c>
      <c r="F311" s="9">
        <v>56</v>
      </c>
      <c r="G311" s="49">
        <v>85</v>
      </c>
      <c r="H311" s="10">
        <v>70</v>
      </c>
    </row>
    <row r="312" spans="1:8" x14ac:dyDescent="0.3">
      <c r="A312" s="14" t="s">
        <v>586</v>
      </c>
      <c r="B312" s="15">
        <v>14.3</v>
      </c>
      <c r="C312" s="14" t="s">
        <v>587</v>
      </c>
      <c r="D312" s="15">
        <v>0.8</v>
      </c>
      <c r="E312" s="49">
        <v>96</v>
      </c>
      <c r="F312" s="9">
        <v>56</v>
      </c>
      <c r="G312" s="49">
        <v>78</v>
      </c>
      <c r="H312" s="10">
        <v>70</v>
      </c>
    </row>
    <row r="313" spans="1:8" x14ac:dyDescent="0.3">
      <c r="A313" s="14" t="s">
        <v>588</v>
      </c>
      <c r="B313" s="15">
        <v>10.1</v>
      </c>
      <c r="C313" s="14" t="s">
        <v>589</v>
      </c>
      <c r="D313" s="15">
        <v>0.8</v>
      </c>
      <c r="E313" s="49">
        <v>86</v>
      </c>
      <c r="F313" s="9">
        <v>56</v>
      </c>
      <c r="G313" s="49">
        <v>76</v>
      </c>
      <c r="H313" s="10">
        <v>70</v>
      </c>
    </row>
    <row r="314" spans="1:8" x14ac:dyDescent="0.3">
      <c r="A314" s="14" t="s">
        <v>590</v>
      </c>
      <c r="B314" s="15">
        <v>9.1</v>
      </c>
      <c r="C314" s="14" t="s">
        <v>93</v>
      </c>
      <c r="D314" s="15">
        <v>0.9</v>
      </c>
      <c r="E314" s="49">
        <v>58</v>
      </c>
      <c r="F314" s="9">
        <v>56</v>
      </c>
      <c r="G314" s="49">
        <v>90</v>
      </c>
      <c r="H314" s="10">
        <v>70</v>
      </c>
    </row>
    <row r="315" spans="1:8" x14ac:dyDescent="0.3">
      <c r="A315" s="14" t="s">
        <v>591</v>
      </c>
      <c r="B315" s="15">
        <v>10.8</v>
      </c>
      <c r="C315" s="14" t="s">
        <v>101</v>
      </c>
      <c r="D315" s="15">
        <v>0.9</v>
      </c>
      <c r="E315" s="49">
        <v>58</v>
      </c>
      <c r="F315" s="9">
        <v>56</v>
      </c>
      <c r="G315" s="49">
        <v>64</v>
      </c>
      <c r="H315" s="10">
        <v>70</v>
      </c>
    </row>
    <row r="316" spans="1:8" x14ac:dyDescent="0.3">
      <c r="A316" s="14" t="s">
        <v>592</v>
      </c>
      <c r="B316" s="15">
        <v>11.1</v>
      </c>
      <c r="C316" s="14" t="s">
        <v>103</v>
      </c>
      <c r="D316" s="15">
        <v>0.9</v>
      </c>
      <c r="E316" s="49">
        <v>78</v>
      </c>
      <c r="F316" s="9">
        <v>56</v>
      </c>
      <c r="G316" s="49">
        <v>64</v>
      </c>
      <c r="H316" s="10">
        <v>70</v>
      </c>
    </row>
    <row r="317" spans="1:8" x14ac:dyDescent="0.3">
      <c r="A317" s="14" t="s">
        <v>593</v>
      </c>
      <c r="B317" s="15">
        <v>9.5</v>
      </c>
      <c r="C317" s="14" t="s">
        <v>215</v>
      </c>
      <c r="D317" s="15">
        <v>0.9</v>
      </c>
      <c r="E317" s="49">
        <v>65</v>
      </c>
      <c r="F317" s="9">
        <v>56</v>
      </c>
      <c r="G317" s="49">
        <v>88</v>
      </c>
      <c r="H317" s="10">
        <v>70</v>
      </c>
    </row>
    <row r="318" spans="1:8" x14ac:dyDescent="0.3">
      <c r="A318" s="14" t="s">
        <v>594</v>
      </c>
      <c r="B318" s="15">
        <v>9.1999999999999993</v>
      </c>
      <c r="C318" s="14" t="s">
        <v>595</v>
      </c>
      <c r="D318" s="15">
        <v>0.9</v>
      </c>
      <c r="E318" s="49">
        <v>62</v>
      </c>
      <c r="F318" s="9">
        <v>56</v>
      </c>
      <c r="G318" s="49">
        <v>64</v>
      </c>
      <c r="H318" s="10">
        <v>70</v>
      </c>
    </row>
    <row r="319" spans="1:8" x14ac:dyDescent="0.3">
      <c r="A319" s="14" t="s">
        <v>596</v>
      </c>
      <c r="B319" s="15">
        <v>6.7</v>
      </c>
      <c r="C319" s="14" t="s">
        <v>597</v>
      </c>
      <c r="D319" s="15">
        <v>0.9</v>
      </c>
      <c r="E319" s="49">
        <v>55</v>
      </c>
      <c r="F319" s="9">
        <v>56</v>
      </c>
      <c r="G319" s="49">
        <v>82</v>
      </c>
      <c r="H319" s="10">
        <v>70</v>
      </c>
    </row>
    <row r="320" spans="1:8" x14ac:dyDescent="0.3">
      <c r="A320" s="14" t="s">
        <v>598</v>
      </c>
      <c r="B320" s="15">
        <v>7.2</v>
      </c>
      <c r="C320" s="14" t="s">
        <v>599</v>
      </c>
      <c r="D320" s="15">
        <v>0.9</v>
      </c>
      <c r="E320" s="49">
        <v>41</v>
      </c>
      <c r="F320" s="9">
        <v>56</v>
      </c>
      <c r="G320" s="49">
        <v>88</v>
      </c>
      <c r="H320" s="10">
        <v>70</v>
      </c>
    </row>
    <row r="321" spans="1:8" x14ac:dyDescent="0.3">
      <c r="A321" s="14" t="s">
        <v>600</v>
      </c>
      <c r="B321" s="15">
        <v>7.4</v>
      </c>
      <c r="C321" s="14" t="s">
        <v>137</v>
      </c>
      <c r="D321" s="15">
        <v>1</v>
      </c>
      <c r="E321" s="49">
        <v>55</v>
      </c>
      <c r="F321" s="9">
        <v>56</v>
      </c>
      <c r="G321" s="49">
        <v>74</v>
      </c>
      <c r="H321" s="10">
        <v>70</v>
      </c>
    </row>
    <row r="322" spans="1:8" x14ac:dyDescent="0.3">
      <c r="A322" s="14" t="s">
        <v>601</v>
      </c>
      <c r="B322" s="15">
        <v>6.9</v>
      </c>
      <c r="C322" s="14" t="s">
        <v>602</v>
      </c>
      <c r="D322" s="15">
        <v>1</v>
      </c>
      <c r="E322" s="49">
        <v>63</v>
      </c>
      <c r="F322" s="9">
        <v>56</v>
      </c>
      <c r="G322" s="49">
        <v>88</v>
      </c>
      <c r="H322" s="10">
        <v>70</v>
      </c>
    </row>
    <row r="323" spans="1:8" x14ac:dyDescent="0.3">
      <c r="A323" s="14" t="s">
        <v>603</v>
      </c>
      <c r="B323" s="15">
        <v>1.1000000000000001</v>
      </c>
      <c r="C323" s="14" t="s">
        <v>604</v>
      </c>
      <c r="D323" s="15">
        <v>1</v>
      </c>
      <c r="E323" s="49">
        <v>63</v>
      </c>
      <c r="F323" s="9">
        <v>56</v>
      </c>
      <c r="G323" s="49">
        <v>92</v>
      </c>
      <c r="H323" s="10">
        <v>70</v>
      </c>
    </row>
    <row r="324" spans="1:8" x14ac:dyDescent="0.3">
      <c r="A324" s="14" t="s">
        <v>513</v>
      </c>
      <c r="B324" s="15">
        <v>-0.1</v>
      </c>
      <c r="C324" s="14" t="s">
        <v>605</v>
      </c>
      <c r="D324" s="15">
        <v>1</v>
      </c>
      <c r="E324" s="49">
        <v>80</v>
      </c>
      <c r="F324" s="9">
        <v>56</v>
      </c>
      <c r="G324" s="49">
        <v>76</v>
      </c>
      <c r="H324" s="10">
        <v>70</v>
      </c>
    </row>
    <row r="325" spans="1:8" x14ac:dyDescent="0.3">
      <c r="A325" s="14" t="s">
        <v>595</v>
      </c>
      <c r="B325" s="15">
        <v>0.9</v>
      </c>
      <c r="C325" s="14" t="s">
        <v>603</v>
      </c>
      <c r="D325" s="15">
        <v>1.1000000000000001</v>
      </c>
      <c r="E325" s="49">
        <v>47</v>
      </c>
      <c r="F325" s="9">
        <v>56</v>
      </c>
      <c r="G325" s="49">
        <v>71</v>
      </c>
      <c r="H325" s="10">
        <v>70</v>
      </c>
    </row>
    <row r="326" spans="1:8" x14ac:dyDescent="0.3">
      <c r="A326" s="14" t="s">
        <v>606</v>
      </c>
      <c r="B326" s="15">
        <v>4.4000000000000004</v>
      </c>
      <c r="C326" s="14" t="s">
        <v>607</v>
      </c>
      <c r="D326" s="15">
        <v>1.1000000000000001</v>
      </c>
      <c r="E326" s="49">
        <v>29</v>
      </c>
      <c r="F326" s="9">
        <v>56</v>
      </c>
      <c r="G326" s="49">
        <v>119</v>
      </c>
      <c r="H326" s="10">
        <v>70</v>
      </c>
    </row>
    <row r="327" spans="1:8" x14ac:dyDescent="0.3">
      <c r="A327" s="14" t="s">
        <v>608</v>
      </c>
      <c r="B327" s="15">
        <v>4.7</v>
      </c>
      <c r="C327" s="14" t="s">
        <v>609</v>
      </c>
      <c r="D327" s="15">
        <v>1.1000000000000001</v>
      </c>
      <c r="E327" s="49">
        <v>45</v>
      </c>
      <c r="F327" s="9">
        <v>56</v>
      </c>
      <c r="G327" s="49">
        <v>90</v>
      </c>
      <c r="H327" s="10">
        <v>70</v>
      </c>
    </row>
    <row r="328" spans="1:8" x14ac:dyDescent="0.3">
      <c r="A328" s="14" t="s">
        <v>610</v>
      </c>
      <c r="B328" s="15">
        <v>8.6999999999999993</v>
      </c>
      <c r="C328" s="14" t="s">
        <v>611</v>
      </c>
      <c r="D328" s="15">
        <v>1.1000000000000001</v>
      </c>
      <c r="E328" s="49">
        <v>41</v>
      </c>
      <c r="F328" s="9">
        <v>56</v>
      </c>
      <c r="G328" s="49">
        <v>86</v>
      </c>
      <c r="H328" s="10">
        <v>70</v>
      </c>
    </row>
    <row r="329" spans="1:8" x14ac:dyDescent="0.3">
      <c r="A329" s="14" t="s">
        <v>612</v>
      </c>
      <c r="B329" s="15">
        <v>10.5</v>
      </c>
      <c r="C329" s="14" t="s">
        <v>613</v>
      </c>
      <c r="D329" s="15">
        <v>1.1000000000000001</v>
      </c>
      <c r="E329" s="49">
        <v>65</v>
      </c>
      <c r="F329" s="9">
        <v>56</v>
      </c>
      <c r="G329" s="49">
        <v>69</v>
      </c>
      <c r="H329" s="10">
        <v>70</v>
      </c>
    </row>
    <row r="330" spans="1:8" x14ac:dyDescent="0.3">
      <c r="A330" s="14" t="s">
        <v>614</v>
      </c>
      <c r="B330" s="15">
        <v>11.2</v>
      </c>
      <c r="C330" s="14" t="s">
        <v>615</v>
      </c>
      <c r="D330" s="15">
        <v>1.1000000000000001</v>
      </c>
      <c r="E330" s="49">
        <v>85</v>
      </c>
      <c r="F330" s="9">
        <v>56</v>
      </c>
      <c r="G330" s="49">
        <v>75</v>
      </c>
      <c r="H330" s="10">
        <v>70</v>
      </c>
    </row>
    <row r="331" spans="1:8" x14ac:dyDescent="0.3">
      <c r="A331" s="14" t="s">
        <v>616</v>
      </c>
      <c r="B331" s="15">
        <v>11.6</v>
      </c>
      <c r="C331" s="14" t="s">
        <v>253</v>
      </c>
      <c r="D331" s="15">
        <v>1.2</v>
      </c>
      <c r="E331" s="49">
        <v>57</v>
      </c>
      <c r="F331" s="9">
        <v>56</v>
      </c>
      <c r="G331" s="49">
        <v>86</v>
      </c>
      <c r="H331" s="10">
        <v>70</v>
      </c>
    </row>
    <row r="332" spans="1:8" x14ac:dyDescent="0.3">
      <c r="A332" s="14" t="s">
        <v>617</v>
      </c>
      <c r="B332" s="15">
        <v>12.3</v>
      </c>
      <c r="C332" s="14" t="s">
        <v>272</v>
      </c>
      <c r="D332" s="15">
        <v>1.2</v>
      </c>
      <c r="E332" s="49">
        <v>58</v>
      </c>
      <c r="F332" s="9">
        <v>56</v>
      </c>
      <c r="G332" s="49">
        <v>82</v>
      </c>
      <c r="H332" s="10">
        <v>70</v>
      </c>
    </row>
    <row r="333" spans="1:8" x14ac:dyDescent="0.3">
      <c r="A333" s="14" t="s">
        <v>618</v>
      </c>
      <c r="B333" s="15">
        <v>7.4</v>
      </c>
      <c r="C333" s="14" t="s">
        <v>619</v>
      </c>
      <c r="D333" s="15">
        <v>1.2</v>
      </c>
      <c r="E333" s="49">
        <v>62</v>
      </c>
      <c r="F333" s="9">
        <v>56</v>
      </c>
      <c r="G333" s="49">
        <v>96</v>
      </c>
      <c r="H333" s="10">
        <v>70</v>
      </c>
    </row>
    <row r="334" spans="1:8" x14ac:dyDescent="0.3">
      <c r="A334" s="14" t="s">
        <v>620</v>
      </c>
      <c r="B334" s="15">
        <v>8.1</v>
      </c>
      <c r="C334" s="14" t="s">
        <v>621</v>
      </c>
      <c r="D334" s="15">
        <v>1.2</v>
      </c>
      <c r="E334" s="49">
        <v>84</v>
      </c>
      <c r="F334" s="9">
        <v>56</v>
      </c>
      <c r="G334" s="49">
        <v>71</v>
      </c>
      <c r="H334" s="10">
        <v>70</v>
      </c>
    </row>
    <row r="335" spans="1:8" x14ac:dyDescent="0.3">
      <c r="A335" s="14" t="s">
        <v>622</v>
      </c>
      <c r="B335" s="15">
        <v>8</v>
      </c>
      <c r="C335" s="14" t="s">
        <v>623</v>
      </c>
      <c r="D335" s="15">
        <v>1.3</v>
      </c>
      <c r="E335" s="49">
        <v>64</v>
      </c>
      <c r="F335" s="9">
        <v>56</v>
      </c>
      <c r="G335" s="49">
        <v>90</v>
      </c>
      <c r="H335" s="10">
        <v>70</v>
      </c>
    </row>
    <row r="336" spans="1:8" x14ac:dyDescent="0.3">
      <c r="A336" s="14" t="s">
        <v>624</v>
      </c>
      <c r="B336" s="15">
        <v>4.8</v>
      </c>
      <c r="C336" s="14" t="s">
        <v>625</v>
      </c>
      <c r="D336" s="15">
        <v>1.3</v>
      </c>
      <c r="E336" s="49">
        <v>74</v>
      </c>
      <c r="F336" s="9">
        <v>56</v>
      </c>
      <c r="G336" s="49">
        <v>78</v>
      </c>
      <c r="H336" s="10">
        <v>70</v>
      </c>
    </row>
    <row r="337" spans="1:8" x14ac:dyDescent="0.3">
      <c r="A337" s="14" t="s">
        <v>555</v>
      </c>
      <c r="B337" s="15">
        <v>0.4</v>
      </c>
      <c r="C337" s="14" t="s">
        <v>626</v>
      </c>
      <c r="D337" s="15">
        <v>1.3</v>
      </c>
      <c r="E337" s="49">
        <v>57</v>
      </c>
      <c r="F337" s="9">
        <v>57</v>
      </c>
      <c r="G337" s="49">
        <v>68</v>
      </c>
      <c r="H337" s="10">
        <v>70</v>
      </c>
    </row>
    <row r="338" spans="1:8" x14ac:dyDescent="0.3">
      <c r="A338" s="14" t="s">
        <v>515</v>
      </c>
      <c r="B338" s="15">
        <v>-0.1</v>
      </c>
      <c r="C338" s="14" t="s">
        <v>627</v>
      </c>
      <c r="D338" s="15">
        <v>1.4</v>
      </c>
      <c r="E338" s="49">
        <v>55</v>
      </c>
      <c r="F338" s="9">
        <v>57</v>
      </c>
      <c r="G338" s="49">
        <v>71</v>
      </c>
      <c r="H338" s="10">
        <v>70</v>
      </c>
    </row>
    <row r="339" spans="1:8" x14ac:dyDescent="0.3">
      <c r="A339" s="14" t="s">
        <v>628</v>
      </c>
      <c r="B339" s="15">
        <v>2.8</v>
      </c>
      <c r="C339" s="14" t="s">
        <v>629</v>
      </c>
      <c r="D339" s="15">
        <v>1.4</v>
      </c>
      <c r="E339" s="49">
        <v>56</v>
      </c>
      <c r="F339" s="9">
        <v>57</v>
      </c>
      <c r="G339" s="49">
        <v>68</v>
      </c>
      <c r="H339" s="10">
        <v>70</v>
      </c>
    </row>
    <row r="340" spans="1:8" x14ac:dyDescent="0.3">
      <c r="A340" s="14" t="s">
        <v>630</v>
      </c>
      <c r="B340" s="15">
        <v>2.8</v>
      </c>
      <c r="C340" s="14" t="s">
        <v>631</v>
      </c>
      <c r="D340" s="15">
        <v>1.4</v>
      </c>
      <c r="E340" s="49">
        <v>41</v>
      </c>
      <c r="F340" s="9">
        <v>57</v>
      </c>
      <c r="G340" s="49">
        <v>88</v>
      </c>
      <c r="H340" s="10">
        <v>70</v>
      </c>
    </row>
    <row r="341" spans="1:8" x14ac:dyDescent="0.3">
      <c r="A341" s="14" t="s">
        <v>384</v>
      </c>
      <c r="B341" s="15">
        <v>-2.4</v>
      </c>
      <c r="C341" s="14" t="s">
        <v>632</v>
      </c>
      <c r="D341" s="15">
        <v>1.5</v>
      </c>
      <c r="E341" s="49">
        <v>75</v>
      </c>
      <c r="F341" s="9">
        <v>57</v>
      </c>
      <c r="G341" s="49">
        <v>76</v>
      </c>
      <c r="H341" s="10">
        <v>70</v>
      </c>
    </row>
    <row r="342" spans="1:8" x14ac:dyDescent="0.3">
      <c r="A342" s="14" t="s">
        <v>302</v>
      </c>
      <c r="B342" s="15">
        <v>-4.4000000000000004</v>
      </c>
      <c r="C342" s="14" t="s">
        <v>633</v>
      </c>
      <c r="D342" s="15">
        <v>1.6</v>
      </c>
      <c r="E342" s="49">
        <v>58</v>
      </c>
      <c r="F342" s="9">
        <v>57</v>
      </c>
      <c r="G342" s="49">
        <v>74</v>
      </c>
      <c r="H342" s="10">
        <v>70</v>
      </c>
    </row>
    <row r="343" spans="1:8" x14ac:dyDescent="0.3">
      <c r="A343" s="14" t="s">
        <v>304</v>
      </c>
      <c r="B343" s="15">
        <v>-4.4000000000000004</v>
      </c>
      <c r="C343" s="14" t="s">
        <v>250</v>
      </c>
      <c r="D343" s="15">
        <v>1.7</v>
      </c>
      <c r="E343" s="49">
        <v>68</v>
      </c>
      <c r="F343" s="9">
        <v>57</v>
      </c>
      <c r="G343" s="49">
        <v>70</v>
      </c>
      <c r="H343" s="10">
        <v>70</v>
      </c>
    </row>
    <row r="344" spans="1:8" x14ac:dyDescent="0.3">
      <c r="A344" s="14" t="s">
        <v>271</v>
      </c>
      <c r="B344" s="15">
        <v>-5.4</v>
      </c>
      <c r="C344" s="14" t="s">
        <v>270</v>
      </c>
      <c r="D344" s="15">
        <v>1.7</v>
      </c>
      <c r="E344" s="49">
        <v>59</v>
      </c>
      <c r="F344" s="9">
        <v>57</v>
      </c>
      <c r="G344" s="49">
        <v>78</v>
      </c>
      <c r="H344" s="10">
        <v>70</v>
      </c>
    </row>
    <row r="345" spans="1:8" x14ac:dyDescent="0.3">
      <c r="A345" s="14" t="s">
        <v>496</v>
      </c>
      <c r="B345" s="15">
        <v>-0.4</v>
      </c>
      <c r="C345" s="14" t="s">
        <v>634</v>
      </c>
      <c r="D345" s="15">
        <v>1.7</v>
      </c>
      <c r="E345" s="49">
        <v>72</v>
      </c>
      <c r="F345" s="9">
        <v>57</v>
      </c>
      <c r="G345" s="49">
        <v>69</v>
      </c>
      <c r="H345" s="10">
        <v>70</v>
      </c>
    </row>
    <row r="346" spans="1:8" x14ac:dyDescent="0.3">
      <c r="A346" s="14" t="s">
        <v>635</v>
      </c>
      <c r="B346" s="15">
        <v>6.2</v>
      </c>
      <c r="C346" s="14" t="s">
        <v>636</v>
      </c>
      <c r="D346" s="15">
        <v>1.8</v>
      </c>
      <c r="E346" s="49">
        <v>110</v>
      </c>
      <c r="F346" s="44">
        <v>57</v>
      </c>
      <c r="G346" s="49">
        <v>77</v>
      </c>
      <c r="H346" s="10">
        <v>70</v>
      </c>
    </row>
    <row r="347" spans="1:8" x14ac:dyDescent="0.3">
      <c r="A347" s="14" t="s">
        <v>637</v>
      </c>
      <c r="B347" s="15">
        <v>5.4</v>
      </c>
      <c r="C347" s="14" t="s">
        <v>638</v>
      </c>
      <c r="D347" s="15">
        <v>1.9</v>
      </c>
      <c r="E347" s="49">
        <v>56</v>
      </c>
      <c r="F347" s="9">
        <v>57</v>
      </c>
      <c r="G347" s="49">
        <v>64</v>
      </c>
      <c r="H347" s="10">
        <v>70</v>
      </c>
    </row>
    <row r="348" spans="1:8" x14ac:dyDescent="0.3">
      <c r="A348" s="14" t="s">
        <v>639</v>
      </c>
      <c r="B348" s="15">
        <v>2.4</v>
      </c>
      <c r="C348" s="14" t="s">
        <v>640</v>
      </c>
      <c r="D348" s="15">
        <v>1.9</v>
      </c>
      <c r="E348" s="49">
        <v>70</v>
      </c>
      <c r="F348" s="9">
        <v>57</v>
      </c>
      <c r="G348" s="49">
        <v>124</v>
      </c>
      <c r="H348" s="10">
        <v>70</v>
      </c>
    </row>
    <row r="349" spans="1:8" x14ac:dyDescent="0.3">
      <c r="A349" s="14" t="s">
        <v>479</v>
      </c>
      <c r="B349" s="15">
        <v>-0.6</v>
      </c>
      <c r="C349" s="14" t="s">
        <v>641</v>
      </c>
      <c r="D349" s="15">
        <v>1.9</v>
      </c>
      <c r="E349" s="49">
        <v>56</v>
      </c>
      <c r="F349" s="9">
        <v>57</v>
      </c>
      <c r="G349" s="49">
        <v>83</v>
      </c>
      <c r="H349" s="10">
        <v>70</v>
      </c>
    </row>
    <row r="350" spans="1:8" x14ac:dyDescent="0.3">
      <c r="A350" s="14" t="s">
        <v>489</v>
      </c>
      <c r="B350" s="15">
        <v>-0.5</v>
      </c>
      <c r="C350" s="14" t="s">
        <v>642</v>
      </c>
      <c r="D350" s="15">
        <v>1.9</v>
      </c>
      <c r="E350" s="49">
        <v>50</v>
      </c>
      <c r="F350" s="9">
        <v>57</v>
      </c>
      <c r="G350" s="49">
        <v>78</v>
      </c>
      <c r="H350" s="10">
        <v>70</v>
      </c>
    </row>
    <row r="351" spans="1:8" x14ac:dyDescent="0.3">
      <c r="A351" s="14" t="s">
        <v>643</v>
      </c>
      <c r="B351" s="15">
        <v>2.2999999999999998</v>
      </c>
      <c r="C351" s="14" t="s">
        <v>644</v>
      </c>
      <c r="D351" s="15">
        <v>1.9</v>
      </c>
      <c r="E351" s="49">
        <v>41</v>
      </c>
      <c r="F351" s="9">
        <v>57</v>
      </c>
      <c r="G351" s="49">
        <v>88</v>
      </c>
      <c r="H351" s="10">
        <v>70</v>
      </c>
    </row>
    <row r="352" spans="1:8" x14ac:dyDescent="0.3">
      <c r="A352" s="14" t="s">
        <v>645</v>
      </c>
      <c r="B352" s="15">
        <v>2.7</v>
      </c>
      <c r="C352" s="14" t="s">
        <v>646</v>
      </c>
      <c r="D352" s="15">
        <v>2.1</v>
      </c>
      <c r="E352" s="49">
        <v>50</v>
      </c>
      <c r="F352" s="9">
        <v>57</v>
      </c>
      <c r="G352" s="49">
        <v>70</v>
      </c>
      <c r="H352" s="10">
        <v>70</v>
      </c>
    </row>
    <row r="353" spans="1:8" x14ac:dyDescent="0.3">
      <c r="A353" s="14" t="s">
        <v>647</v>
      </c>
      <c r="B353" s="15">
        <v>3.2</v>
      </c>
      <c r="C353" s="14" t="s">
        <v>268</v>
      </c>
      <c r="D353" s="15">
        <v>2.2000000000000002</v>
      </c>
      <c r="E353" s="49">
        <v>55</v>
      </c>
      <c r="F353" s="9">
        <v>57</v>
      </c>
      <c r="G353" s="49">
        <v>78</v>
      </c>
      <c r="H353" s="10">
        <v>70</v>
      </c>
    </row>
    <row r="354" spans="1:8" x14ac:dyDescent="0.3">
      <c r="A354" s="14" t="s">
        <v>648</v>
      </c>
      <c r="B354" s="15">
        <v>7</v>
      </c>
      <c r="C354" s="14" t="s">
        <v>649</v>
      </c>
      <c r="D354" s="15">
        <v>2.2000000000000002</v>
      </c>
      <c r="E354" s="49">
        <v>75</v>
      </c>
      <c r="F354" s="9">
        <v>57</v>
      </c>
      <c r="G354" s="49">
        <v>124</v>
      </c>
      <c r="H354" s="10">
        <v>70</v>
      </c>
    </row>
    <row r="355" spans="1:8" x14ac:dyDescent="0.3">
      <c r="A355" s="14" t="s">
        <v>650</v>
      </c>
      <c r="B355" s="15">
        <v>2.4</v>
      </c>
      <c r="C355" s="14" t="s">
        <v>651</v>
      </c>
      <c r="D355" s="15">
        <v>2.2000000000000002</v>
      </c>
      <c r="E355" s="49">
        <v>59</v>
      </c>
      <c r="F355" s="9">
        <v>57</v>
      </c>
      <c r="G355" s="49">
        <v>68</v>
      </c>
      <c r="H355" s="10">
        <v>70</v>
      </c>
    </row>
    <row r="356" spans="1:8" x14ac:dyDescent="0.3">
      <c r="A356" s="14" t="s">
        <v>498</v>
      </c>
      <c r="B356" s="15">
        <v>-0.3</v>
      </c>
      <c r="C356" s="14" t="s">
        <v>652</v>
      </c>
      <c r="D356" s="15">
        <v>2.2000000000000002</v>
      </c>
      <c r="E356" s="49">
        <v>74</v>
      </c>
      <c r="F356" s="9">
        <v>57</v>
      </c>
      <c r="G356" s="49">
        <v>70</v>
      </c>
      <c r="H356" s="10">
        <v>70</v>
      </c>
    </row>
    <row r="357" spans="1:8" x14ac:dyDescent="0.3">
      <c r="A357" s="14" t="s">
        <v>500</v>
      </c>
      <c r="B357" s="15">
        <v>-0.3</v>
      </c>
      <c r="C357" s="14" t="s">
        <v>653</v>
      </c>
      <c r="D357" s="15">
        <v>2.2000000000000002</v>
      </c>
      <c r="E357" s="49">
        <v>41</v>
      </c>
      <c r="F357" s="9">
        <v>57</v>
      </c>
      <c r="G357" s="49">
        <v>62</v>
      </c>
      <c r="H357" s="10">
        <v>70</v>
      </c>
    </row>
    <row r="358" spans="1:8" x14ac:dyDescent="0.3">
      <c r="A358" s="14" t="s">
        <v>654</v>
      </c>
      <c r="B358" s="15">
        <v>2.8</v>
      </c>
      <c r="C358" s="14" t="s">
        <v>655</v>
      </c>
      <c r="D358" s="15">
        <v>2.2000000000000002</v>
      </c>
      <c r="E358" s="49">
        <v>41</v>
      </c>
      <c r="F358" s="9">
        <v>57</v>
      </c>
      <c r="G358" s="49">
        <v>81</v>
      </c>
      <c r="H358" s="10">
        <v>70</v>
      </c>
    </row>
    <row r="359" spans="1:8" x14ac:dyDescent="0.3">
      <c r="A359" s="14" t="s">
        <v>656</v>
      </c>
      <c r="B359" s="15">
        <v>4.7</v>
      </c>
      <c r="C359" s="14" t="s">
        <v>643</v>
      </c>
      <c r="D359" s="15">
        <v>2.2999999999999998</v>
      </c>
      <c r="E359" s="49">
        <v>41</v>
      </c>
      <c r="F359" s="9">
        <v>57</v>
      </c>
      <c r="G359" s="49">
        <v>78</v>
      </c>
      <c r="H359" s="10">
        <v>70</v>
      </c>
    </row>
    <row r="360" spans="1:8" x14ac:dyDescent="0.3">
      <c r="A360" s="14" t="s">
        <v>563</v>
      </c>
      <c r="B360" s="15">
        <v>0.5</v>
      </c>
      <c r="C360" s="14" t="s">
        <v>657</v>
      </c>
      <c r="D360" s="15">
        <v>2.2999999999999998</v>
      </c>
      <c r="E360" s="49">
        <v>56</v>
      </c>
      <c r="F360" s="9">
        <v>57</v>
      </c>
      <c r="G360" s="49">
        <v>86</v>
      </c>
      <c r="H360" s="10">
        <v>70</v>
      </c>
    </row>
    <row r="361" spans="1:8" x14ac:dyDescent="0.3">
      <c r="A361" s="14" t="s">
        <v>658</v>
      </c>
      <c r="B361" s="15">
        <v>2.9</v>
      </c>
      <c r="C361" s="14" t="s">
        <v>285</v>
      </c>
      <c r="D361" s="15">
        <v>2.4</v>
      </c>
      <c r="E361" s="49">
        <v>75</v>
      </c>
      <c r="F361" s="9">
        <v>57</v>
      </c>
      <c r="G361" s="49">
        <v>59</v>
      </c>
      <c r="H361" s="10">
        <v>70</v>
      </c>
    </row>
    <row r="362" spans="1:8" x14ac:dyDescent="0.3">
      <c r="A362" s="14" t="s">
        <v>659</v>
      </c>
      <c r="B362" s="15">
        <v>5.8</v>
      </c>
      <c r="C362" s="14" t="s">
        <v>287</v>
      </c>
      <c r="D362" s="15">
        <v>2.4</v>
      </c>
      <c r="E362" s="49">
        <v>85</v>
      </c>
      <c r="F362" s="9">
        <v>57</v>
      </c>
      <c r="G362" s="49">
        <v>68</v>
      </c>
      <c r="H362" s="10">
        <v>70</v>
      </c>
    </row>
    <row r="363" spans="1:8" x14ac:dyDescent="0.3">
      <c r="A363" s="14" t="s">
        <v>660</v>
      </c>
      <c r="B363" s="15">
        <v>7.2</v>
      </c>
      <c r="C363" s="14" t="s">
        <v>639</v>
      </c>
      <c r="D363" s="15">
        <v>2.4</v>
      </c>
      <c r="E363" s="49">
        <v>57</v>
      </c>
      <c r="F363" s="9">
        <v>57</v>
      </c>
      <c r="G363" s="49">
        <v>75</v>
      </c>
      <c r="H363" s="10">
        <v>70</v>
      </c>
    </row>
    <row r="364" spans="1:8" x14ac:dyDescent="0.3">
      <c r="A364" s="14" t="s">
        <v>661</v>
      </c>
      <c r="B364" s="15">
        <v>6.8</v>
      </c>
      <c r="C364" s="14" t="s">
        <v>650</v>
      </c>
      <c r="D364" s="15">
        <v>2.4</v>
      </c>
      <c r="E364" s="49">
        <v>66</v>
      </c>
      <c r="F364" s="9">
        <v>57</v>
      </c>
      <c r="G364" s="49">
        <v>74</v>
      </c>
      <c r="H364" s="10">
        <v>70</v>
      </c>
    </row>
    <row r="365" spans="1:8" x14ac:dyDescent="0.3">
      <c r="A365" s="14" t="s">
        <v>662</v>
      </c>
      <c r="B365" s="15">
        <v>5.2</v>
      </c>
      <c r="C365" s="14" t="s">
        <v>663</v>
      </c>
      <c r="D365" s="15">
        <v>2.4</v>
      </c>
      <c r="E365" s="49">
        <v>65</v>
      </c>
      <c r="F365" s="9">
        <v>57</v>
      </c>
      <c r="G365" s="49">
        <v>60</v>
      </c>
      <c r="H365" s="10">
        <v>70</v>
      </c>
    </row>
    <row r="366" spans="1:8" x14ac:dyDescent="0.3">
      <c r="A366" s="14" t="s">
        <v>638</v>
      </c>
      <c r="B366" s="15">
        <v>1.9</v>
      </c>
      <c r="C366" s="14" t="s">
        <v>664</v>
      </c>
      <c r="D366" s="15">
        <v>2.5</v>
      </c>
      <c r="E366" s="49">
        <v>55</v>
      </c>
      <c r="F366" s="9">
        <v>57</v>
      </c>
      <c r="G366" s="49">
        <v>70</v>
      </c>
      <c r="H366" s="10">
        <v>70</v>
      </c>
    </row>
    <row r="367" spans="1:8" x14ac:dyDescent="0.3">
      <c r="A367" s="14" t="s">
        <v>640</v>
      </c>
      <c r="B367" s="15">
        <v>1.9</v>
      </c>
      <c r="C367" s="14" t="s">
        <v>665</v>
      </c>
      <c r="D367" s="15">
        <v>2.6</v>
      </c>
      <c r="E367" s="49">
        <v>90</v>
      </c>
      <c r="F367" s="9">
        <v>57</v>
      </c>
      <c r="G367" s="49">
        <v>124</v>
      </c>
      <c r="H367" s="10">
        <v>70</v>
      </c>
    </row>
    <row r="368" spans="1:8" x14ac:dyDescent="0.3">
      <c r="A368" s="14" t="s">
        <v>666</v>
      </c>
      <c r="B368" s="15">
        <v>3.5</v>
      </c>
      <c r="C368" s="14" t="s">
        <v>667</v>
      </c>
      <c r="D368" s="15">
        <v>2.6</v>
      </c>
      <c r="E368" s="49">
        <v>68</v>
      </c>
      <c r="F368" s="9">
        <v>57</v>
      </c>
      <c r="G368" s="49">
        <v>58</v>
      </c>
      <c r="H368" s="10">
        <v>70</v>
      </c>
    </row>
    <row r="369" spans="1:8" x14ac:dyDescent="0.3">
      <c r="A369" s="14" t="s">
        <v>668</v>
      </c>
      <c r="B369" s="15">
        <v>6.8</v>
      </c>
      <c r="C369" s="14" t="s">
        <v>669</v>
      </c>
      <c r="D369" s="15">
        <v>2.6</v>
      </c>
      <c r="E369" s="49">
        <v>63</v>
      </c>
      <c r="F369" s="9">
        <v>57</v>
      </c>
      <c r="G369" s="49">
        <v>84</v>
      </c>
      <c r="H369" s="10">
        <v>70</v>
      </c>
    </row>
    <row r="370" spans="1:8" x14ac:dyDescent="0.3">
      <c r="A370" s="14" t="s">
        <v>670</v>
      </c>
      <c r="B370" s="15">
        <v>4</v>
      </c>
      <c r="C370" s="14" t="s">
        <v>671</v>
      </c>
      <c r="D370" s="15">
        <v>2.6</v>
      </c>
      <c r="E370" s="49">
        <v>49</v>
      </c>
      <c r="F370" s="9">
        <v>57</v>
      </c>
      <c r="G370" s="49">
        <v>104</v>
      </c>
      <c r="H370" s="10">
        <v>70</v>
      </c>
    </row>
    <row r="371" spans="1:8" x14ac:dyDescent="0.3">
      <c r="A371" s="14" t="s">
        <v>649</v>
      </c>
      <c r="B371" s="15">
        <v>2.2000000000000002</v>
      </c>
      <c r="C371" s="14" t="s">
        <v>672</v>
      </c>
      <c r="D371" s="15">
        <v>2.6</v>
      </c>
      <c r="E371" s="49">
        <v>66</v>
      </c>
      <c r="F371" s="9">
        <v>57</v>
      </c>
      <c r="G371" s="49">
        <v>66</v>
      </c>
      <c r="H371" s="10">
        <v>70</v>
      </c>
    </row>
    <row r="372" spans="1:8" x14ac:dyDescent="0.3">
      <c r="A372" s="14" t="s">
        <v>507</v>
      </c>
      <c r="B372" s="15">
        <v>-0.2</v>
      </c>
      <c r="C372" s="14" t="s">
        <v>645</v>
      </c>
      <c r="D372" s="15">
        <v>2.7</v>
      </c>
      <c r="E372" s="49">
        <v>63</v>
      </c>
      <c r="F372" s="9">
        <v>57</v>
      </c>
      <c r="G372" s="49">
        <v>84</v>
      </c>
      <c r="H372" s="40">
        <v>71</v>
      </c>
    </row>
    <row r="373" spans="1:8" x14ac:dyDescent="0.3">
      <c r="A373" s="14" t="s">
        <v>470</v>
      </c>
      <c r="B373" s="15">
        <v>-0.8</v>
      </c>
      <c r="C373" s="14" t="s">
        <v>673</v>
      </c>
      <c r="D373" s="15">
        <v>2.7</v>
      </c>
      <c r="E373" s="49">
        <v>65</v>
      </c>
      <c r="F373" s="9">
        <v>57</v>
      </c>
      <c r="G373" s="49">
        <v>65</v>
      </c>
      <c r="H373" s="40">
        <v>71</v>
      </c>
    </row>
    <row r="374" spans="1:8" x14ac:dyDescent="0.3">
      <c r="A374" s="14" t="s">
        <v>674</v>
      </c>
      <c r="B374" s="15">
        <v>3.9</v>
      </c>
      <c r="C374" s="14" t="s">
        <v>675</v>
      </c>
      <c r="D374" s="15">
        <v>2.7</v>
      </c>
      <c r="E374" s="49">
        <v>41</v>
      </c>
      <c r="F374" s="9">
        <v>57</v>
      </c>
      <c r="G374" s="49">
        <v>124</v>
      </c>
      <c r="H374" s="10">
        <v>71</v>
      </c>
    </row>
    <row r="375" spans="1:8" x14ac:dyDescent="0.3">
      <c r="A375" s="14" t="s">
        <v>676</v>
      </c>
      <c r="B375" s="15">
        <v>2.8</v>
      </c>
      <c r="C375" s="14" t="s">
        <v>677</v>
      </c>
      <c r="D375" s="15">
        <v>2.7</v>
      </c>
      <c r="E375" s="49">
        <v>41</v>
      </c>
      <c r="F375" s="9">
        <v>58</v>
      </c>
      <c r="G375" s="49">
        <v>66</v>
      </c>
      <c r="H375" s="10">
        <v>71</v>
      </c>
    </row>
    <row r="376" spans="1:8" x14ac:dyDescent="0.3">
      <c r="A376" s="14" t="s">
        <v>678</v>
      </c>
      <c r="B376" s="15">
        <v>4.9000000000000004</v>
      </c>
      <c r="C376" s="14" t="s">
        <v>679</v>
      </c>
      <c r="D376" s="15">
        <v>2.7</v>
      </c>
      <c r="E376" s="49">
        <v>38</v>
      </c>
      <c r="F376" s="9">
        <v>58</v>
      </c>
      <c r="G376" s="49">
        <v>104</v>
      </c>
      <c r="H376" s="10">
        <v>71</v>
      </c>
    </row>
    <row r="377" spans="1:8" x14ac:dyDescent="0.3">
      <c r="A377" s="14" t="s">
        <v>680</v>
      </c>
      <c r="B377" s="15">
        <v>6.4</v>
      </c>
      <c r="C377" s="14" t="s">
        <v>681</v>
      </c>
      <c r="D377" s="15">
        <v>2.7</v>
      </c>
      <c r="E377" s="49">
        <v>70</v>
      </c>
      <c r="F377" s="9">
        <v>58</v>
      </c>
      <c r="G377" s="49">
        <v>76</v>
      </c>
      <c r="H377" s="10">
        <v>71</v>
      </c>
    </row>
    <row r="378" spans="1:8" x14ac:dyDescent="0.3">
      <c r="A378" s="14" t="s">
        <v>682</v>
      </c>
      <c r="B378" s="15">
        <v>5</v>
      </c>
      <c r="C378" s="14" t="s">
        <v>683</v>
      </c>
      <c r="D378" s="15">
        <v>2.7</v>
      </c>
      <c r="E378" s="49">
        <v>85</v>
      </c>
      <c r="F378" s="9">
        <v>58</v>
      </c>
      <c r="G378" s="49">
        <v>70</v>
      </c>
      <c r="H378" s="10">
        <v>71</v>
      </c>
    </row>
    <row r="379" spans="1:8" x14ac:dyDescent="0.3">
      <c r="A379" s="14" t="s">
        <v>684</v>
      </c>
      <c r="B379" s="15">
        <v>5.6</v>
      </c>
      <c r="C379" s="14" t="s">
        <v>685</v>
      </c>
      <c r="D379" s="15">
        <v>2.7</v>
      </c>
      <c r="E379" s="49">
        <v>41</v>
      </c>
      <c r="F379" s="9">
        <v>58</v>
      </c>
      <c r="G379" s="49">
        <v>66</v>
      </c>
      <c r="H379" s="10">
        <v>71</v>
      </c>
    </row>
    <row r="380" spans="1:8" x14ac:dyDescent="0.3">
      <c r="A380" s="14" t="s">
        <v>686</v>
      </c>
      <c r="B380" s="15">
        <v>3.6</v>
      </c>
      <c r="C380" s="14" t="s">
        <v>687</v>
      </c>
      <c r="D380" s="15">
        <v>2.7</v>
      </c>
      <c r="E380" s="49">
        <v>70</v>
      </c>
      <c r="F380" s="9">
        <v>58</v>
      </c>
      <c r="G380" s="49">
        <v>92</v>
      </c>
      <c r="H380" s="10">
        <v>71</v>
      </c>
    </row>
    <row r="381" spans="1:8" x14ac:dyDescent="0.3">
      <c r="A381" s="14" t="s">
        <v>665</v>
      </c>
      <c r="B381" s="15">
        <v>2.6</v>
      </c>
      <c r="C381" s="14" t="s">
        <v>688</v>
      </c>
      <c r="D381" s="15">
        <v>2.7</v>
      </c>
      <c r="E381" s="49">
        <v>44</v>
      </c>
      <c r="F381" s="9">
        <v>58</v>
      </c>
      <c r="G381" s="49">
        <v>70</v>
      </c>
      <c r="H381" s="10">
        <v>71</v>
      </c>
    </row>
    <row r="382" spans="1:8" x14ac:dyDescent="0.3">
      <c r="A382" s="14" t="s">
        <v>689</v>
      </c>
      <c r="B382" s="15">
        <v>3.6</v>
      </c>
      <c r="C382" s="14" t="s">
        <v>628</v>
      </c>
      <c r="D382" s="15">
        <v>2.8</v>
      </c>
      <c r="E382" s="49">
        <v>73</v>
      </c>
      <c r="F382" s="9">
        <v>58</v>
      </c>
      <c r="G382" s="49">
        <v>63</v>
      </c>
      <c r="H382" s="10">
        <v>71</v>
      </c>
    </row>
    <row r="383" spans="1:8" x14ac:dyDescent="0.3">
      <c r="A383" s="14" t="s">
        <v>690</v>
      </c>
      <c r="B383" s="15">
        <v>6.4</v>
      </c>
      <c r="C383" s="14" t="s">
        <v>630</v>
      </c>
      <c r="D383" s="15">
        <v>2.8</v>
      </c>
      <c r="E383" s="49">
        <v>75</v>
      </c>
      <c r="F383" s="9">
        <v>58</v>
      </c>
      <c r="G383" s="49">
        <v>65</v>
      </c>
      <c r="H383" s="10">
        <v>71</v>
      </c>
    </row>
    <row r="384" spans="1:8" x14ac:dyDescent="0.3">
      <c r="A384" s="14" t="s">
        <v>691</v>
      </c>
      <c r="B384" s="15">
        <v>5</v>
      </c>
      <c r="C384" s="14" t="s">
        <v>654</v>
      </c>
      <c r="D384" s="15">
        <v>2.8</v>
      </c>
      <c r="E384" s="49">
        <v>67</v>
      </c>
      <c r="F384" s="9">
        <v>58</v>
      </c>
      <c r="G384" s="49">
        <v>76</v>
      </c>
      <c r="H384" s="10">
        <v>71</v>
      </c>
    </row>
    <row r="385" spans="1:8" x14ac:dyDescent="0.3">
      <c r="A385" s="14" t="s">
        <v>673</v>
      </c>
      <c r="B385" s="15">
        <v>2.7</v>
      </c>
      <c r="C385" s="14" t="s">
        <v>676</v>
      </c>
      <c r="D385" s="15">
        <v>2.8</v>
      </c>
      <c r="E385" s="49">
        <v>63</v>
      </c>
      <c r="F385" s="9">
        <v>58</v>
      </c>
      <c r="G385" s="49">
        <v>56</v>
      </c>
      <c r="H385" s="10">
        <v>71</v>
      </c>
    </row>
    <row r="386" spans="1:8" x14ac:dyDescent="0.3">
      <c r="A386" s="14" t="s">
        <v>481</v>
      </c>
      <c r="B386" s="15">
        <v>-0.6</v>
      </c>
      <c r="C386" s="14" t="s">
        <v>692</v>
      </c>
      <c r="D386" s="15">
        <v>2.8</v>
      </c>
      <c r="E386" s="49">
        <v>70</v>
      </c>
      <c r="F386" s="9">
        <v>58</v>
      </c>
      <c r="G386" s="49">
        <v>64</v>
      </c>
      <c r="H386" s="10">
        <v>71</v>
      </c>
    </row>
    <row r="387" spans="1:8" x14ac:dyDescent="0.3">
      <c r="A387" s="14" t="s">
        <v>472</v>
      </c>
      <c r="B387" s="15">
        <v>-0.8</v>
      </c>
      <c r="C387" s="14" t="s">
        <v>693</v>
      </c>
      <c r="D387" s="15">
        <v>2.8</v>
      </c>
      <c r="E387" s="49">
        <v>85</v>
      </c>
      <c r="F387" s="9">
        <v>58</v>
      </c>
      <c r="G387" s="49">
        <v>60</v>
      </c>
      <c r="H387" s="10">
        <v>71</v>
      </c>
    </row>
    <row r="388" spans="1:8" x14ac:dyDescent="0.3">
      <c r="A388" s="14" t="s">
        <v>378</v>
      </c>
      <c r="B388" s="15">
        <v>-2.6</v>
      </c>
      <c r="C388" s="14" t="s">
        <v>658</v>
      </c>
      <c r="D388" s="15">
        <v>2.9</v>
      </c>
      <c r="E388" s="49">
        <v>91</v>
      </c>
      <c r="F388" s="9">
        <v>58</v>
      </c>
      <c r="G388" s="49">
        <v>68</v>
      </c>
      <c r="H388" s="10">
        <v>71</v>
      </c>
    </row>
    <row r="389" spans="1:8" x14ac:dyDescent="0.3">
      <c r="A389" s="14" t="s">
        <v>491</v>
      </c>
      <c r="B389" s="15">
        <v>-0.5</v>
      </c>
      <c r="C389" s="14" t="s">
        <v>694</v>
      </c>
      <c r="D389" s="15">
        <v>2.9</v>
      </c>
      <c r="E389" s="49">
        <v>49</v>
      </c>
      <c r="F389" s="9">
        <v>58</v>
      </c>
      <c r="G389" s="49">
        <v>124</v>
      </c>
      <c r="H389" s="10">
        <v>71</v>
      </c>
    </row>
    <row r="390" spans="1:8" x14ac:dyDescent="0.3">
      <c r="A390" s="14" t="s">
        <v>627</v>
      </c>
      <c r="B390" s="15">
        <v>1.4</v>
      </c>
      <c r="C390" s="14" t="s">
        <v>695</v>
      </c>
      <c r="D390" s="15">
        <v>2.9</v>
      </c>
      <c r="E390" s="49">
        <v>75</v>
      </c>
      <c r="F390" s="9">
        <v>58</v>
      </c>
      <c r="G390" s="49">
        <v>65</v>
      </c>
      <c r="H390" s="10">
        <v>71</v>
      </c>
    </row>
    <row r="391" spans="1:8" x14ac:dyDescent="0.3">
      <c r="A391" s="14" t="s">
        <v>675</v>
      </c>
      <c r="B391" s="15">
        <v>2.7</v>
      </c>
      <c r="C391" s="14" t="s">
        <v>269</v>
      </c>
      <c r="D391" s="15">
        <v>3</v>
      </c>
      <c r="E391" s="49">
        <v>77</v>
      </c>
      <c r="F391" s="9">
        <v>58</v>
      </c>
      <c r="G391" s="49">
        <v>31</v>
      </c>
      <c r="H391" s="10">
        <v>71</v>
      </c>
    </row>
    <row r="392" spans="1:8" x14ac:dyDescent="0.3">
      <c r="A392" s="14" t="s">
        <v>663</v>
      </c>
      <c r="B392" s="15">
        <v>2.4</v>
      </c>
      <c r="C392" s="14" t="s">
        <v>696</v>
      </c>
      <c r="D392" s="15">
        <v>3</v>
      </c>
      <c r="E392" s="49">
        <v>87</v>
      </c>
      <c r="F392" s="9">
        <v>58</v>
      </c>
      <c r="G392" s="49">
        <v>39</v>
      </c>
      <c r="H392" s="10">
        <v>71</v>
      </c>
    </row>
    <row r="393" spans="1:8" x14ac:dyDescent="0.3">
      <c r="A393" s="14" t="s">
        <v>399</v>
      </c>
      <c r="B393" s="15">
        <v>-2.1</v>
      </c>
      <c r="C393" s="14" t="s">
        <v>697</v>
      </c>
      <c r="D393" s="15">
        <v>3</v>
      </c>
      <c r="E393" s="49">
        <v>54</v>
      </c>
      <c r="F393" s="9">
        <v>58</v>
      </c>
      <c r="G393" s="49">
        <v>124</v>
      </c>
      <c r="H393" s="10">
        <v>71</v>
      </c>
    </row>
    <row r="394" spans="1:8" x14ac:dyDescent="0.3">
      <c r="A394" s="14" t="s">
        <v>260</v>
      </c>
      <c r="B394" s="15">
        <v>-5.8</v>
      </c>
      <c r="C394" s="14" t="s">
        <v>135</v>
      </c>
      <c r="D394" s="15">
        <v>3.1</v>
      </c>
      <c r="E394" s="49">
        <v>102</v>
      </c>
      <c r="F394" s="9">
        <v>58</v>
      </c>
      <c r="G394" s="49">
        <v>76</v>
      </c>
      <c r="H394" s="10">
        <v>71</v>
      </c>
    </row>
    <row r="395" spans="1:8" x14ac:dyDescent="0.3">
      <c r="A395" s="14" t="s">
        <v>572</v>
      </c>
      <c r="B395" s="15">
        <v>0.7</v>
      </c>
      <c r="C395" s="14" t="s">
        <v>276</v>
      </c>
      <c r="D395" s="15">
        <v>3.1</v>
      </c>
      <c r="E395" s="49">
        <v>62</v>
      </c>
      <c r="F395" s="9">
        <v>58</v>
      </c>
      <c r="G395" s="49">
        <v>70</v>
      </c>
      <c r="H395" s="10">
        <v>71</v>
      </c>
    </row>
    <row r="396" spans="1:8" x14ac:dyDescent="0.3">
      <c r="A396" s="14" t="s">
        <v>677</v>
      </c>
      <c r="B396" s="15">
        <v>2.7</v>
      </c>
      <c r="C396" s="14" t="s">
        <v>698</v>
      </c>
      <c r="D396" s="15">
        <v>3.1</v>
      </c>
      <c r="E396" s="49">
        <v>50</v>
      </c>
      <c r="F396" s="9">
        <v>58</v>
      </c>
      <c r="G396" s="49">
        <v>76</v>
      </c>
      <c r="H396" s="10">
        <v>71</v>
      </c>
    </row>
    <row r="397" spans="1:8" x14ac:dyDescent="0.3">
      <c r="A397" s="14" t="s">
        <v>437</v>
      </c>
      <c r="B397" s="15">
        <v>-1.5</v>
      </c>
      <c r="C397" s="14" t="s">
        <v>699</v>
      </c>
      <c r="D397" s="15">
        <v>3.1</v>
      </c>
      <c r="E397" s="49">
        <v>57</v>
      </c>
      <c r="F397" s="9">
        <v>58</v>
      </c>
      <c r="G397" s="49">
        <v>72</v>
      </c>
      <c r="H397" s="10">
        <v>71</v>
      </c>
    </row>
    <row r="398" spans="1:8" x14ac:dyDescent="0.3">
      <c r="A398" s="14" t="s">
        <v>432</v>
      </c>
      <c r="B398" s="15">
        <v>-1.6</v>
      </c>
      <c r="C398" s="14" t="s">
        <v>647</v>
      </c>
      <c r="D398" s="15">
        <v>3.2</v>
      </c>
      <c r="E398" s="49">
        <v>80</v>
      </c>
      <c r="F398" s="9">
        <v>58</v>
      </c>
      <c r="G398" s="49">
        <v>124</v>
      </c>
      <c r="H398" s="10">
        <v>72</v>
      </c>
    </row>
    <row r="399" spans="1:8" x14ac:dyDescent="0.3">
      <c r="A399" s="14" t="s">
        <v>543</v>
      </c>
      <c r="B399" s="15">
        <v>0.3</v>
      </c>
      <c r="C399" s="14" t="s">
        <v>700</v>
      </c>
      <c r="D399" s="15">
        <v>3.2</v>
      </c>
      <c r="E399" s="49">
        <v>98</v>
      </c>
      <c r="F399" s="9">
        <v>58</v>
      </c>
      <c r="G399" s="49">
        <v>76</v>
      </c>
      <c r="H399" s="10">
        <v>72</v>
      </c>
    </row>
    <row r="400" spans="1:8" x14ac:dyDescent="0.3">
      <c r="A400" s="14" t="s">
        <v>701</v>
      </c>
      <c r="B400" s="15">
        <v>4</v>
      </c>
      <c r="C400" s="14" t="s">
        <v>702</v>
      </c>
      <c r="D400" s="15">
        <v>3.3</v>
      </c>
      <c r="E400" s="49">
        <v>40</v>
      </c>
      <c r="F400" s="9">
        <v>58</v>
      </c>
      <c r="G400" s="49">
        <v>85</v>
      </c>
      <c r="H400" s="10">
        <v>72</v>
      </c>
    </row>
    <row r="401" spans="1:8" x14ac:dyDescent="0.3">
      <c r="A401" s="14" t="s">
        <v>703</v>
      </c>
      <c r="B401" s="15">
        <v>4.8</v>
      </c>
      <c r="C401" s="14" t="s">
        <v>666</v>
      </c>
      <c r="D401" s="15">
        <v>3.5</v>
      </c>
      <c r="E401" s="49">
        <v>87</v>
      </c>
      <c r="F401" s="9">
        <v>58</v>
      </c>
      <c r="G401" s="49">
        <v>35</v>
      </c>
      <c r="H401" s="10">
        <v>72</v>
      </c>
    </row>
    <row r="402" spans="1:8" x14ac:dyDescent="0.3">
      <c r="A402" s="14" t="s">
        <v>607</v>
      </c>
      <c r="B402" s="15">
        <v>1.1000000000000001</v>
      </c>
      <c r="C402" s="14" t="s">
        <v>686</v>
      </c>
      <c r="D402" s="15">
        <v>3.6</v>
      </c>
      <c r="E402" s="49">
        <v>82</v>
      </c>
      <c r="F402" s="9">
        <v>58</v>
      </c>
      <c r="G402" s="49">
        <v>76</v>
      </c>
      <c r="H402" s="10">
        <v>72</v>
      </c>
    </row>
    <row r="403" spans="1:8" x14ac:dyDescent="0.3">
      <c r="A403" s="14" t="s">
        <v>609</v>
      </c>
      <c r="B403" s="15">
        <v>1.1000000000000001</v>
      </c>
      <c r="C403" s="14" t="s">
        <v>689</v>
      </c>
      <c r="D403" s="15">
        <v>3.6</v>
      </c>
      <c r="E403" s="49">
        <v>80</v>
      </c>
      <c r="F403" s="9">
        <v>58</v>
      </c>
      <c r="G403" s="49">
        <v>145</v>
      </c>
      <c r="H403" s="10">
        <v>72</v>
      </c>
    </row>
    <row r="404" spans="1:8" x14ac:dyDescent="0.3">
      <c r="A404" s="14" t="s">
        <v>574</v>
      </c>
      <c r="B404" s="15">
        <v>0.7</v>
      </c>
      <c r="C404" s="14" t="s">
        <v>704</v>
      </c>
      <c r="D404" s="15">
        <v>3.6</v>
      </c>
      <c r="E404" s="49">
        <v>52</v>
      </c>
      <c r="F404" s="9">
        <v>58</v>
      </c>
      <c r="G404" s="49">
        <v>83</v>
      </c>
      <c r="H404" s="10">
        <v>72</v>
      </c>
    </row>
    <row r="405" spans="1:8" x14ac:dyDescent="0.3">
      <c r="A405" s="14" t="s">
        <v>705</v>
      </c>
      <c r="B405" s="15">
        <v>4.4000000000000004</v>
      </c>
      <c r="C405" s="14" t="s">
        <v>706</v>
      </c>
      <c r="D405" s="15">
        <v>3.6</v>
      </c>
      <c r="E405" s="49">
        <v>53</v>
      </c>
      <c r="F405" s="9">
        <v>58</v>
      </c>
      <c r="G405" s="49">
        <v>72</v>
      </c>
      <c r="H405" s="10">
        <v>72</v>
      </c>
    </row>
    <row r="406" spans="1:8" x14ac:dyDescent="0.3">
      <c r="A406" s="14" t="s">
        <v>707</v>
      </c>
      <c r="B406" s="15">
        <v>4.5</v>
      </c>
      <c r="C406" s="14" t="s">
        <v>708</v>
      </c>
      <c r="D406" s="15">
        <v>3.6</v>
      </c>
      <c r="E406" s="49">
        <v>53</v>
      </c>
      <c r="F406" s="9">
        <v>58</v>
      </c>
      <c r="G406" s="49">
        <v>60</v>
      </c>
      <c r="H406" s="10">
        <v>72</v>
      </c>
    </row>
    <row r="407" spans="1:8" x14ac:dyDescent="0.3">
      <c r="A407" s="14" t="s">
        <v>698</v>
      </c>
      <c r="B407" s="15">
        <v>3.1</v>
      </c>
      <c r="C407" s="14" t="s">
        <v>709</v>
      </c>
      <c r="D407" s="15">
        <v>3.7</v>
      </c>
      <c r="E407" s="49">
        <v>58</v>
      </c>
      <c r="F407" s="9">
        <v>58</v>
      </c>
      <c r="G407" s="49">
        <v>124</v>
      </c>
      <c r="H407" s="10">
        <v>72</v>
      </c>
    </row>
    <row r="408" spans="1:8" x14ac:dyDescent="0.3">
      <c r="A408" s="14" t="s">
        <v>667</v>
      </c>
      <c r="B408" s="15">
        <v>2.6</v>
      </c>
      <c r="C408" s="14" t="s">
        <v>710</v>
      </c>
      <c r="D408" s="15">
        <v>3.7</v>
      </c>
      <c r="E408" s="49">
        <v>91</v>
      </c>
      <c r="F408" s="9">
        <v>58</v>
      </c>
      <c r="G408" s="49">
        <v>70</v>
      </c>
      <c r="H408" s="10">
        <v>72</v>
      </c>
    </row>
    <row r="409" spans="1:8" x14ac:dyDescent="0.3">
      <c r="A409" s="14" t="s">
        <v>711</v>
      </c>
      <c r="B409" s="15">
        <v>6.9</v>
      </c>
      <c r="C409" s="14" t="s">
        <v>274</v>
      </c>
      <c r="D409" s="15">
        <v>3.8</v>
      </c>
      <c r="E409" s="49">
        <v>78</v>
      </c>
      <c r="F409" s="9">
        <v>58</v>
      </c>
      <c r="G409" s="49">
        <v>68</v>
      </c>
      <c r="H409" s="10">
        <v>72</v>
      </c>
    </row>
    <row r="410" spans="1:8" x14ac:dyDescent="0.3">
      <c r="A410" s="14" t="s">
        <v>712</v>
      </c>
      <c r="B410" s="15">
        <v>6.9</v>
      </c>
      <c r="C410" s="14" t="s">
        <v>674</v>
      </c>
      <c r="D410" s="15">
        <v>3.9</v>
      </c>
      <c r="E410" s="49">
        <v>59</v>
      </c>
      <c r="F410" s="9">
        <v>58</v>
      </c>
      <c r="G410" s="49">
        <v>78</v>
      </c>
      <c r="H410" s="10">
        <v>72</v>
      </c>
    </row>
    <row r="411" spans="1:8" x14ac:dyDescent="0.3">
      <c r="A411" s="14" t="s">
        <v>713</v>
      </c>
      <c r="B411" s="15">
        <v>4.5999999999999996</v>
      </c>
      <c r="C411" s="14" t="s">
        <v>714</v>
      </c>
      <c r="D411" s="15">
        <v>3.9</v>
      </c>
      <c r="E411" s="49">
        <v>71</v>
      </c>
      <c r="F411" s="9">
        <v>58</v>
      </c>
      <c r="G411" s="49">
        <v>43</v>
      </c>
      <c r="H411" s="10">
        <v>72</v>
      </c>
    </row>
    <row r="412" spans="1:8" x14ac:dyDescent="0.3">
      <c r="A412" s="14" t="s">
        <v>714</v>
      </c>
      <c r="B412" s="15">
        <v>3.9</v>
      </c>
      <c r="C412" s="14" t="s">
        <v>715</v>
      </c>
      <c r="D412" s="15">
        <v>3.9</v>
      </c>
      <c r="E412" s="49">
        <v>76</v>
      </c>
      <c r="F412" s="9">
        <v>58</v>
      </c>
      <c r="G412" s="49">
        <v>74</v>
      </c>
      <c r="H412" s="10">
        <v>72</v>
      </c>
    </row>
    <row r="413" spans="1:8" x14ac:dyDescent="0.3">
      <c r="A413" s="14" t="s">
        <v>709</v>
      </c>
      <c r="B413" s="15">
        <v>3.7</v>
      </c>
      <c r="C413" s="14" t="s">
        <v>670</v>
      </c>
      <c r="D413" s="15">
        <v>4</v>
      </c>
      <c r="E413" s="49">
        <v>110</v>
      </c>
      <c r="F413" s="9">
        <v>58</v>
      </c>
      <c r="G413" s="49">
        <v>75</v>
      </c>
      <c r="H413" s="10">
        <v>72</v>
      </c>
    </row>
    <row r="414" spans="1:8" x14ac:dyDescent="0.3">
      <c r="A414" s="14" t="s">
        <v>679</v>
      </c>
      <c r="B414" s="15">
        <v>2.7</v>
      </c>
      <c r="C414" s="14" t="s">
        <v>701</v>
      </c>
      <c r="D414" s="15">
        <v>4</v>
      </c>
      <c r="E414" s="49">
        <v>63</v>
      </c>
      <c r="F414" s="9">
        <v>58</v>
      </c>
      <c r="G414" s="49">
        <v>72</v>
      </c>
      <c r="H414" s="10">
        <v>72</v>
      </c>
    </row>
    <row r="415" spans="1:8" x14ac:dyDescent="0.3">
      <c r="A415" s="14" t="s">
        <v>696</v>
      </c>
      <c r="B415" s="15">
        <v>3</v>
      </c>
      <c r="C415" s="14" t="s">
        <v>716</v>
      </c>
      <c r="D415" s="15">
        <v>4.2</v>
      </c>
      <c r="E415" s="49">
        <v>105</v>
      </c>
      <c r="F415" s="9">
        <v>58</v>
      </c>
      <c r="G415" s="49">
        <v>124</v>
      </c>
      <c r="H415" s="10">
        <v>72</v>
      </c>
    </row>
    <row r="416" spans="1:8" x14ac:dyDescent="0.3">
      <c r="A416" s="14" t="s">
        <v>646</v>
      </c>
      <c r="B416" s="15">
        <v>2.1</v>
      </c>
      <c r="C416" s="14" t="s">
        <v>283</v>
      </c>
      <c r="D416" s="15">
        <v>4.3</v>
      </c>
      <c r="E416" s="49">
        <v>95</v>
      </c>
      <c r="F416" s="9">
        <v>58</v>
      </c>
      <c r="G416" s="49">
        <v>84</v>
      </c>
      <c r="H416" s="10">
        <v>72</v>
      </c>
    </row>
    <row r="417" spans="1:8" x14ac:dyDescent="0.3">
      <c r="A417" s="14" t="s">
        <v>717</v>
      </c>
      <c r="B417" s="15">
        <v>5.3</v>
      </c>
      <c r="C417" s="14" t="s">
        <v>606</v>
      </c>
      <c r="D417" s="15">
        <v>4.4000000000000004</v>
      </c>
      <c r="E417" s="49">
        <v>88</v>
      </c>
      <c r="F417" s="9">
        <v>58</v>
      </c>
      <c r="G417" s="49">
        <v>74</v>
      </c>
      <c r="H417" s="10">
        <v>72</v>
      </c>
    </row>
    <row r="418" spans="1:8" x14ac:dyDescent="0.3">
      <c r="A418" s="14" t="s">
        <v>718</v>
      </c>
      <c r="B418" s="15">
        <v>5.4</v>
      </c>
      <c r="C418" s="14" t="s">
        <v>705</v>
      </c>
      <c r="D418" s="15">
        <v>4.4000000000000004</v>
      </c>
      <c r="E418" s="49">
        <v>50</v>
      </c>
      <c r="F418" s="9">
        <v>58</v>
      </c>
      <c r="G418" s="49">
        <v>90</v>
      </c>
      <c r="H418" s="10">
        <v>72</v>
      </c>
    </row>
    <row r="419" spans="1:8" x14ac:dyDescent="0.3">
      <c r="A419" s="14" t="s">
        <v>566</v>
      </c>
      <c r="B419" s="15">
        <v>0.6</v>
      </c>
      <c r="C419" s="14" t="s">
        <v>707</v>
      </c>
      <c r="D419" s="15">
        <v>4.5</v>
      </c>
      <c r="E419" s="49">
        <v>54</v>
      </c>
      <c r="F419" s="9">
        <v>58</v>
      </c>
      <c r="G419" s="49">
        <v>61</v>
      </c>
      <c r="H419" s="10">
        <v>72</v>
      </c>
    </row>
    <row r="420" spans="1:8" x14ac:dyDescent="0.3">
      <c r="A420" s="14" t="s">
        <v>657</v>
      </c>
      <c r="B420" s="15">
        <v>2.2999999999999998</v>
      </c>
      <c r="C420" s="14" t="s">
        <v>719</v>
      </c>
      <c r="D420" s="15">
        <v>4.5</v>
      </c>
      <c r="E420" s="49">
        <v>78</v>
      </c>
      <c r="F420" s="9">
        <v>58</v>
      </c>
      <c r="G420" s="49">
        <v>85</v>
      </c>
      <c r="H420" s="10">
        <v>72</v>
      </c>
    </row>
    <row r="421" spans="1:8" x14ac:dyDescent="0.3">
      <c r="A421" s="14" t="s">
        <v>681</v>
      </c>
      <c r="B421" s="15">
        <v>2.7</v>
      </c>
      <c r="C421" s="14" t="s">
        <v>713</v>
      </c>
      <c r="D421" s="15">
        <v>4.5999999999999996</v>
      </c>
      <c r="E421" s="49">
        <v>96</v>
      </c>
      <c r="F421" s="9">
        <v>59</v>
      </c>
      <c r="G421" s="49">
        <v>78</v>
      </c>
      <c r="H421" s="10">
        <v>72</v>
      </c>
    </row>
    <row r="422" spans="1:8" x14ac:dyDescent="0.3">
      <c r="A422" s="14" t="s">
        <v>568</v>
      </c>
      <c r="B422" s="15">
        <v>0.6</v>
      </c>
      <c r="C422" s="14" t="s">
        <v>720</v>
      </c>
      <c r="D422" s="15">
        <v>4.5999999999999996</v>
      </c>
      <c r="E422" s="49">
        <v>86</v>
      </c>
      <c r="F422" s="9">
        <v>59</v>
      </c>
      <c r="G422" s="49">
        <v>76</v>
      </c>
      <c r="H422" s="10">
        <v>72</v>
      </c>
    </row>
    <row r="423" spans="1:8" x14ac:dyDescent="0.3">
      <c r="A423" s="14" t="s">
        <v>339</v>
      </c>
      <c r="B423" s="15">
        <v>-3.5</v>
      </c>
      <c r="C423" s="14" t="s">
        <v>608</v>
      </c>
      <c r="D423" s="15">
        <v>4.7</v>
      </c>
      <c r="E423" s="49">
        <v>58</v>
      </c>
      <c r="F423" s="9">
        <v>59</v>
      </c>
      <c r="G423" s="49">
        <v>90</v>
      </c>
      <c r="H423" s="10">
        <v>72</v>
      </c>
    </row>
    <row r="424" spans="1:8" x14ac:dyDescent="0.3">
      <c r="A424" s="14" t="s">
        <v>243</v>
      </c>
      <c r="B424" s="15">
        <v>-6.2</v>
      </c>
      <c r="C424" s="14" t="s">
        <v>656</v>
      </c>
      <c r="D424" s="15">
        <v>4.7</v>
      </c>
      <c r="E424" s="49">
        <v>58</v>
      </c>
      <c r="F424" s="9">
        <v>59</v>
      </c>
      <c r="G424" s="49">
        <v>64</v>
      </c>
      <c r="H424" s="10">
        <v>72</v>
      </c>
    </row>
    <row r="425" spans="1:8" x14ac:dyDescent="0.3">
      <c r="A425" s="14" t="s">
        <v>208</v>
      </c>
      <c r="B425" s="15">
        <v>-7.6</v>
      </c>
      <c r="C425" s="14" t="s">
        <v>721</v>
      </c>
      <c r="D425" s="15">
        <v>4.7</v>
      </c>
      <c r="E425" s="49">
        <v>78</v>
      </c>
      <c r="F425" s="9">
        <v>59</v>
      </c>
      <c r="G425" s="49">
        <v>64</v>
      </c>
      <c r="H425" s="10">
        <v>72</v>
      </c>
    </row>
    <row r="426" spans="1:8" x14ac:dyDescent="0.3">
      <c r="A426" s="14" t="s">
        <v>245</v>
      </c>
      <c r="B426" s="15">
        <v>-6.2</v>
      </c>
      <c r="C426" s="14" t="s">
        <v>722</v>
      </c>
      <c r="D426" s="15">
        <v>4.7</v>
      </c>
      <c r="E426" s="49">
        <v>65</v>
      </c>
      <c r="F426" s="9">
        <v>59</v>
      </c>
      <c r="G426" s="49">
        <v>88</v>
      </c>
      <c r="H426" s="10">
        <v>72</v>
      </c>
    </row>
    <row r="427" spans="1:8" x14ac:dyDescent="0.3">
      <c r="A427" s="14" t="s">
        <v>207</v>
      </c>
      <c r="B427" s="15">
        <v>-7.8</v>
      </c>
      <c r="C427" s="14" t="s">
        <v>624</v>
      </c>
      <c r="D427" s="15">
        <v>4.8</v>
      </c>
      <c r="E427" s="49">
        <v>62</v>
      </c>
      <c r="F427" s="9">
        <v>59</v>
      </c>
      <c r="G427" s="49">
        <v>64</v>
      </c>
      <c r="H427" s="40">
        <v>74</v>
      </c>
    </row>
    <row r="428" spans="1:8" x14ac:dyDescent="0.3">
      <c r="A428" s="14" t="s">
        <v>142</v>
      </c>
      <c r="B428" s="15">
        <v>-12.9</v>
      </c>
      <c r="C428" s="14" t="s">
        <v>703</v>
      </c>
      <c r="D428" s="15">
        <v>4.8</v>
      </c>
      <c r="E428" s="49">
        <v>55</v>
      </c>
      <c r="F428" s="9">
        <v>59</v>
      </c>
      <c r="G428" s="49">
        <v>82</v>
      </c>
      <c r="H428" s="40">
        <v>74</v>
      </c>
    </row>
    <row r="429" spans="1:8" x14ac:dyDescent="0.3">
      <c r="A429" s="14" t="s">
        <v>172</v>
      </c>
      <c r="B429" s="15">
        <v>-11.1</v>
      </c>
      <c r="C429" s="14" t="s">
        <v>723</v>
      </c>
      <c r="D429" s="15">
        <v>4.8</v>
      </c>
      <c r="E429" s="49">
        <v>41</v>
      </c>
      <c r="F429" s="9">
        <v>59</v>
      </c>
      <c r="G429" s="49">
        <v>88</v>
      </c>
      <c r="H429" s="10">
        <v>74</v>
      </c>
    </row>
    <row r="430" spans="1:8" x14ac:dyDescent="0.3">
      <c r="A430" s="14" t="s">
        <v>181</v>
      </c>
      <c r="B430" s="15">
        <v>-9.4</v>
      </c>
      <c r="C430" s="14" t="s">
        <v>678</v>
      </c>
      <c r="D430" s="15">
        <v>4.9000000000000004</v>
      </c>
      <c r="E430" s="49">
        <v>55</v>
      </c>
      <c r="F430" s="9">
        <v>59</v>
      </c>
      <c r="G430" s="49">
        <v>74</v>
      </c>
      <c r="H430" s="10">
        <v>74</v>
      </c>
    </row>
    <row r="431" spans="1:8" x14ac:dyDescent="0.3">
      <c r="A431" s="14" t="s">
        <v>262</v>
      </c>
      <c r="B431" s="15">
        <v>-5.8</v>
      </c>
      <c r="C431" s="14" t="s">
        <v>682</v>
      </c>
      <c r="D431" s="15">
        <v>5</v>
      </c>
      <c r="E431" s="49">
        <v>63</v>
      </c>
      <c r="F431" s="9">
        <v>59</v>
      </c>
      <c r="G431" s="49">
        <v>88</v>
      </c>
      <c r="H431" s="10">
        <v>74</v>
      </c>
    </row>
    <row r="432" spans="1:8" x14ac:dyDescent="0.3">
      <c r="A432" s="14" t="s">
        <v>144</v>
      </c>
      <c r="B432" s="15">
        <v>-12.9</v>
      </c>
      <c r="C432" s="14" t="s">
        <v>691</v>
      </c>
      <c r="D432" s="15">
        <v>5</v>
      </c>
      <c r="E432" s="49">
        <v>63</v>
      </c>
      <c r="F432" s="9">
        <v>59</v>
      </c>
      <c r="G432" s="49">
        <v>92</v>
      </c>
      <c r="H432" s="10">
        <v>74</v>
      </c>
    </row>
    <row r="433" spans="1:8" x14ac:dyDescent="0.3">
      <c r="A433" s="14" t="s">
        <v>197</v>
      </c>
      <c r="B433" s="15">
        <v>-8.6999999999999993</v>
      </c>
      <c r="C433" s="14" t="s">
        <v>724</v>
      </c>
      <c r="D433" s="15">
        <v>5.0999999999999996</v>
      </c>
      <c r="E433" s="49">
        <v>80</v>
      </c>
      <c r="F433" s="9">
        <v>59</v>
      </c>
      <c r="G433" s="49">
        <v>76</v>
      </c>
      <c r="H433" s="10">
        <v>74</v>
      </c>
    </row>
    <row r="434" spans="1:8" x14ac:dyDescent="0.3">
      <c r="A434" s="14" t="s">
        <v>365</v>
      </c>
      <c r="B434" s="15">
        <v>-2.8</v>
      </c>
      <c r="C434" s="14" t="s">
        <v>725</v>
      </c>
      <c r="D434" s="15">
        <v>5.0999999999999996</v>
      </c>
      <c r="E434" s="49">
        <v>47</v>
      </c>
      <c r="F434" s="9">
        <v>59</v>
      </c>
      <c r="G434" s="49">
        <v>71</v>
      </c>
      <c r="H434" s="10">
        <v>74</v>
      </c>
    </row>
    <row r="435" spans="1:8" x14ac:dyDescent="0.3">
      <c r="A435" s="14" t="s">
        <v>476</v>
      </c>
      <c r="B435" s="15">
        <v>-0.7</v>
      </c>
      <c r="C435" s="14" t="s">
        <v>662</v>
      </c>
      <c r="D435" s="15">
        <v>5.2</v>
      </c>
      <c r="E435" s="49">
        <v>29</v>
      </c>
      <c r="F435" s="9">
        <v>59</v>
      </c>
      <c r="G435" s="49">
        <v>119</v>
      </c>
      <c r="H435" s="10">
        <v>74</v>
      </c>
    </row>
    <row r="436" spans="1:8" x14ac:dyDescent="0.3">
      <c r="A436" s="14" t="s">
        <v>465</v>
      </c>
      <c r="B436" s="15">
        <v>-0.9</v>
      </c>
      <c r="C436" s="14" t="s">
        <v>717</v>
      </c>
      <c r="D436" s="15">
        <v>5.3</v>
      </c>
      <c r="E436" s="49">
        <v>45</v>
      </c>
      <c r="F436" s="9">
        <v>59</v>
      </c>
      <c r="G436" s="49">
        <v>90</v>
      </c>
      <c r="H436" s="10">
        <v>74</v>
      </c>
    </row>
    <row r="437" spans="1:8" x14ac:dyDescent="0.3">
      <c r="A437" s="14" t="s">
        <v>280</v>
      </c>
      <c r="B437" s="15">
        <v>-5.2</v>
      </c>
      <c r="C437" s="14" t="s">
        <v>281</v>
      </c>
      <c r="D437" s="15">
        <v>5.4</v>
      </c>
      <c r="E437" s="49">
        <v>41</v>
      </c>
      <c r="F437" s="9">
        <v>59</v>
      </c>
      <c r="G437" s="49">
        <v>86</v>
      </c>
      <c r="H437" s="10">
        <v>74</v>
      </c>
    </row>
    <row r="438" spans="1:8" x14ac:dyDescent="0.3">
      <c r="A438" s="14" t="s">
        <v>186</v>
      </c>
      <c r="B438" s="15">
        <v>-9.1</v>
      </c>
      <c r="C438" s="14" t="s">
        <v>637</v>
      </c>
      <c r="D438" s="15">
        <v>5.4</v>
      </c>
      <c r="E438" s="49">
        <v>65</v>
      </c>
      <c r="F438" s="9">
        <v>59</v>
      </c>
      <c r="G438" s="49">
        <v>69</v>
      </c>
      <c r="H438" s="10">
        <v>74</v>
      </c>
    </row>
    <row r="439" spans="1:8" x14ac:dyDescent="0.3">
      <c r="A439" s="14" t="s">
        <v>341</v>
      </c>
      <c r="B439" s="15">
        <v>-3.5</v>
      </c>
      <c r="C439" s="14" t="s">
        <v>718</v>
      </c>
      <c r="D439" s="15">
        <v>5.4</v>
      </c>
      <c r="E439" s="49">
        <v>85</v>
      </c>
      <c r="F439" s="9">
        <v>59</v>
      </c>
      <c r="G439" s="49">
        <v>75</v>
      </c>
      <c r="H439" s="10">
        <v>74</v>
      </c>
    </row>
    <row r="440" spans="1:8" x14ac:dyDescent="0.3">
      <c r="A440" s="14" t="s">
        <v>236</v>
      </c>
      <c r="B440" s="15">
        <v>-6.6</v>
      </c>
      <c r="C440" s="14" t="s">
        <v>726</v>
      </c>
      <c r="D440" s="15">
        <v>5.4</v>
      </c>
      <c r="E440" s="49">
        <v>57</v>
      </c>
      <c r="F440" s="9">
        <v>59</v>
      </c>
      <c r="G440" s="49">
        <v>86</v>
      </c>
      <c r="H440" s="10">
        <v>74</v>
      </c>
    </row>
    <row r="441" spans="1:8" x14ac:dyDescent="0.3">
      <c r="A441" s="14" t="s">
        <v>152</v>
      </c>
      <c r="B441" s="15">
        <v>-12.4</v>
      </c>
      <c r="C441" s="14" t="s">
        <v>727</v>
      </c>
      <c r="D441" s="15">
        <v>5.5</v>
      </c>
      <c r="E441" s="49">
        <v>58</v>
      </c>
      <c r="F441" s="9">
        <v>59</v>
      </c>
      <c r="G441" s="49">
        <v>82</v>
      </c>
      <c r="H441" s="10">
        <v>74</v>
      </c>
    </row>
    <row r="442" spans="1:8" x14ac:dyDescent="0.3">
      <c r="A442" s="14" t="s">
        <v>160</v>
      </c>
      <c r="B442" s="15">
        <v>-12.1</v>
      </c>
      <c r="C442" s="14" t="s">
        <v>728</v>
      </c>
      <c r="D442" s="15">
        <v>5.5</v>
      </c>
      <c r="E442" s="49">
        <v>62</v>
      </c>
      <c r="F442" s="9">
        <v>59</v>
      </c>
      <c r="G442" s="49">
        <v>96</v>
      </c>
      <c r="H442" s="10">
        <v>74</v>
      </c>
    </row>
    <row r="443" spans="1:8" x14ac:dyDescent="0.3">
      <c r="A443" s="14" t="s">
        <v>367</v>
      </c>
      <c r="B443" s="15">
        <v>-2.8</v>
      </c>
      <c r="C443" s="14" t="s">
        <v>279</v>
      </c>
      <c r="D443" s="15">
        <v>5.6</v>
      </c>
      <c r="E443" s="49">
        <v>84</v>
      </c>
      <c r="F443" s="9">
        <v>59</v>
      </c>
      <c r="G443" s="49">
        <v>71</v>
      </c>
      <c r="H443" s="10">
        <v>74</v>
      </c>
    </row>
    <row r="444" spans="1:8" x14ac:dyDescent="0.3">
      <c r="A444" s="14" t="s">
        <v>525</v>
      </c>
      <c r="B444" s="15">
        <v>0</v>
      </c>
      <c r="C444" s="14" t="s">
        <v>684</v>
      </c>
      <c r="D444" s="15">
        <v>5.6</v>
      </c>
      <c r="E444" s="49">
        <v>64</v>
      </c>
      <c r="F444" s="9">
        <v>59</v>
      </c>
      <c r="G444" s="49">
        <v>90</v>
      </c>
      <c r="H444" s="10">
        <v>74</v>
      </c>
    </row>
    <row r="445" spans="1:8" x14ac:dyDescent="0.3">
      <c r="A445" s="14" t="s">
        <v>282</v>
      </c>
      <c r="B445" s="15">
        <v>-5.0999999999999996</v>
      </c>
      <c r="C445" s="14" t="s">
        <v>729</v>
      </c>
      <c r="D445" s="15">
        <v>5.6</v>
      </c>
      <c r="E445" s="49">
        <v>74</v>
      </c>
      <c r="F445" s="9">
        <v>59</v>
      </c>
      <c r="G445" s="49">
        <v>78</v>
      </c>
      <c r="H445" s="10">
        <v>74</v>
      </c>
    </row>
    <row r="446" spans="1:8" x14ac:dyDescent="0.3">
      <c r="A446" s="14" t="s">
        <v>182</v>
      </c>
      <c r="B446" s="15">
        <v>-9.3000000000000007</v>
      </c>
      <c r="C446" s="14" t="s">
        <v>730</v>
      </c>
      <c r="D446" s="15">
        <v>5.6</v>
      </c>
      <c r="E446" s="49">
        <v>57</v>
      </c>
      <c r="F446" s="9">
        <v>59</v>
      </c>
      <c r="G446" s="49">
        <v>68</v>
      </c>
      <c r="H446" s="10">
        <v>74</v>
      </c>
    </row>
    <row r="447" spans="1:8" x14ac:dyDescent="0.3">
      <c r="A447" s="14" t="s">
        <v>140</v>
      </c>
      <c r="B447" s="15">
        <v>-13</v>
      </c>
      <c r="C447" s="14" t="s">
        <v>731</v>
      </c>
      <c r="D447" s="15">
        <v>5.6</v>
      </c>
      <c r="E447" s="49">
        <v>55</v>
      </c>
      <c r="F447" s="9">
        <v>59</v>
      </c>
      <c r="G447" s="49">
        <v>71</v>
      </c>
      <c r="H447" s="10">
        <v>74</v>
      </c>
    </row>
    <row r="448" spans="1:8" x14ac:dyDescent="0.3">
      <c r="A448" s="14" t="s">
        <v>192</v>
      </c>
      <c r="B448" s="15">
        <v>-8.9</v>
      </c>
      <c r="C448" s="14" t="s">
        <v>732</v>
      </c>
      <c r="D448" s="15">
        <v>5.6</v>
      </c>
      <c r="E448" s="49">
        <v>56</v>
      </c>
      <c r="F448" s="9">
        <v>59</v>
      </c>
      <c r="G448" s="49">
        <v>68</v>
      </c>
      <c r="H448" s="10">
        <v>74</v>
      </c>
    </row>
    <row r="449" spans="1:8" x14ac:dyDescent="0.3">
      <c r="A449" s="14" t="s">
        <v>392</v>
      </c>
      <c r="B449" s="15">
        <v>-2.2999999999999998</v>
      </c>
      <c r="C449" s="14" t="s">
        <v>733</v>
      </c>
      <c r="D449" s="15">
        <v>5.7</v>
      </c>
      <c r="E449" s="49">
        <v>41</v>
      </c>
      <c r="F449" s="9">
        <v>59</v>
      </c>
      <c r="G449" s="49">
        <v>88</v>
      </c>
      <c r="H449" s="10">
        <v>74</v>
      </c>
    </row>
    <row r="450" spans="1:8" x14ac:dyDescent="0.3">
      <c r="A450" s="14" t="s">
        <v>380</v>
      </c>
      <c r="B450" s="15">
        <v>-2.6</v>
      </c>
      <c r="C450" s="14" t="s">
        <v>734</v>
      </c>
      <c r="D450" s="15">
        <v>5.7</v>
      </c>
      <c r="E450" s="49">
        <v>75</v>
      </c>
      <c r="F450" s="9">
        <v>62</v>
      </c>
      <c r="G450" s="49">
        <v>76</v>
      </c>
      <c r="H450" s="10">
        <v>74</v>
      </c>
    </row>
    <row r="451" spans="1:8" x14ac:dyDescent="0.3">
      <c r="A451" s="14" t="s">
        <v>154</v>
      </c>
      <c r="B451" s="15">
        <v>-12.4</v>
      </c>
      <c r="C451" s="14" t="s">
        <v>659</v>
      </c>
      <c r="D451" s="15">
        <v>5.8</v>
      </c>
      <c r="E451" s="49">
        <v>58</v>
      </c>
      <c r="F451" s="9">
        <v>62</v>
      </c>
      <c r="G451" s="49">
        <v>74</v>
      </c>
      <c r="H451" s="10">
        <v>74</v>
      </c>
    </row>
    <row r="452" spans="1:8" x14ac:dyDescent="0.3">
      <c r="A452" s="14" t="s">
        <v>96</v>
      </c>
      <c r="B452" s="15">
        <v>-19.8</v>
      </c>
      <c r="C452" s="14" t="s">
        <v>735</v>
      </c>
      <c r="D452" s="15">
        <v>5.8</v>
      </c>
      <c r="E452" s="49">
        <v>68</v>
      </c>
      <c r="F452" s="9">
        <v>62</v>
      </c>
      <c r="G452" s="49">
        <v>70</v>
      </c>
      <c r="H452" s="10">
        <v>74</v>
      </c>
    </row>
    <row r="453" spans="1:8" x14ac:dyDescent="0.3">
      <c r="A453" s="14" t="s">
        <v>94</v>
      </c>
      <c r="B453" s="15">
        <v>-20.399999999999999</v>
      </c>
      <c r="C453" s="14" t="s">
        <v>736</v>
      </c>
      <c r="D453" s="15">
        <v>5.8</v>
      </c>
      <c r="E453" s="49">
        <v>59</v>
      </c>
      <c r="F453" s="9">
        <v>62</v>
      </c>
      <c r="G453" s="49">
        <v>78</v>
      </c>
      <c r="H453" s="10">
        <v>74</v>
      </c>
    </row>
    <row r="454" spans="1:8" x14ac:dyDescent="0.3">
      <c r="A454" s="14" t="s">
        <v>104</v>
      </c>
      <c r="B454" s="15">
        <v>-17.100000000000001</v>
      </c>
      <c r="C454" s="14" t="s">
        <v>737</v>
      </c>
      <c r="D454" s="15">
        <v>5.8</v>
      </c>
      <c r="E454" s="49">
        <v>72</v>
      </c>
      <c r="F454" s="9">
        <v>62</v>
      </c>
      <c r="G454" s="49">
        <v>69</v>
      </c>
      <c r="H454" s="10">
        <v>74</v>
      </c>
    </row>
    <row r="455" spans="1:8" x14ac:dyDescent="0.3">
      <c r="A455" s="14" t="s">
        <v>164</v>
      </c>
      <c r="B455" s="15">
        <v>-11.7</v>
      </c>
      <c r="C455" s="14" t="s">
        <v>738</v>
      </c>
      <c r="D455" s="15">
        <v>5.8</v>
      </c>
      <c r="E455" s="49">
        <v>110</v>
      </c>
      <c r="F455" s="9">
        <v>62</v>
      </c>
      <c r="G455" s="49">
        <v>77</v>
      </c>
      <c r="H455" s="10">
        <v>74</v>
      </c>
    </row>
    <row r="456" spans="1:8" x14ac:dyDescent="0.3">
      <c r="A456" s="14" t="s">
        <v>237</v>
      </c>
      <c r="B456" s="15">
        <v>-6.4</v>
      </c>
      <c r="C456" s="14" t="s">
        <v>739</v>
      </c>
      <c r="D456" s="15">
        <v>5.8</v>
      </c>
      <c r="E456" s="49">
        <v>56</v>
      </c>
      <c r="F456" s="9">
        <v>62</v>
      </c>
      <c r="G456" s="49">
        <v>64</v>
      </c>
      <c r="H456" s="10">
        <v>74</v>
      </c>
    </row>
    <row r="457" spans="1:8" x14ac:dyDescent="0.3">
      <c r="A457" s="14" t="s">
        <v>264</v>
      </c>
      <c r="B457" s="15">
        <v>-5.8</v>
      </c>
      <c r="C457" s="14" t="s">
        <v>291</v>
      </c>
      <c r="D457" s="15">
        <v>5.9</v>
      </c>
      <c r="E457" s="49">
        <v>70</v>
      </c>
      <c r="F457" s="9">
        <v>62</v>
      </c>
      <c r="G457" s="49">
        <v>124</v>
      </c>
      <c r="H457" s="10">
        <v>74</v>
      </c>
    </row>
    <row r="458" spans="1:8" x14ac:dyDescent="0.3">
      <c r="A458" s="14" t="s">
        <v>337</v>
      </c>
      <c r="B458" s="15">
        <v>-3.6</v>
      </c>
      <c r="C458" s="14" t="s">
        <v>740</v>
      </c>
      <c r="D458" s="15">
        <v>5.9</v>
      </c>
      <c r="E458" s="49">
        <v>56</v>
      </c>
      <c r="F458" s="9">
        <v>62</v>
      </c>
      <c r="G458" s="49">
        <v>83</v>
      </c>
      <c r="H458" s="10">
        <v>74</v>
      </c>
    </row>
    <row r="459" spans="1:8" x14ac:dyDescent="0.3">
      <c r="A459" s="14" t="s">
        <v>530</v>
      </c>
      <c r="B459" s="15">
        <v>0.1</v>
      </c>
      <c r="C459" s="14" t="s">
        <v>741</v>
      </c>
      <c r="D459" s="15">
        <v>5.9</v>
      </c>
      <c r="E459" s="49">
        <v>50</v>
      </c>
      <c r="F459" s="9">
        <v>62</v>
      </c>
      <c r="G459" s="49">
        <v>78</v>
      </c>
      <c r="H459" s="10">
        <v>74</v>
      </c>
    </row>
    <row r="460" spans="1:8" x14ac:dyDescent="0.3">
      <c r="A460" s="14" t="s">
        <v>633</v>
      </c>
      <c r="B460" s="15">
        <v>1.6</v>
      </c>
      <c r="C460" s="14" t="s">
        <v>742</v>
      </c>
      <c r="D460" s="15">
        <v>5.9</v>
      </c>
      <c r="E460" s="49">
        <v>41</v>
      </c>
      <c r="F460" s="9">
        <v>62</v>
      </c>
      <c r="G460" s="49">
        <v>88</v>
      </c>
      <c r="H460" s="10">
        <v>74</v>
      </c>
    </row>
    <row r="461" spans="1:8" x14ac:dyDescent="0.3">
      <c r="A461" s="14" t="s">
        <v>634</v>
      </c>
      <c r="B461" s="15">
        <v>1.7</v>
      </c>
      <c r="C461" s="14" t="s">
        <v>288</v>
      </c>
      <c r="D461" s="15">
        <v>6</v>
      </c>
      <c r="E461" s="49">
        <v>50</v>
      </c>
      <c r="F461" s="9">
        <v>62</v>
      </c>
      <c r="G461" s="49">
        <v>70</v>
      </c>
      <c r="H461" s="10">
        <v>74</v>
      </c>
    </row>
    <row r="462" spans="1:8" x14ac:dyDescent="0.3">
      <c r="A462" s="14" t="s">
        <v>611</v>
      </c>
      <c r="B462" s="15">
        <v>1.1000000000000001</v>
      </c>
      <c r="C462" s="14" t="s">
        <v>292</v>
      </c>
      <c r="D462" s="15">
        <v>6.1</v>
      </c>
      <c r="E462" s="49">
        <v>55</v>
      </c>
      <c r="F462" s="9">
        <v>62</v>
      </c>
      <c r="G462" s="49">
        <v>78</v>
      </c>
      <c r="H462" s="10">
        <v>74</v>
      </c>
    </row>
    <row r="463" spans="1:8" x14ac:dyDescent="0.3">
      <c r="A463" s="14" t="s">
        <v>632</v>
      </c>
      <c r="B463" s="15">
        <v>1.5</v>
      </c>
      <c r="C463" s="14" t="s">
        <v>293</v>
      </c>
      <c r="D463" s="15">
        <v>6.2</v>
      </c>
      <c r="E463" s="49">
        <v>75</v>
      </c>
      <c r="F463" s="9">
        <v>62</v>
      </c>
      <c r="G463" s="49">
        <v>124</v>
      </c>
      <c r="H463" s="10">
        <v>74</v>
      </c>
    </row>
    <row r="464" spans="1:8" x14ac:dyDescent="0.3">
      <c r="A464" s="14" t="s">
        <v>641</v>
      </c>
      <c r="B464" s="15">
        <v>1.9</v>
      </c>
      <c r="C464" s="14" t="s">
        <v>635</v>
      </c>
      <c r="D464" s="15">
        <v>6.2</v>
      </c>
      <c r="E464" s="49">
        <v>59</v>
      </c>
      <c r="F464" s="9">
        <v>62</v>
      </c>
      <c r="G464" s="49">
        <v>68</v>
      </c>
      <c r="H464" s="10">
        <v>74</v>
      </c>
    </row>
    <row r="465" spans="1:8" x14ac:dyDescent="0.3">
      <c r="A465" s="14" t="s">
        <v>669</v>
      </c>
      <c r="B465" s="15">
        <v>2.6</v>
      </c>
      <c r="C465" s="14" t="s">
        <v>743</v>
      </c>
      <c r="D465" s="15">
        <v>6.2</v>
      </c>
      <c r="E465" s="49">
        <v>74</v>
      </c>
      <c r="F465" s="9">
        <v>62</v>
      </c>
      <c r="G465" s="49">
        <v>70</v>
      </c>
      <c r="H465" s="10">
        <v>74</v>
      </c>
    </row>
    <row r="466" spans="1:8" x14ac:dyDescent="0.3">
      <c r="A466" s="14" t="s">
        <v>700</v>
      </c>
      <c r="B466" s="15">
        <v>3.2</v>
      </c>
      <c r="C466" s="14" t="s">
        <v>278</v>
      </c>
      <c r="D466" s="15">
        <v>6.3</v>
      </c>
      <c r="E466" s="49">
        <v>41</v>
      </c>
      <c r="F466" s="9">
        <v>62</v>
      </c>
      <c r="G466" s="49">
        <v>62</v>
      </c>
      <c r="H466" s="10">
        <v>74</v>
      </c>
    </row>
    <row r="467" spans="1:8" x14ac:dyDescent="0.3">
      <c r="A467" s="14" t="s">
        <v>704</v>
      </c>
      <c r="B467" s="15">
        <v>3.6</v>
      </c>
      <c r="C467" s="14" t="s">
        <v>744</v>
      </c>
      <c r="D467" s="15">
        <v>6.3</v>
      </c>
      <c r="E467" s="49">
        <v>41</v>
      </c>
      <c r="F467" s="9">
        <v>62</v>
      </c>
      <c r="G467" s="49">
        <v>81</v>
      </c>
      <c r="H467" s="10">
        <v>74</v>
      </c>
    </row>
    <row r="468" spans="1:8" x14ac:dyDescent="0.3">
      <c r="A468" s="14" t="s">
        <v>699</v>
      </c>
      <c r="B468" s="15">
        <v>3.1</v>
      </c>
      <c r="C468" s="14" t="s">
        <v>745</v>
      </c>
      <c r="D468" s="15">
        <v>6.3</v>
      </c>
      <c r="E468" s="49">
        <v>41</v>
      </c>
      <c r="F468" s="9">
        <v>62</v>
      </c>
      <c r="G468" s="49">
        <v>78</v>
      </c>
      <c r="H468" s="10">
        <v>74</v>
      </c>
    </row>
    <row r="469" spans="1:8" x14ac:dyDescent="0.3">
      <c r="A469" s="14" t="s">
        <v>692</v>
      </c>
      <c r="B469" s="15">
        <v>2.8</v>
      </c>
      <c r="C469" s="14" t="s">
        <v>680</v>
      </c>
      <c r="D469" s="15">
        <v>6.4</v>
      </c>
      <c r="E469" s="49">
        <v>56</v>
      </c>
      <c r="F469" s="9">
        <v>62</v>
      </c>
      <c r="G469" s="49">
        <v>86</v>
      </c>
      <c r="H469" s="10">
        <v>74</v>
      </c>
    </row>
    <row r="470" spans="1:8" x14ac:dyDescent="0.3">
      <c r="A470" s="14" t="s">
        <v>671</v>
      </c>
      <c r="B470" s="15">
        <v>2.6</v>
      </c>
      <c r="C470" s="14" t="s">
        <v>690</v>
      </c>
      <c r="D470" s="15">
        <v>6.4</v>
      </c>
      <c r="E470" s="49">
        <v>75</v>
      </c>
      <c r="F470" s="9">
        <v>62</v>
      </c>
      <c r="G470" s="49">
        <v>59</v>
      </c>
      <c r="H470" s="10">
        <v>74</v>
      </c>
    </row>
    <row r="471" spans="1:8" x14ac:dyDescent="0.3">
      <c r="A471" s="14" t="s">
        <v>651</v>
      </c>
      <c r="B471" s="15">
        <v>2.2000000000000002</v>
      </c>
      <c r="C471" s="14" t="s">
        <v>746</v>
      </c>
      <c r="D471" s="15">
        <v>6.4</v>
      </c>
      <c r="E471" s="49">
        <v>85</v>
      </c>
      <c r="F471" s="9">
        <v>62</v>
      </c>
      <c r="G471" s="49">
        <v>68</v>
      </c>
      <c r="H471" s="10">
        <v>74</v>
      </c>
    </row>
    <row r="472" spans="1:8" x14ac:dyDescent="0.3">
      <c r="A472" s="14" t="s">
        <v>729</v>
      </c>
      <c r="B472" s="15">
        <v>5.6</v>
      </c>
      <c r="C472" s="14" t="s">
        <v>747</v>
      </c>
      <c r="D472" s="15">
        <v>6.5</v>
      </c>
      <c r="E472" s="49">
        <v>57</v>
      </c>
      <c r="F472" s="9">
        <v>62</v>
      </c>
      <c r="G472" s="49">
        <v>75</v>
      </c>
      <c r="H472" s="10">
        <v>74</v>
      </c>
    </row>
    <row r="473" spans="1:8" x14ac:dyDescent="0.3">
      <c r="A473" s="14" t="s">
        <v>733</v>
      </c>
      <c r="B473" s="15">
        <v>5.7</v>
      </c>
      <c r="C473" s="14" t="s">
        <v>294</v>
      </c>
      <c r="D473" s="15">
        <v>6.6</v>
      </c>
      <c r="E473" s="49">
        <v>66</v>
      </c>
      <c r="F473" s="9">
        <v>62</v>
      </c>
      <c r="G473" s="49">
        <v>74</v>
      </c>
      <c r="H473" s="10">
        <v>74</v>
      </c>
    </row>
    <row r="474" spans="1:8" x14ac:dyDescent="0.3">
      <c r="A474" s="14" t="s">
        <v>730</v>
      </c>
      <c r="B474" s="15">
        <v>5.6</v>
      </c>
      <c r="C474" s="14" t="s">
        <v>596</v>
      </c>
      <c r="D474" s="15">
        <v>6.7</v>
      </c>
      <c r="E474" s="49">
        <v>65</v>
      </c>
      <c r="F474" s="9">
        <v>62</v>
      </c>
      <c r="G474" s="49">
        <v>60</v>
      </c>
      <c r="H474" s="40">
        <v>75</v>
      </c>
    </row>
    <row r="475" spans="1:8" x14ac:dyDescent="0.3">
      <c r="A475" s="14" t="s">
        <v>735</v>
      </c>
      <c r="B475" s="15">
        <v>5.8</v>
      </c>
      <c r="C475" s="14" t="s">
        <v>748</v>
      </c>
      <c r="D475" s="15">
        <v>6.7</v>
      </c>
      <c r="E475" s="49">
        <v>55</v>
      </c>
      <c r="F475" s="9">
        <v>62</v>
      </c>
      <c r="G475" s="49">
        <v>70</v>
      </c>
      <c r="H475" s="10">
        <v>75</v>
      </c>
    </row>
    <row r="476" spans="1:8" x14ac:dyDescent="0.3">
      <c r="A476" s="14" t="s">
        <v>724</v>
      </c>
      <c r="B476" s="15">
        <v>5.0999999999999996</v>
      </c>
      <c r="C476" s="14" t="s">
        <v>749</v>
      </c>
      <c r="D476" s="15">
        <v>6.7</v>
      </c>
      <c r="E476" s="49">
        <v>90</v>
      </c>
      <c r="F476" s="9">
        <v>63</v>
      </c>
      <c r="G476" s="49">
        <v>124</v>
      </c>
      <c r="H476" s="10">
        <v>75</v>
      </c>
    </row>
    <row r="477" spans="1:8" x14ac:dyDescent="0.3">
      <c r="A477" s="14" t="s">
        <v>750</v>
      </c>
      <c r="B477" s="15">
        <v>9.5</v>
      </c>
      <c r="C477" s="14" t="s">
        <v>751</v>
      </c>
      <c r="D477" s="15">
        <v>6.7</v>
      </c>
      <c r="E477" s="49">
        <v>68</v>
      </c>
      <c r="F477" s="9">
        <v>63</v>
      </c>
      <c r="G477" s="49">
        <v>58</v>
      </c>
      <c r="H477" s="10">
        <v>75</v>
      </c>
    </row>
    <row r="478" spans="1:8" x14ac:dyDescent="0.3">
      <c r="A478" s="14" t="s">
        <v>752</v>
      </c>
      <c r="B478" s="15">
        <v>10</v>
      </c>
      <c r="C478" s="14" t="s">
        <v>661</v>
      </c>
      <c r="D478" s="15">
        <v>6.8</v>
      </c>
      <c r="E478" s="49">
        <v>63</v>
      </c>
      <c r="F478" s="9">
        <v>63</v>
      </c>
      <c r="G478" s="49">
        <v>84</v>
      </c>
      <c r="H478" s="10">
        <v>75</v>
      </c>
    </row>
    <row r="479" spans="1:8" x14ac:dyDescent="0.3">
      <c r="A479" s="14" t="s">
        <v>753</v>
      </c>
      <c r="B479" s="15">
        <v>10.6</v>
      </c>
      <c r="C479" s="14" t="s">
        <v>668</v>
      </c>
      <c r="D479" s="15">
        <v>6.8</v>
      </c>
      <c r="E479" s="49">
        <v>49</v>
      </c>
      <c r="F479" s="9">
        <v>63</v>
      </c>
      <c r="G479" s="49">
        <v>104</v>
      </c>
      <c r="H479" s="10">
        <v>75</v>
      </c>
    </row>
    <row r="480" spans="1:8" x14ac:dyDescent="0.3">
      <c r="A480" s="14" t="s">
        <v>754</v>
      </c>
      <c r="B480" s="15">
        <v>9.9</v>
      </c>
      <c r="C480" s="14" t="s">
        <v>755</v>
      </c>
      <c r="D480" s="15">
        <v>6.8</v>
      </c>
      <c r="E480" s="49">
        <v>66</v>
      </c>
      <c r="F480" s="9">
        <v>63</v>
      </c>
      <c r="G480" s="49">
        <v>66</v>
      </c>
      <c r="H480" s="10">
        <v>75</v>
      </c>
    </row>
    <row r="481" spans="1:8" x14ac:dyDescent="0.3">
      <c r="A481" s="14" t="s">
        <v>756</v>
      </c>
      <c r="B481" s="15">
        <v>8</v>
      </c>
      <c r="C481" s="14" t="s">
        <v>601</v>
      </c>
      <c r="D481" s="15">
        <v>6.9</v>
      </c>
      <c r="E481" s="49">
        <v>63</v>
      </c>
      <c r="F481" s="9">
        <v>63</v>
      </c>
      <c r="G481" s="49">
        <v>84</v>
      </c>
      <c r="H481" s="10">
        <v>75</v>
      </c>
    </row>
    <row r="482" spans="1:8" x14ac:dyDescent="0.3">
      <c r="A482" s="14" t="s">
        <v>757</v>
      </c>
      <c r="B482" s="15">
        <v>7.1</v>
      </c>
      <c r="C482" s="14" t="s">
        <v>711</v>
      </c>
      <c r="D482" s="15">
        <v>6.9</v>
      </c>
      <c r="E482" s="49">
        <v>65</v>
      </c>
      <c r="F482" s="9">
        <v>63</v>
      </c>
      <c r="G482" s="49">
        <v>65</v>
      </c>
      <c r="H482" s="10">
        <v>75</v>
      </c>
    </row>
    <row r="483" spans="1:8" x14ac:dyDescent="0.3">
      <c r="A483" s="14" t="s">
        <v>736</v>
      </c>
      <c r="B483" s="15">
        <v>5.8</v>
      </c>
      <c r="C483" s="14" t="s">
        <v>712</v>
      </c>
      <c r="D483" s="15">
        <v>6.9</v>
      </c>
      <c r="E483" s="49">
        <v>41</v>
      </c>
      <c r="F483" s="9">
        <v>63</v>
      </c>
      <c r="G483" s="49">
        <v>124</v>
      </c>
      <c r="H483" s="10">
        <v>75</v>
      </c>
    </row>
    <row r="484" spans="1:8" x14ac:dyDescent="0.3">
      <c r="A484" s="14" t="s">
        <v>747</v>
      </c>
      <c r="B484" s="15">
        <v>6.5</v>
      </c>
      <c r="C484" s="14" t="s">
        <v>758</v>
      </c>
      <c r="D484" s="15">
        <v>6.9</v>
      </c>
      <c r="E484" s="49">
        <v>41</v>
      </c>
      <c r="F484" s="9">
        <v>63</v>
      </c>
      <c r="G484" s="49">
        <v>66</v>
      </c>
      <c r="H484" s="10">
        <v>75</v>
      </c>
    </row>
    <row r="485" spans="1:8" x14ac:dyDescent="0.3">
      <c r="A485" s="14" t="s">
        <v>759</v>
      </c>
      <c r="B485" s="15">
        <v>7.5</v>
      </c>
      <c r="C485" s="14" t="s">
        <v>760</v>
      </c>
      <c r="D485" s="15">
        <v>6.9</v>
      </c>
      <c r="E485" s="49">
        <v>38</v>
      </c>
      <c r="F485" s="9">
        <v>63</v>
      </c>
      <c r="G485" s="49">
        <v>104</v>
      </c>
      <c r="H485" s="10">
        <v>75</v>
      </c>
    </row>
    <row r="486" spans="1:8" x14ac:dyDescent="0.3">
      <c r="A486" s="14" t="s">
        <v>761</v>
      </c>
      <c r="B486" s="15">
        <v>7.2</v>
      </c>
      <c r="C486" s="14" t="s">
        <v>762</v>
      </c>
      <c r="D486" s="15">
        <v>6.9</v>
      </c>
      <c r="E486" s="49">
        <v>70</v>
      </c>
      <c r="F486" s="9">
        <v>63</v>
      </c>
      <c r="G486" s="49">
        <v>76</v>
      </c>
      <c r="H486" s="10">
        <v>75</v>
      </c>
    </row>
    <row r="487" spans="1:8" x14ac:dyDescent="0.3">
      <c r="A487" s="14" t="s">
        <v>763</v>
      </c>
      <c r="B487" s="15">
        <v>7.9</v>
      </c>
      <c r="C487" s="14" t="s">
        <v>648</v>
      </c>
      <c r="D487" s="15">
        <v>7</v>
      </c>
      <c r="E487" s="49">
        <v>85</v>
      </c>
      <c r="F487" s="9">
        <v>63</v>
      </c>
      <c r="G487" s="49">
        <v>70</v>
      </c>
      <c r="H487" s="10">
        <v>75</v>
      </c>
    </row>
    <row r="488" spans="1:8" x14ac:dyDescent="0.3">
      <c r="A488" s="14" t="s">
        <v>764</v>
      </c>
      <c r="B488" s="15">
        <v>8.9</v>
      </c>
      <c r="C488" s="14" t="s">
        <v>765</v>
      </c>
      <c r="D488" s="15">
        <v>7</v>
      </c>
      <c r="E488" s="49">
        <v>41</v>
      </c>
      <c r="F488" s="9">
        <v>63</v>
      </c>
      <c r="G488" s="49">
        <v>66</v>
      </c>
      <c r="H488" s="10">
        <v>75</v>
      </c>
    </row>
    <row r="489" spans="1:8" x14ac:dyDescent="0.3">
      <c r="A489" s="14" t="s">
        <v>766</v>
      </c>
      <c r="B489" s="15">
        <v>8.9</v>
      </c>
      <c r="C489" s="14" t="s">
        <v>757</v>
      </c>
      <c r="D489" s="15">
        <v>7.1</v>
      </c>
      <c r="E489" s="49">
        <v>70</v>
      </c>
      <c r="F489" s="9">
        <v>63</v>
      </c>
      <c r="G489" s="49">
        <v>92</v>
      </c>
      <c r="H489" s="10">
        <v>75</v>
      </c>
    </row>
    <row r="490" spans="1:8" x14ac:dyDescent="0.3">
      <c r="A490" s="14" t="s">
        <v>767</v>
      </c>
      <c r="B490" s="15">
        <v>8.1999999999999993</v>
      </c>
      <c r="C490" s="14" t="s">
        <v>768</v>
      </c>
      <c r="D490" s="15">
        <v>7.1</v>
      </c>
      <c r="E490" s="49">
        <v>44</v>
      </c>
      <c r="F490" s="9">
        <v>63</v>
      </c>
      <c r="G490" s="49">
        <v>70</v>
      </c>
      <c r="H490" s="10">
        <v>75</v>
      </c>
    </row>
    <row r="491" spans="1:8" x14ac:dyDescent="0.3">
      <c r="A491" s="14" t="s">
        <v>758</v>
      </c>
      <c r="B491" s="15">
        <v>6.9</v>
      </c>
      <c r="C491" s="14" t="s">
        <v>598</v>
      </c>
      <c r="D491" s="15">
        <v>7.2</v>
      </c>
      <c r="E491" s="49">
        <v>73</v>
      </c>
      <c r="F491" s="9">
        <v>63</v>
      </c>
      <c r="G491" s="49">
        <v>63</v>
      </c>
      <c r="H491" s="10">
        <v>75</v>
      </c>
    </row>
    <row r="492" spans="1:8" x14ac:dyDescent="0.3">
      <c r="A492" s="14" t="s">
        <v>769</v>
      </c>
      <c r="B492" s="15">
        <v>8.5</v>
      </c>
      <c r="C492" s="14" t="s">
        <v>660</v>
      </c>
      <c r="D492" s="15">
        <v>7.2</v>
      </c>
      <c r="E492" s="49">
        <v>75</v>
      </c>
      <c r="F492" s="9">
        <v>63</v>
      </c>
      <c r="G492" s="49">
        <v>65</v>
      </c>
      <c r="H492" s="10">
        <v>75</v>
      </c>
    </row>
    <row r="493" spans="1:8" x14ac:dyDescent="0.3">
      <c r="A493" s="14" t="s">
        <v>746</v>
      </c>
      <c r="B493" s="15">
        <v>6.4</v>
      </c>
      <c r="C493" s="14" t="s">
        <v>761</v>
      </c>
      <c r="D493" s="15">
        <v>7.2</v>
      </c>
      <c r="E493" s="49">
        <v>67</v>
      </c>
      <c r="F493" s="9">
        <v>63</v>
      </c>
      <c r="G493" s="49">
        <v>76</v>
      </c>
      <c r="H493" s="10">
        <v>75</v>
      </c>
    </row>
    <row r="494" spans="1:8" x14ac:dyDescent="0.3">
      <c r="A494" s="14" t="s">
        <v>715</v>
      </c>
      <c r="B494" s="15">
        <v>3.9</v>
      </c>
      <c r="C494" s="14" t="s">
        <v>770</v>
      </c>
      <c r="D494" s="15">
        <v>7.2</v>
      </c>
      <c r="E494" s="49">
        <v>63</v>
      </c>
      <c r="F494" s="9">
        <v>63</v>
      </c>
      <c r="G494" s="49">
        <v>56</v>
      </c>
      <c r="H494" s="10">
        <v>75</v>
      </c>
    </row>
    <row r="495" spans="1:8" x14ac:dyDescent="0.3">
      <c r="A495" s="14" t="s">
        <v>725</v>
      </c>
      <c r="B495" s="15">
        <v>5.0999999999999996</v>
      </c>
      <c r="C495" s="14" t="s">
        <v>771</v>
      </c>
      <c r="D495" s="15">
        <v>7.3</v>
      </c>
      <c r="E495" s="49">
        <v>70</v>
      </c>
      <c r="F495" s="9">
        <v>63</v>
      </c>
      <c r="G495" s="49">
        <v>64</v>
      </c>
      <c r="H495" s="10">
        <v>75</v>
      </c>
    </row>
    <row r="496" spans="1:8" x14ac:dyDescent="0.3">
      <c r="A496" s="14" t="s">
        <v>694</v>
      </c>
      <c r="B496" s="15">
        <v>2.9</v>
      </c>
      <c r="C496" s="14" t="s">
        <v>295</v>
      </c>
      <c r="D496" s="15">
        <v>7.4</v>
      </c>
      <c r="E496" s="49">
        <v>85</v>
      </c>
      <c r="F496" s="9">
        <v>63</v>
      </c>
      <c r="G496" s="49">
        <v>60</v>
      </c>
      <c r="H496" s="10">
        <v>75</v>
      </c>
    </row>
    <row r="497" spans="1:8" x14ac:dyDescent="0.3">
      <c r="A497" s="14" t="s">
        <v>619</v>
      </c>
      <c r="B497" s="15">
        <v>1.2</v>
      </c>
      <c r="C497" s="14" t="s">
        <v>319</v>
      </c>
      <c r="D497" s="15">
        <v>7.4</v>
      </c>
      <c r="E497" s="49">
        <v>91</v>
      </c>
      <c r="F497" s="9">
        <v>63</v>
      </c>
      <c r="G497" s="49">
        <v>68</v>
      </c>
      <c r="H497" s="10">
        <v>75</v>
      </c>
    </row>
    <row r="498" spans="1:8" x14ac:dyDescent="0.3">
      <c r="A498" s="14" t="s">
        <v>597</v>
      </c>
      <c r="B498" s="15">
        <v>0.9</v>
      </c>
      <c r="C498" s="14" t="s">
        <v>600</v>
      </c>
      <c r="D498" s="15">
        <v>7.4</v>
      </c>
      <c r="E498" s="49">
        <v>49</v>
      </c>
      <c r="F498" s="9">
        <v>63</v>
      </c>
      <c r="G498" s="49">
        <v>124</v>
      </c>
      <c r="H498" s="10">
        <v>75</v>
      </c>
    </row>
    <row r="499" spans="1:8" x14ac:dyDescent="0.3">
      <c r="A499" s="14" t="s">
        <v>642</v>
      </c>
      <c r="B499" s="15">
        <v>1.9</v>
      </c>
      <c r="C499" s="14" t="s">
        <v>618</v>
      </c>
      <c r="D499" s="15">
        <v>7.4</v>
      </c>
      <c r="E499" s="49">
        <v>75</v>
      </c>
      <c r="F499" s="9">
        <v>63</v>
      </c>
      <c r="G499" s="49">
        <v>65</v>
      </c>
      <c r="H499" s="10">
        <v>75</v>
      </c>
    </row>
    <row r="500" spans="1:8" x14ac:dyDescent="0.3">
      <c r="A500" s="14" t="s">
        <v>731</v>
      </c>
      <c r="B500" s="15">
        <v>5.6</v>
      </c>
      <c r="C500" s="14" t="s">
        <v>772</v>
      </c>
      <c r="D500" s="15">
        <v>7.4</v>
      </c>
      <c r="E500" s="49">
        <v>77</v>
      </c>
      <c r="F500" s="9">
        <v>63</v>
      </c>
      <c r="G500" s="49">
        <v>31</v>
      </c>
      <c r="H500" s="10">
        <v>75</v>
      </c>
    </row>
    <row r="501" spans="1:8" x14ac:dyDescent="0.3">
      <c r="A501" s="14" t="s">
        <v>773</v>
      </c>
      <c r="B501" s="15">
        <v>7.8</v>
      </c>
      <c r="C501" s="14" t="s">
        <v>774</v>
      </c>
      <c r="D501" s="15">
        <v>7.4</v>
      </c>
      <c r="E501" s="49">
        <v>87</v>
      </c>
      <c r="F501" s="9">
        <v>63</v>
      </c>
      <c r="G501" s="49">
        <v>39</v>
      </c>
      <c r="H501" s="40">
        <v>76</v>
      </c>
    </row>
    <row r="502" spans="1:8" x14ac:dyDescent="0.3">
      <c r="A502" s="14" t="s">
        <v>748</v>
      </c>
      <c r="B502" s="15">
        <v>6.7</v>
      </c>
      <c r="C502" s="14" t="s">
        <v>759</v>
      </c>
      <c r="D502" s="15">
        <v>7.5</v>
      </c>
      <c r="E502" s="49">
        <v>54</v>
      </c>
      <c r="F502" s="9">
        <v>63</v>
      </c>
      <c r="G502" s="49">
        <v>124</v>
      </c>
      <c r="H502" s="10">
        <v>76</v>
      </c>
    </row>
    <row r="503" spans="1:8" x14ac:dyDescent="0.3">
      <c r="A503" s="14" t="s">
        <v>770</v>
      </c>
      <c r="B503" s="15">
        <v>7.2</v>
      </c>
      <c r="C503" s="14" t="s">
        <v>775</v>
      </c>
      <c r="D503" s="15">
        <v>7.6</v>
      </c>
      <c r="E503" s="49">
        <v>102</v>
      </c>
      <c r="F503" s="9">
        <v>63</v>
      </c>
      <c r="G503" s="49">
        <v>76</v>
      </c>
      <c r="H503" s="40">
        <v>76</v>
      </c>
    </row>
    <row r="504" spans="1:8" x14ac:dyDescent="0.3">
      <c r="A504" s="14" t="s">
        <v>760</v>
      </c>
      <c r="B504" s="15">
        <v>6.9</v>
      </c>
      <c r="C504" s="14" t="s">
        <v>776</v>
      </c>
      <c r="D504" s="15">
        <v>7.6</v>
      </c>
      <c r="E504" s="49">
        <v>62</v>
      </c>
      <c r="F504" s="9">
        <v>63</v>
      </c>
      <c r="G504" s="49">
        <v>70</v>
      </c>
      <c r="H504" s="40">
        <v>76</v>
      </c>
    </row>
    <row r="505" spans="1:8" x14ac:dyDescent="0.3">
      <c r="A505" s="14" t="s">
        <v>777</v>
      </c>
      <c r="B505" s="15">
        <v>7.8</v>
      </c>
      <c r="C505" s="14" t="s">
        <v>778</v>
      </c>
      <c r="D505" s="15">
        <v>7.7</v>
      </c>
      <c r="E505" s="49">
        <v>50</v>
      </c>
      <c r="F505" s="9">
        <v>63</v>
      </c>
      <c r="G505" s="49">
        <v>76</v>
      </c>
      <c r="H505" s="10">
        <v>76</v>
      </c>
    </row>
    <row r="506" spans="1:8" x14ac:dyDescent="0.3">
      <c r="A506" s="14" t="s">
        <v>779</v>
      </c>
      <c r="B506" s="15">
        <v>11</v>
      </c>
      <c r="C506" s="14" t="s">
        <v>780</v>
      </c>
      <c r="D506" s="15">
        <v>7.7</v>
      </c>
      <c r="E506" s="49">
        <v>57</v>
      </c>
      <c r="F506" s="9">
        <v>63</v>
      </c>
      <c r="G506" s="49">
        <v>72</v>
      </c>
      <c r="H506" s="10">
        <v>76</v>
      </c>
    </row>
    <row r="507" spans="1:8" x14ac:dyDescent="0.3">
      <c r="A507" s="14" t="s">
        <v>781</v>
      </c>
      <c r="B507" s="15">
        <v>10.4</v>
      </c>
      <c r="C507" s="14" t="s">
        <v>773</v>
      </c>
      <c r="D507" s="15">
        <v>7.8</v>
      </c>
      <c r="E507" s="49">
        <v>80</v>
      </c>
      <c r="F507" s="9">
        <v>63</v>
      </c>
      <c r="G507" s="49">
        <v>124</v>
      </c>
      <c r="H507" s="10">
        <v>76</v>
      </c>
    </row>
    <row r="508" spans="1:8" x14ac:dyDescent="0.3">
      <c r="A508" s="14" t="s">
        <v>744</v>
      </c>
      <c r="B508" s="15">
        <v>6.3</v>
      </c>
      <c r="C508" s="14" t="s">
        <v>777</v>
      </c>
      <c r="D508" s="15">
        <v>7.8</v>
      </c>
      <c r="E508" s="49">
        <v>98</v>
      </c>
      <c r="F508" s="9">
        <v>63</v>
      </c>
      <c r="G508" s="49">
        <v>76</v>
      </c>
      <c r="H508" s="10">
        <v>76</v>
      </c>
    </row>
    <row r="509" spans="1:8" x14ac:dyDescent="0.3">
      <c r="A509" s="14" t="s">
        <v>723</v>
      </c>
      <c r="B509" s="15">
        <v>4.8</v>
      </c>
      <c r="C509" s="14" t="s">
        <v>309</v>
      </c>
      <c r="D509" s="15">
        <v>7.9</v>
      </c>
      <c r="E509" s="49">
        <v>40</v>
      </c>
      <c r="F509" s="9">
        <v>63</v>
      </c>
      <c r="G509" s="49">
        <v>85</v>
      </c>
      <c r="H509" s="10">
        <v>76</v>
      </c>
    </row>
    <row r="510" spans="1:8" x14ac:dyDescent="0.3">
      <c r="A510" s="14" t="s">
        <v>702</v>
      </c>
      <c r="B510" s="15">
        <v>3.3</v>
      </c>
      <c r="C510" s="14" t="s">
        <v>763</v>
      </c>
      <c r="D510" s="15">
        <v>7.9</v>
      </c>
      <c r="E510" s="49">
        <v>87</v>
      </c>
      <c r="F510" s="9">
        <v>63</v>
      </c>
      <c r="G510" s="49">
        <v>35</v>
      </c>
      <c r="H510" s="10">
        <v>76</v>
      </c>
    </row>
    <row r="511" spans="1:8" x14ac:dyDescent="0.3">
      <c r="A511" s="14" t="s">
        <v>706</v>
      </c>
      <c r="B511" s="15">
        <v>3.6</v>
      </c>
      <c r="C511" s="14" t="s">
        <v>782</v>
      </c>
      <c r="D511" s="15">
        <v>7.9</v>
      </c>
      <c r="E511" s="49">
        <v>82</v>
      </c>
      <c r="F511" s="9">
        <v>63</v>
      </c>
      <c r="G511" s="49">
        <v>76</v>
      </c>
      <c r="H511" s="10">
        <v>76</v>
      </c>
    </row>
    <row r="512" spans="1:8" x14ac:dyDescent="0.3">
      <c r="A512" s="14" t="s">
        <v>743</v>
      </c>
      <c r="B512" s="15">
        <v>6.2</v>
      </c>
      <c r="C512" s="14" t="s">
        <v>310</v>
      </c>
      <c r="D512" s="15">
        <v>8</v>
      </c>
      <c r="E512" s="49">
        <v>80</v>
      </c>
      <c r="F512" s="9">
        <v>63</v>
      </c>
      <c r="G512" s="49">
        <v>145</v>
      </c>
      <c r="H512" s="10">
        <v>76</v>
      </c>
    </row>
    <row r="513" spans="1:8" x14ac:dyDescent="0.3">
      <c r="A513" s="14" t="s">
        <v>783</v>
      </c>
      <c r="B513" s="15">
        <v>8.6</v>
      </c>
      <c r="C513" s="14" t="s">
        <v>622</v>
      </c>
      <c r="D513" s="15">
        <v>8</v>
      </c>
      <c r="E513" s="49">
        <v>52</v>
      </c>
      <c r="F513" s="9">
        <v>63</v>
      </c>
      <c r="G513" s="49">
        <v>83</v>
      </c>
      <c r="H513" s="10">
        <v>76</v>
      </c>
    </row>
    <row r="514" spans="1:8" x14ac:dyDescent="0.3">
      <c r="A514" s="14" t="s">
        <v>784</v>
      </c>
      <c r="B514" s="15">
        <v>9.1</v>
      </c>
      <c r="C514" s="14" t="s">
        <v>756</v>
      </c>
      <c r="D514" s="15">
        <v>8</v>
      </c>
      <c r="E514" s="49">
        <v>53</v>
      </c>
      <c r="F514" s="9">
        <v>63</v>
      </c>
      <c r="G514" s="49">
        <v>72</v>
      </c>
      <c r="H514" s="10">
        <v>76</v>
      </c>
    </row>
    <row r="515" spans="1:8" x14ac:dyDescent="0.3">
      <c r="A515" s="14" t="s">
        <v>785</v>
      </c>
      <c r="B515" s="15">
        <v>10.6</v>
      </c>
      <c r="C515" s="14" t="s">
        <v>620</v>
      </c>
      <c r="D515" s="15">
        <v>8.1</v>
      </c>
      <c r="E515" s="49">
        <v>53</v>
      </c>
      <c r="F515" s="9">
        <v>63</v>
      </c>
      <c r="G515" s="49">
        <v>60</v>
      </c>
      <c r="H515" s="10">
        <v>76</v>
      </c>
    </row>
    <row r="516" spans="1:8" x14ac:dyDescent="0.3">
      <c r="A516" s="14" t="s">
        <v>786</v>
      </c>
      <c r="B516" s="15">
        <v>14.2</v>
      </c>
      <c r="C516" s="14" t="s">
        <v>767</v>
      </c>
      <c r="D516" s="15">
        <v>8.1999999999999993</v>
      </c>
      <c r="E516" s="49">
        <v>58</v>
      </c>
      <c r="F516" s="9">
        <v>63</v>
      </c>
      <c r="G516" s="49">
        <v>124</v>
      </c>
      <c r="H516" s="10">
        <v>76</v>
      </c>
    </row>
    <row r="517" spans="1:8" x14ac:dyDescent="0.3">
      <c r="A517" s="14" t="s">
        <v>787</v>
      </c>
      <c r="B517" s="15">
        <v>12.5</v>
      </c>
      <c r="C517" s="14" t="s">
        <v>769</v>
      </c>
      <c r="D517" s="15">
        <v>8.5</v>
      </c>
      <c r="E517" s="49">
        <v>91</v>
      </c>
      <c r="F517" s="9">
        <v>63</v>
      </c>
      <c r="G517" s="49">
        <v>70</v>
      </c>
      <c r="H517" s="10">
        <v>76</v>
      </c>
    </row>
    <row r="518" spans="1:8" x14ac:dyDescent="0.3">
      <c r="A518" s="14" t="s">
        <v>768</v>
      </c>
      <c r="B518" s="15">
        <v>7.1</v>
      </c>
      <c r="C518" s="14" t="s">
        <v>307</v>
      </c>
      <c r="D518" s="15">
        <v>8.6</v>
      </c>
      <c r="E518" s="49">
        <v>78</v>
      </c>
      <c r="F518" s="9">
        <v>63</v>
      </c>
      <c r="G518" s="49">
        <v>68</v>
      </c>
      <c r="H518" s="10">
        <v>76</v>
      </c>
    </row>
    <row r="519" spans="1:8" x14ac:dyDescent="0.3">
      <c r="A519" s="14" t="s">
        <v>719</v>
      </c>
      <c r="B519" s="15">
        <v>4.5</v>
      </c>
      <c r="C519" s="14" t="s">
        <v>783</v>
      </c>
      <c r="D519" s="15">
        <v>8.6</v>
      </c>
      <c r="E519" s="49">
        <v>59</v>
      </c>
      <c r="F519" s="9">
        <v>63</v>
      </c>
      <c r="G519" s="49">
        <v>78</v>
      </c>
      <c r="H519" s="10">
        <v>76</v>
      </c>
    </row>
    <row r="520" spans="1:8" x14ac:dyDescent="0.3">
      <c r="A520" s="14" t="s">
        <v>602</v>
      </c>
      <c r="B520" s="15">
        <v>1</v>
      </c>
      <c r="C520" s="14" t="s">
        <v>610</v>
      </c>
      <c r="D520" s="15">
        <v>8.6999999999999993</v>
      </c>
      <c r="E520" s="49">
        <v>71</v>
      </c>
      <c r="F520" s="9">
        <v>63</v>
      </c>
      <c r="G520" s="49">
        <v>43</v>
      </c>
      <c r="H520" s="10">
        <v>76</v>
      </c>
    </row>
    <row r="521" spans="1:8" x14ac:dyDescent="0.3">
      <c r="A521" s="14" t="s">
        <v>716</v>
      </c>
      <c r="B521" s="15">
        <v>4.2</v>
      </c>
      <c r="C521" s="14" t="s">
        <v>788</v>
      </c>
      <c r="D521" s="15">
        <v>8.6999999999999993</v>
      </c>
      <c r="E521" s="49">
        <v>76</v>
      </c>
      <c r="F521" s="9">
        <v>63</v>
      </c>
      <c r="G521" s="49">
        <v>74</v>
      </c>
      <c r="H521" s="10">
        <v>76</v>
      </c>
    </row>
    <row r="522" spans="1:8" x14ac:dyDescent="0.3">
      <c r="A522" s="14" t="s">
        <v>721</v>
      </c>
      <c r="B522" s="15">
        <v>4.7</v>
      </c>
      <c r="C522" s="14" t="s">
        <v>789</v>
      </c>
      <c r="D522" s="15">
        <v>8.6999999999999993</v>
      </c>
      <c r="E522" s="49">
        <v>110</v>
      </c>
      <c r="F522" s="9">
        <v>63</v>
      </c>
      <c r="G522" s="49">
        <v>75</v>
      </c>
      <c r="H522" s="10">
        <v>76</v>
      </c>
    </row>
    <row r="523" spans="1:8" x14ac:dyDescent="0.3">
      <c r="A523" s="14" t="s">
        <v>772</v>
      </c>
      <c r="B523" s="15">
        <v>7.4</v>
      </c>
      <c r="C523" s="14" t="s">
        <v>320</v>
      </c>
      <c r="D523" s="15">
        <v>8.8000000000000007</v>
      </c>
      <c r="E523" s="49">
        <v>63</v>
      </c>
      <c r="F523" s="9">
        <v>63</v>
      </c>
      <c r="G523" s="49">
        <v>72</v>
      </c>
      <c r="H523" s="10">
        <v>76</v>
      </c>
    </row>
    <row r="524" spans="1:8" x14ac:dyDescent="0.3">
      <c r="A524" s="14" t="s">
        <v>782</v>
      </c>
      <c r="B524" s="15">
        <v>7.9</v>
      </c>
      <c r="C524" s="14" t="s">
        <v>790</v>
      </c>
      <c r="D524" s="15">
        <v>8.8000000000000007</v>
      </c>
      <c r="E524" s="49">
        <v>105</v>
      </c>
      <c r="F524" s="9">
        <v>63</v>
      </c>
      <c r="G524" s="49">
        <v>124</v>
      </c>
      <c r="H524" s="10">
        <v>76</v>
      </c>
    </row>
    <row r="525" spans="1:8" x14ac:dyDescent="0.3">
      <c r="A525" s="14" t="s">
        <v>791</v>
      </c>
      <c r="B525" s="15">
        <v>9.1999999999999993</v>
      </c>
      <c r="C525" s="14" t="s">
        <v>311</v>
      </c>
      <c r="D525" s="15">
        <v>8.9</v>
      </c>
      <c r="E525" s="49">
        <v>95</v>
      </c>
      <c r="F525" s="9">
        <v>63</v>
      </c>
      <c r="G525" s="49">
        <v>84</v>
      </c>
      <c r="H525" s="10">
        <v>76</v>
      </c>
    </row>
    <row r="526" spans="1:8" x14ac:dyDescent="0.3">
      <c r="A526" s="14" t="s">
        <v>792</v>
      </c>
      <c r="B526" s="15">
        <v>11.8</v>
      </c>
      <c r="C526" s="14" t="s">
        <v>553</v>
      </c>
      <c r="D526" s="15">
        <v>8.9</v>
      </c>
      <c r="E526" s="49">
        <v>88</v>
      </c>
      <c r="F526" s="9">
        <v>63</v>
      </c>
      <c r="G526" s="49">
        <v>74</v>
      </c>
      <c r="H526" s="10">
        <v>76</v>
      </c>
    </row>
    <row r="527" spans="1:8" x14ac:dyDescent="0.3">
      <c r="A527" s="14" t="s">
        <v>793</v>
      </c>
      <c r="B527" s="15">
        <v>14.1</v>
      </c>
      <c r="C527" s="14" t="s">
        <v>764</v>
      </c>
      <c r="D527" s="15">
        <v>8.9</v>
      </c>
      <c r="E527" s="49">
        <v>50</v>
      </c>
      <c r="F527" s="9">
        <v>63</v>
      </c>
      <c r="G527" s="49">
        <v>90</v>
      </c>
      <c r="H527" s="10">
        <v>76</v>
      </c>
    </row>
    <row r="528" spans="1:8" x14ac:dyDescent="0.3">
      <c r="A528" s="14" t="s">
        <v>794</v>
      </c>
      <c r="B528" s="15">
        <v>10.9</v>
      </c>
      <c r="C528" s="14" t="s">
        <v>766</v>
      </c>
      <c r="D528" s="15">
        <v>8.9</v>
      </c>
      <c r="E528" s="49">
        <v>54</v>
      </c>
      <c r="F528" s="9">
        <v>64</v>
      </c>
      <c r="G528" s="49">
        <v>61</v>
      </c>
      <c r="H528" s="10">
        <v>76</v>
      </c>
    </row>
    <row r="529" spans="1:8" x14ac:dyDescent="0.3">
      <c r="A529" s="14" t="s">
        <v>795</v>
      </c>
      <c r="B529" s="15">
        <v>10.3</v>
      </c>
      <c r="C529" s="14" t="s">
        <v>796</v>
      </c>
      <c r="D529" s="15">
        <v>8.9</v>
      </c>
      <c r="E529" s="49">
        <v>78</v>
      </c>
      <c r="F529" s="9">
        <v>64</v>
      </c>
      <c r="G529" s="49">
        <v>85</v>
      </c>
      <c r="H529" s="10">
        <v>76</v>
      </c>
    </row>
    <row r="530" spans="1:8" x14ac:dyDescent="0.3">
      <c r="A530" s="14" t="s">
        <v>797</v>
      </c>
      <c r="B530" s="15">
        <v>12.8</v>
      </c>
      <c r="C530" s="14" t="s">
        <v>798</v>
      </c>
      <c r="D530" s="15">
        <v>8.9</v>
      </c>
      <c r="E530" s="49">
        <v>96</v>
      </c>
      <c r="F530" s="9">
        <v>64</v>
      </c>
      <c r="G530" s="49">
        <v>78</v>
      </c>
      <c r="H530" s="10">
        <v>76</v>
      </c>
    </row>
    <row r="531" spans="1:8" x14ac:dyDescent="0.3">
      <c r="A531" s="14" t="s">
        <v>799</v>
      </c>
      <c r="B531" s="15">
        <v>13.4</v>
      </c>
      <c r="C531" s="14" t="s">
        <v>800</v>
      </c>
      <c r="D531" s="15">
        <v>8.9</v>
      </c>
      <c r="E531" s="49">
        <v>86</v>
      </c>
      <c r="F531" s="9">
        <v>64</v>
      </c>
      <c r="G531" s="49">
        <v>76</v>
      </c>
      <c r="H531" s="10">
        <v>76</v>
      </c>
    </row>
    <row r="532" spans="1:8" x14ac:dyDescent="0.3">
      <c r="A532" s="14" t="s">
        <v>801</v>
      </c>
      <c r="B532" s="15">
        <v>13.3</v>
      </c>
      <c r="C532" s="14" t="s">
        <v>313</v>
      </c>
      <c r="D532" s="15">
        <v>9</v>
      </c>
      <c r="E532" s="49">
        <v>58</v>
      </c>
      <c r="F532" s="9">
        <v>64</v>
      </c>
      <c r="G532" s="49">
        <v>90</v>
      </c>
      <c r="H532" s="10">
        <v>76</v>
      </c>
    </row>
    <row r="533" spans="1:8" x14ac:dyDescent="0.3">
      <c r="A533" s="14" t="s">
        <v>802</v>
      </c>
      <c r="B533" s="15">
        <v>15.2</v>
      </c>
      <c r="C533" s="14" t="s">
        <v>803</v>
      </c>
      <c r="D533" s="15">
        <v>9</v>
      </c>
      <c r="E533" s="49">
        <v>58</v>
      </c>
      <c r="F533" s="9">
        <v>64</v>
      </c>
      <c r="G533" s="49">
        <v>64</v>
      </c>
      <c r="H533" s="10">
        <v>76</v>
      </c>
    </row>
    <row r="534" spans="1:8" x14ac:dyDescent="0.3">
      <c r="A534" s="14" t="s">
        <v>804</v>
      </c>
      <c r="B534" s="15">
        <v>21.2</v>
      </c>
      <c r="C534" s="14" t="s">
        <v>590</v>
      </c>
      <c r="D534" s="15">
        <v>9.1</v>
      </c>
      <c r="E534" s="49">
        <v>78</v>
      </c>
      <c r="F534" s="9">
        <v>64</v>
      </c>
      <c r="G534" s="49">
        <v>64</v>
      </c>
      <c r="H534" s="10">
        <v>76</v>
      </c>
    </row>
    <row r="535" spans="1:8" x14ac:dyDescent="0.3">
      <c r="A535" s="14" t="s">
        <v>805</v>
      </c>
      <c r="B535" s="15">
        <v>20.9</v>
      </c>
      <c r="C535" s="14" t="s">
        <v>784</v>
      </c>
      <c r="D535" s="15">
        <v>9.1</v>
      </c>
      <c r="E535" s="49">
        <v>65</v>
      </c>
      <c r="F535" s="9">
        <v>64</v>
      </c>
      <c r="G535" s="49">
        <v>88</v>
      </c>
      <c r="H535" s="10">
        <v>76</v>
      </c>
    </row>
    <row r="536" spans="1:8" x14ac:dyDescent="0.3">
      <c r="A536" s="14" t="s">
        <v>806</v>
      </c>
      <c r="B536" s="15">
        <v>17.600000000000001</v>
      </c>
      <c r="C536" s="14" t="s">
        <v>807</v>
      </c>
      <c r="D536" s="15">
        <v>9.1</v>
      </c>
      <c r="E536" s="49">
        <v>62</v>
      </c>
      <c r="F536" s="9">
        <v>64</v>
      </c>
      <c r="G536" s="49">
        <v>64</v>
      </c>
      <c r="H536" s="10">
        <v>76</v>
      </c>
    </row>
    <row r="537" spans="1:8" x14ac:dyDescent="0.3">
      <c r="A537" s="14" t="s">
        <v>808</v>
      </c>
      <c r="B537" s="15">
        <v>20</v>
      </c>
      <c r="C537" s="14" t="s">
        <v>594</v>
      </c>
      <c r="D537" s="15">
        <v>9.1999999999999993</v>
      </c>
      <c r="E537" s="49">
        <v>55</v>
      </c>
      <c r="F537" s="9">
        <v>64</v>
      </c>
      <c r="G537" s="49">
        <v>82</v>
      </c>
      <c r="H537" s="10">
        <v>76</v>
      </c>
    </row>
    <row r="538" spans="1:8" x14ac:dyDescent="0.3">
      <c r="A538" s="14" t="s">
        <v>809</v>
      </c>
      <c r="B538" s="15">
        <v>21.3</v>
      </c>
      <c r="C538" s="14" t="s">
        <v>791</v>
      </c>
      <c r="D538" s="15">
        <v>9.1999999999999993</v>
      </c>
      <c r="E538" s="49">
        <v>41</v>
      </c>
      <c r="F538" s="9">
        <v>65</v>
      </c>
      <c r="G538" s="49">
        <v>88</v>
      </c>
      <c r="H538" s="10">
        <v>76</v>
      </c>
    </row>
    <row r="539" spans="1:8" x14ac:dyDescent="0.3">
      <c r="A539" s="14" t="s">
        <v>810</v>
      </c>
      <c r="B539" s="15">
        <v>20.2</v>
      </c>
      <c r="C539" s="14" t="s">
        <v>811</v>
      </c>
      <c r="D539" s="15">
        <v>9.3000000000000007</v>
      </c>
      <c r="E539" s="49">
        <v>55</v>
      </c>
      <c r="F539" s="9">
        <v>65</v>
      </c>
      <c r="G539" s="49">
        <v>74</v>
      </c>
      <c r="H539" s="10">
        <v>76</v>
      </c>
    </row>
    <row r="540" spans="1:8" x14ac:dyDescent="0.3">
      <c r="A540" s="14" t="s">
        <v>812</v>
      </c>
      <c r="B540" s="15">
        <v>23.7</v>
      </c>
      <c r="C540" s="14" t="s">
        <v>813</v>
      </c>
      <c r="D540" s="15">
        <v>9.3000000000000007</v>
      </c>
      <c r="E540" s="49">
        <v>63</v>
      </c>
      <c r="F540" s="9">
        <v>65</v>
      </c>
      <c r="G540" s="49">
        <v>88</v>
      </c>
      <c r="H540" s="10">
        <v>76</v>
      </c>
    </row>
    <row r="541" spans="1:8" x14ac:dyDescent="0.3">
      <c r="A541" s="14" t="s">
        <v>814</v>
      </c>
      <c r="B541" s="15">
        <v>24.6</v>
      </c>
      <c r="C541" s="14" t="s">
        <v>815</v>
      </c>
      <c r="D541" s="15">
        <v>9.3000000000000007</v>
      </c>
      <c r="E541" s="49">
        <v>63</v>
      </c>
      <c r="F541" s="9">
        <v>65</v>
      </c>
      <c r="G541" s="49">
        <v>92</v>
      </c>
      <c r="H541" s="10">
        <v>76</v>
      </c>
    </row>
    <row r="542" spans="1:8" x14ac:dyDescent="0.3">
      <c r="A542" s="14" t="s">
        <v>816</v>
      </c>
      <c r="B542" s="15">
        <v>24.3</v>
      </c>
      <c r="C542" s="14" t="s">
        <v>817</v>
      </c>
      <c r="D542" s="15">
        <v>9.4</v>
      </c>
      <c r="E542" s="49">
        <v>80</v>
      </c>
      <c r="F542" s="9">
        <v>65</v>
      </c>
      <c r="G542" s="49">
        <v>76</v>
      </c>
      <c r="H542" s="10">
        <v>76</v>
      </c>
    </row>
    <row r="543" spans="1:8" x14ac:dyDescent="0.3">
      <c r="A543" s="14" t="s">
        <v>818</v>
      </c>
      <c r="B543" s="15">
        <v>22.1</v>
      </c>
      <c r="C543" s="14" t="s">
        <v>593</v>
      </c>
      <c r="D543" s="15">
        <v>9.5</v>
      </c>
      <c r="E543" s="49">
        <v>47</v>
      </c>
      <c r="F543" s="9">
        <v>65</v>
      </c>
      <c r="G543" s="49">
        <v>71</v>
      </c>
      <c r="H543" s="10">
        <v>76</v>
      </c>
    </row>
    <row r="544" spans="1:8" x14ac:dyDescent="0.3">
      <c r="A544" s="14" t="s">
        <v>819</v>
      </c>
      <c r="B544" s="15">
        <v>21.9</v>
      </c>
      <c r="C544" s="14" t="s">
        <v>750</v>
      </c>
      <c r="D544" s="15">
        <v>9.5</v>
      </c>
      <c r="E544" s="49">
        <v>29</v>
      </c>
      <c r="F544" s="9">
        <v>65</v>
      </c>
      <c r="G544" s="49">
        <v>119</v>
      </c>
      <c r="H544" s="10">
        <v>76</v>
      </c>
    </row>
    <row r="545" spans="1:8" x14ac:dyDescent="0.3">
      <c r="A545" s="14" t="s">
        <v>820</v>
      </c>
      <c r="B545" s="15">
        <v>25</v>
      </c>
      <c r="C545" s="14" t="s">
        <v>334</v>
      </c>
      <c r="D545" s="15">
        <v>9.6</v>
      </c>
      <c r="E545" s="49">
        <v>45</v>
      </c>
      <c r="F545" s="9">
        <v>65</v>
      </c>
      <c r="G545" s="49">
        <v>90</v>
      </c>
      <c r="H545" s="10">
        <v>76</v>
      </c>
    </row>
    <row r="546" spans="1:8" x14ac:dyDescent="0.3">
      <c r="A546" s="14" t="s">
        <v>821</v>
      </c>
      <c r="B546" s="15">
        <v>25.6</v>
      </c>
      <c r="C546" s="14" t="s">
        <v>822</v>
      </c>
      <c r="D546" s="15">
        <v>9.8000000000000007</v>
      </c>
      <c r="E546" s="49">
        <v>41</v>
      </c>
      <c r="F546" s="9">
        <v>65</v>
      </c>
      <c r="G546" s="49">
        <v>86</v>
      </c>
      <c r="H546" s="10">
        <v>76</v>
      </c>
    </row>
    <row r="547" spans="1:8" x14ac:dyDescent="0.3">
      <c r="A547" s="14" t="s">
        <v>823</v>
      </c>
      <c r="B547" s="15">
        <v>23.3</v>
      </c>
      <c r="C547" s="14" t="s">
        <v>754</v>
      </c>
      <c r="D547" s="15">
        <v>9.9</v>
      </c>
      <c r="E547" s="49">
        <v>65</v>
      </c>
      <c r="F547" s="9">
        <v>65</v>
      </c>
      <c r="G547" s="49">
        <v>69</v>
      </c>
      <c r="H547" s="10">
        <v>76</v>
      </c>
    </row>
    <row r="548" spans="1:8" x14ac:dyDescent="0.3">
      <c r="A548" s="14" t="s">
        <v>824</v>
      </c>
      <c r="B548" s="15">
        <v>21.3</v>
      </c>
      <c r="C548" s="14" t="s">
        <v>825</v>
      </c>
      <c r="D548" s="15">
        <v>9.9</v>
      </c>
      <c r="E548" s="49">
        <v>85</v>
      </c>
      <c r="F548" s="9">
        <v>65</v>
      </c>
      <c r="G548" s="49">
        <v>75</v>
      </c>
      <c r="H548" s="10">
        <v>76</v>
      </c>
    </row>
    <row r="549" spans="1:8" x14ac:dyDescent="0.3">
      <c r="A549" s="14" t="s">
        <v>826</v>
      </c>
      <c r="B549" s="15">
        <v>22.7</v>
      </c>
      <c r="C549" s="14" t="s">
        <v>827</v>
      </c>
      <c r="D549" s="15">
        <v>9.9</v>
      </c>
      <c r="E549" s="49">
        <v>57</v>
      </c>
      <c r="F549" s="9">
        <v>65</v>
      </c>
      <c r="G549" s="49">
        <v>86</v>
      </c>
      <c r="H549" s="10">
        <v>76</v>
      </c>
    </row>
    <row r="550" spans="1:8" x14ac:dyDescent="0.3">
      <c r="A550" s="14" t="s">
        <v>828</v>
      </c>
      <c r="B550" s="15">
        <v>23.1</v>
      </c>
      <c r="C550" s="14" t="s">
        <v>752</v>
      </c>
      <c r="D550" s="15">
        <v>10</v>
      </c>
      <c r="E550" s="49">
        <v>58</v>
      </c>
      <c r="F550" s="9">
        <v>65</v>
      </c>
      <c r="G550" s="49">
        <v>82</v>
      </c>
      <c r="H550" s="10">
        <v>76</v>
      </c>
    </row>
    <row r="551" spans="1:8" x14ac:dyDescent="0.3">
      <c r="A551" s="14" t="s">
        <v>829</v>
      </c>
      <c r="B551" s="15">
        <v>19.5</v>
      </c>
      <c r="C551" s="14" t="s">
        <v>588</v>
      </c>
      <c r="D551" s="15">
        <v>10.1</v>
      </c>
      <c r="E551" s="49">
        <v>62</v>
      </c>
      <c r="F551" s="9">
        <v>65</v>
      </c>
      <c r="G551" s="49">
        <v>96</v>
      </c>
      <c r="H551" s="10">
        <v>76</v>
      </c>
    </row>
    <row r="552" spans="1:8" x14ac:dyDescent="0.3">
      <c r="A552" s="14" t="s">
        <v>830</v>
      </c>
      <c r="B552" s="15">
        <v>14.3</v>
      </c>
      <c r="C552" s="14" t="s">
        <v>831</v>
      </c>
      <c r="D552" s="15">
        <v>10.1</v>
      </c>
      <c r="E552" s="49">
        <v>84</v>
      </c>
      <c r="F552" s="9">
        <v>65</v>
      </c>
      <c r="G552" s="49">
        <v>71</v>
      </c>
      <c r="H552" s="10">
        <v>76</v>
      </c>
    </row>
    <row r="553" spans="1:8" x14ac:dyDescent="0.3">
      <c r="A553" s="14" t="s">
        <v>832</v>
      </c>
      <c r="B553" s="15">
        <v>16.2</v>
      </c>
      <c r="C553" s="14" t="s">
        <v>333</v>
      </c>
      <c r="D553" s="15">
        <v>10.199999999999999</v>
      </c>
      <c r="E553" s="49">
        <v>64</v>
      </c>
      <c r="F553" s="9">
        <v>65</v>
      </c>
      <c r="G553" s="49">
        <v>90</v>
      </c>
      <c r="H553" s="10">
        <v>76</v>
      </c>
    </row>
    <row r="554" spans="1:8" x14ac:dyDescent="0.3">
      <c r="A554" s="14" t="s">
        <v>833</v>
      </c>
      <c r="B554" s="15">
        <v>17.8</v>
      </c>
      <c r="C554" s="14" t="s">
        <v>834</v>
      </c>
      <c r="D554" s="15">
        <v>10.199999999999999</v>
      </c>
      <c r="E554" s="49">
        <v>74</v>
      </c>
      <c r="F554" s="9">
        <v>65</v>
      </c>
      <c r="G554" s="49">
        <v>78</v>
      </c>
      <c r="H554" s="10">
        <v>76</v>
      </c>
    </row>
    <row r="555" spans="1:8" x14ac:dyDescent="0.3">
      <c r="A555" s="14" t="s">
        <v>835</v>
      </c>
      <c r="B555" s="15">
        <v>19.2</v>
      </c>
      <c r="C555" s="14" t="s">
        <v>289</v>
      </c>
      <c r="D555" s="15">
        <v>10.3</v>
      </c>
      <c r="E555" s="49">
        <v>57</v>
      </c>
      <c r="F555" s="9">
        <v>65</v>
      </c>
      <c r="G555" s="49">
        <v>68</v>
      </c>
      <c r="H555" s="10">
        <v>76</v>
      </c>
    </row>
    <row r="556" spans="1:8" x14ac:dyDescent="0.3">
      <c r="A556" s="14" t="s">
        <v>836</v>
      </c>
      <c r="B556" s="15">
        <v>20.100000000000001</v>
      </c>
      <c r="C556" s="14" t="s">
        <v>795</v>
      </c>
      <c r="D556" s="15">
        <v>10.3</v>
      </c>
      <c r="E556" s="49">
        <v>55</v>
      </c>
      <c r="F556" s="9">
        <v>65</v>
      </c>
      <c r="G556" s="49">
        <v>71</v>
      </c>
      <c r="H556" s="10">
        <v>76</v>
      </c>
    </row>
    <row r="557" spans="1:8" x14ac:dyDescent="0.3">
      <c r="A557" s="14" t="s">
        <v>837</v>
      </c>
      <c r="B557" s="15">
        <v>20.100000000000001</v>
      </c>
      <c r="C557" s="14" t="s">
        <v>838</v>
      </c>
      <c r="D557" s="15">
        <v>10.3</v>
      </c>
      <c r="E557" s="49">
        <v>56</v>
      </c>
      <c r="F557" s="9">
        <v>65</v>
      </c>
      <c r="G557" s="49">
        <v>68</v>
      </c>
      <c r="H557" s="10">
        <v>76</v>
      </c>
    </row>
    <row r="558" spans="1:8" x14ac:dyDescent="0.3">
      <c r="A558" s="14" t="s">
        <v>839</v>
      </c>
      <c r="B558" s="15">
        <v>20.3</v>
      </c>
      <c r="C558" s="14" t="s">
        <v>840</v>
      </c>
      <c r="D558" s="15">
        <v>10.3</v>
      </c>
      <c r="E558" s="49">
        <v>41</v>
      </c>
      <c r="F558" s="9">
        <v>65</v>
      </c>
      <c r="G558" s="49">
        <v>88</v>
      </c>
      <c r="H558" s="10">
        <v>76</v>
      </c>
    </row>
    <row r="559" spans="1:8" x14ac:dyDescent="0.3">
      <c r="A559" s="14" t="s">
        <v>841</v>
      </c>
      <c r="B559" s="15">
        <v>22.3</v>
      </c>
      <c r="C559" s="14" t="s">
        <v>297</v>
      </c>
      <c r="D559" s="15">
        <v>10.4</v>
      </c>
      <c r="E559" s="49">
        <v>75</v>
      </c>
      <c r="F559" s="9">
        <v>65</v>
      </c>
      <c r="G559" s="49">
        <v>76</v>
      </c>
      <c r="H559" s="10">
        <v>76</v>
      </c>
    </row>
    <row r="560" spans="1:8" x14ac:dyDescent="0.3">
      <c r="A560" s="14" t="s">
        <v>842</v>
      </c>
      <c r="B560" s="15">
        <v>22.9</v>
      </c>
      <c r="C560" s="14" t="s">
        <v>554</v>
      </c>
      <c r="D560" s="15">
        <v>10.4</v>
      </c>
      <c r="E560" s="49">
        <v>58</v>
      </c>
      <c r="F560" s="9">
        <v>65</v>
      </c>
      <c r="G560" s="49">
        <v>74</v>
      </c>
      <c r="H560" s="10">
        <v>76</v>
      </c>
    </row>
    <row r="561" spans="1:8" x14ac:dyDescent="0.3">
      <c r="A561" s="14" t="s">
        <v>843</v>
      </c>
      <c r="B561" s="15">
        <v>18.3</v>
      </c>
      <c r="C561" s="14" t="s">
        <v>781</v>
      </c>
      <c r="D561" s="15">
        <v>10.4</v>
      </c>
      <c r="E561" s="49">
        <v>68</v>
      </c>
      <c r="F561" s="9">
        <v>65</v>
      </c>
      <c r="G561" s="49">
        <v>70</v>
      </c>
      <c r="H561" s="10">
        <v>76</v>
      </c>
    </row>
    <row r="562" spans="1:8" x14ac:dyDescent="0.3">
      <c r="A562" s="14" t="s">
        <v>844</v>
      </c>
      <c r="B562" s="15">
        <v>18.5</v>
      </c>
      <c r="C562" s="14" t="s">
        <v>845</v>
      </c>
      <c r="D562" s="15">
        <v>10.4</v>
      </c>
      <c r="E562" s="49">
        <v>59</v>
      </c>
      <c r="F562" s="9">
        <v>65</v>
      </c>
      <c r="G562" s="49">
        <v>78</v>
      </c>
      <c r="H562" s="10">
        <v>76</v>
      </c>
    </row>
    <row r="563" spans="1:8" x14ac:dyDescent="0.3">
      <c r="A563" s="14" t="s">
        <v>846</v>
      </c>
      <c r="B563" s="15">
        <v>21.5</v>
      </c>
      <c r="C563" s="14" t="s">
        <v>847</v>
      </c>
      <c r="D563" s="15">
        <v>10.4</v>
      </c>
      <c r="E563" s="49">
        <v>72</v>
      </c>
      <c r="F563" s="9">
        <v>65</v>
      </c>
      <c r="G563" s="49">
        <v>69</v>
      </c>
      <c r="H563" s="10">
        <v>76</v>
      </c>
    </row>
    <row r="564" spans="1:8" x14ac:dyDescent="0.3">
      <c r="A564" s="14" t="s">
        <v>848</v>
      </c>
      <c r="B564" s="15">
        <v>23.8</v>
      </c>
      <c r="C564" s="14" t="s">
        <v>314</v>
      </c>
      <c r="D564" s="15">
        <v>10.5</v>
      </c>
      <c r="E564" s="49">
        <v>110</v>
      </c>
      <c r="F564" s="9">
        <v>65</v>
      </c>
      <c r="G564" s="49">
        <v>77</v>
      </c>
      <c r="H564" s="10">
        <v>76</v>
      </c>
    </row>
    <row r="565" spans="1:8" x14ac:dyDescent="0.3">
      <c r="A565" s="14" t="s">
        <v>849</v>
      </c>
      <c r="B565" s="15">
        <v>25.1</v>
      </c>
      <c r="C565" s="14" t="s">
        <v>612</v>
      </c>
      <c r="D565" s="15">
        <v>10.5</v>
      </c>
      <c r="E565" s="49">
        <v>56</v>
      </c>
      <c r="F565" s="9">
        <v>65</v>
      </c>
      <c r="G565" s="49">
        <v>64</v>
      </c>
      <c r="H565" s="10">
        <v>76</v>
      </c>
    </row>
    <row r="566" spans="1:8" x14ac:dyDescent="0.3">
      <c r="A566" s="14" t="s">
        <v>850</v>
      </c>
      <c r="B566" s="15">
        <v>25.2</v>
      </c>
      <c r="C566" s="14" t="s">
        <v>299</v>
      </c>
      <c r="D566" s="15">
        <v>10.6</v>
      </c>
      <c r="E566" s="49">
        <v>70</v>
      </c>
      <c r="F566" s="9">
        <v>65</v>
      </c>
      <c r="G566" s="49">
        <v>124</v>
      </c>
      <c r="H566" s="10">
        <v>76</v>
      </c>
    </row>
    <row r="567" spans="1:8" x14ac:dyDescent="0.3">
      <c r="A567" s="14" t="s">
        <v>851</v>
      </c>
      <c r="B567" s="15">
        <v>23.8</v>
      </c>
      <c r="C567" s="14" t="s">
        <v>366</v>
      </c>
      <c r="D567" s="15">
        <v>10.6</v>
      </c>
      <c r="E567" s="49">
        <v>56</v>
      </c>
      <c r="F567" s="9">
        <v>65</v>
      </c>
      <c r="G567" s="49">
        <v>83</v>
      </c>
      <c r="H567" s="10">
        <v>76</v>
      </c>
    </row>
    <row r="568" spans="1:8" x14ac:dyDescent="0.3">
      <c r="A568" s="14" t="s">
        <v>852</v>
      </c>
      <c r="B568" s="15">
        <v>22.4</v>
      </c>
      <c r="C568" s="14" t="s">
        <v>753</v>
      </c>
      <c r="D568" s="15">
        <v>10.6</v>
      </c>
      <c r="E568" s="49">
        <v>50</v>
      </c>
      <c r="F568" s="9">
        <v>65</v>
      </c>
      <c r="G568" s="49">
        <v>78</v>
      </c>
      <c r="H568" s="10">
        <v>76</v>
      </c>
    </row>
    <row r="569" spans="1:8" x14ac:dyDescent="0.3">
      <c r="A569" s="14" t="s">
        <v>853</v>
      </c>
      <c r="B569" s="15">
        <v>20.6</v>
      </c>
      <c r="C569" s="14" t="s">
        <v>785</v>
      </c>
      <c r="D569" s="15">
        <v>10.6</v>
      </c>
      <c r="E569" s="49">
        <v>41</v>
      </c>
      <c r="F569" s="9">
        <v>65</v>
      </c>
      <c r="G569" s="49">
        <v>88</v>
      </c>
      <c r="H569" s="10">
        <v>76</v>
      </c>
    </row>
    <row r="570" spans="1:8" x14ac:dyDescent="0.3">
      <c r="A570" s="14" t="s">
        <v>854</v>
      </c>
      <c r="B570" s="15">
        <v>15.6</v>
      </c>
      <c r="C570" s="14" t="s">
        <v>855</v>
      </c>
      <c r="D570" s="15">
        <v>10.6</v>
      </c>
      <c r="E570" s="49">
        <v>50</v>
      </c>
      <c r="F570" s="9">
        <v>65</v>
      </c>
      <c r="G570" s="49">
        <v>70</v>
      </c>
      <c r="H570" s="10">
        <v>76</v>
      </c>
    </row>
    <row r="571" spans="1:8" x14ac:dyDescent="0.3">
      <c r="A571" s="14" t="s">
        <v>856</v>
      </c>
      <c r="B571" s="15">
        <v>17.100000000000001</v>
      </c>
      <c r="C571" s="14" t="s">
        <v>315</v>
      </c>
      <c r="D571" s="15">
        <v>10.7</v>
      </c>
      <c r="E571" s="49">
        <v>55</v>
      </c>
      <c r="F571" s="9">
        <v>65</v>
      </c>
      <c r="G571" s="49">
        <v>78</v>
      </c>
      <c r="H571" s="10">
        <v>76</v>
      </c>
    </row>
    <row r="572" spans="1:8" x14ac:dyDescent="0.3">
      <c r="A572" s="14" t="s">
        <v>857</v>
      </c>
      <c r="B572" s="15">
        <v>17.100000000000001</v>
      </c>
      <c r="C572" s="14" t="s">
        <v>321</v>
      </c>
      <c r="D572" s="15">
        <v>10.7</v>
      </c>
      <c r="E572" s="49">
        <v>75</v>
      </c>
      <c r="F572" s="9">
        <v>66</v>
      </c>
      <c r="G572" s="49">
        <v>124</v>
      </c>
      <c r="H572" s="10">
        <v>76</v>
      </c>
    </row>
    <row r="573" spans="1:8" x14ac:dyDescent="0.3">
      <c r="A573" s="14" t="s">
        <v>858</v>
      </c>
      <c r="B573" s="15">
        <v>16.600000000000001</v>
      </c>
      <c r="C573" s="14" t="s">
        <v>859</v>
      </c>
      <c r="D573" s="15">
        <v>10.7</v>
      </c>
      <c r="E573" s="49">
        <v>59</v>
      </c>
      <c r="F573" s="9">
        <v>66</v>
      </c>
      <c r="G573" s="49">
        <v>68</v>
      </c>
      <c r="H573" s="10">
        <v>76</v>
      </c>
    </row>
    <row r="574" spans="1:8" x14ac:dyDescent="0.3">
      <c r="A574" s="14" t="s">
        <v>860</v>
      </c>
      <c r="B574" s="15">
        <v>16.899999999999999</v>
      </c>
      <c r="C574" s="14" t="s">
        <v>861</v>
      </c>
      <c r="D574" s="15">
        <v>10.7</v>
      </c>
      <c r="E574" s="49">
        <v>74</v>
      </c>
      <c r="F574" s="9">
        <v>66</v>
      </c>
      <c r="G574" s="49">
        <v>70</v>
      </c>
      <c r="H574" s="10">
        <v>76</v>
      </c>
    </row>
    <row r="575" spans="1:8" x14ac:dyDescent="0.3">
      <c r="A575" s="14" t="s">
        <v>862</v>
      </c>
      <c r="B575" s="15">
        <v>18.5</v>
      </c>
      <c r="C575" s="14" t="s">
        <v>591</v>
      </c>
      <c r="D575" s="15">
        <v>10.8</v>
      </c>
      <c r="E575" s="49">
        <v>41</v>
      </c>
      <c r="F575" s="9">
        <v>66</v>
      </c>
      <c r="G575" s="49">
        <v>62</v>
      </c>
      <c r="H575" s="10">
        <v>76</v>
      </c>
    </row>
    <row r="576" spans="1:8" x14ac:dyDescent="0.3">
      <c r="A576" s="14" t="s">
        <v>863</v>
      </c>
      <c r="B576" s="15">
        <v>21.6</v>
      </c>
      <c r="C576" s="14" t="s">
        <v>864</v>
      </c>
      <c r="D576" s="15">
        <v>10.8</v>
      </c>
      <c r="E576" s="49">
        <v>41</v>
      </c>
      <c r="F576" s="9">
        <v>66</v>
      </c>
      <c r="G576" s="49">
        <v>81</v>
      </c>
      <c r="H576" s="10">
        <v>76</v>
      </c>
    </row>
    <row r="577" spans="1:8" x14ac:dyDescent="0.3">
      <c r="A577" s="14" t="s">
        <v>865</v>
      </c>
      <c r="B577" s="15">
        <v>18.100000000000001</v>
      </c>
      <c r="C577" s="14" t="s">
        <v>362</v>
      </c>
      <c r="D577" s="15">
        <v>10.9</v>
      </c>
      <c r="E577" s="49">
        <v>41</v>
      </c>
      <c r="F577" s="9">
        <v>66</v>
      </c>
      <c r="G577" s="49">
        <v>78</v>
      </c>
      <c r="H577" s="10">
        <v>76</v>
      </c>
    </row>
    <row r="578" spans="1:8" x14ac:dyDescent="0.3">
      <c r="A578" s="14" t="s">
        <v>866</v>
      </c>
      <c r="B578" s="15">
        <v>17.2</v>
      </c>
      <c r="C578" s="14" t="s">
        <v>794</v>
      </c>
      <c r="D578" s="15">
        <v>10.9</v>
      </c>
      <c r="E578" s="49">
        <v>56</v>
      </c>
      <c r="F578" s="9">
        <v>66</v>
      </c>
      <c r="G578" s="49">
        <v>86</v>
      </c>
      <c r="H578" s="10">
        <v>76</v>
      </c>
    </row>
    <row r="579" spans="1:8" x14ac:dyDescent="0.3">
      <c r="A579" s="14" t="s">
        <v>867</v>
      </c>
      <c r="B579" s="15">
        <v>17.100000000000001</v>
      </c>
      <c r="C579" s="14" t="s">
        <v>868</v>
      </c>
      <c r="D579" s="15">
        <v>10.9</v>
      </c>
      <c r="E579" s="49">
        <v>75</v>
      </c>
      <c r="F579" s="9">
        <v>66</v>
      </c>
      <c r="G579" s="49">
        <v>59</v>
      </c>
      <c r="H579" s="10">
        <v>76</v>
      </c>
    </row>
    <row r="580" spans="1:8" x14ac:dyDescent="0.3">
      <c r="A580" s="14" t="s">
        <v>869</v>
      </c>
      <c r="B580" s="15">
        <v>16.5</v>
      </c>
      <c r="C580" s="14" t="s">
        <v>779</v>
      </c>
      <c r="D580" s="15">
        <v>11</v>
      </c>
      <c r="E580" s="49">
        <v>85</v>
      </c>
      <c r="F580" s="9">
        <v>66</v>
      </c>
      <c r="G580" s="49">
        <v>68</v>
      </c>
      <c r="H580" s="10">
        <v>76</v>
      </c>
    </row>
    <row r="581" spans="1:8" x14ac:dyDescent="0.3">
      <c r="A581" s="14" t="s">
        <v>870</v>
      </c>
      <c r="B581" s="15">
        <v>18.2</v>
      </c>
      <c r="C581" s="14" t="s">
        <v>290</v>
      </c>
      <c r="D581" s="15">
        <v>11.1</v>
      </c>
      <c r="E581" s="49">
        <v>57</v>
      </c>
      <c r="F581" s="9">
        <v>66</v>
      </c>
      <c r="G581" s="49">
        <v>75</v>
      </c>
      <c r="H581" s="10">
        <v>76</v>
      </c>
    </row>
    <row r="582" spans="1:8" x14ac:dyDescent="0.3">
      <c r="A582" s="14" t="s">
        <v>871</v>
      </c>
      <c r="B582" s="15">
        <v>17.8</v>
      </c>
      <c r="C582" s="14" t="s">
        <v>346</v>
      </c>
      <c r="D582" s="15">
        <v>11.1</v>
      </c>
      <c r="E582" s="49">
        <v>66</v>
      </c>
      <c r="F582" s="9">
        <v>66</v>
      </c>
      <c r="G582" s="49">
        <v>74</v>
      </c>
      <c r="H582" s="10">
        <v>76</v>
      </c>
    </row>
    <row r="583" spans="1:8" x14ac:dyDescent="0.3">
      <c r="A583" s="14" t="s">
        <v>872</v>
      </c>
      <c r="B583" s="15">
        <v>19.5</v>
      </c>
      <c r="C583" s="14" t="s">
        <v>592</v>
      </c>
      <c r="D583" s="15">
        <v>11.1</v>
      </c>
      <c r="E583" s="49">
        <v>65</v>
      </c>
      <c r="F583" s="9">
        <v>66</v>
      </c>
      <c r="G583" s="49">
        <v>60</v>
      </c>
      <c r="H583" s="40">
        <v>77</v>
      </c>
    </row>
    <row r="584" spans="1:8" x14ac:dyDescent="0.3">
      <c r="A584" s="14" t="s">
        <v>873</v>
      </c>
      <c r="B584" s="15">
        <v>19.100000000000001</v>
      </c>
      <c r="C584" s="14" t="s">
        <v>874</v>
      </c>
      <c r="D584" s="15">
        <v>11.1</v>
      </c>
      <c r="E584" s="49">
        <v>55</v>
      </c>
      <c r="F584" s="9">
        <v>66</v>
      </c>
      <c r="G584" s="49">
        <v>70</v>
      </c>
      <c r="H584" s="10">
        <v>77</v>
      </c>
    </row>
    <row r="585" spans="1:8" x14ac:dyDescent="0.3">
      <c r="A585" s="14" t="s">
        <v>875</v>
      </c>
      <c r="B585" s="15">
        <v>20.399999999999999</v>
      </c>
      <c r="C585" s="14" t="s">
        <v>614</v>
      </c>
      <c r="D585" s="15">
        <v>11.2</v>
      </c>
      <c r="E585" s="49">
        <v>90</v>
      </c>
      <c r="F585" s="9">
        <v>66</v>
      </c>
      <c r="G585" s="49">
        <v>124</v>
      </c>
      <c r="H585" s="10">
        <v>77</v>
      </c>
    </row>
    <row r="586" spans="1:8" x14ac:dyDescent="0.3">
      <c r="A586" s="14" t="s">
        <v>876</v>
      </c>
      <c r="B586" s="15">
        <v>14.1</v>
      </c>
      <c r="C586" s="14" t="s">
        <v>877</v>
      </c>
      <c r="D586" s="15">
        <v>11.2</v>
      </c>
      <c r="E586" s="49">
        <v>68</v>
      </c>
      <c r="F586" s="9">
        <v>66</v>
      </c>
      <c r="G586" s="49">
        <v>58</v>
      </c>
      <c r="H586" s="10">
        <v>77</v>
      </c>
    </row>
    <row r="587" spans="1:8" x14ac:dyDescent="0.3">
      <c r="A587" s="14" t="s">
        <v>878</v>
      </c>
      <c r="B587" s="15">
        <v>14.3</v>
      </c>
      <c r="C587" s="14" t="s">
        <v>344</v>
      </c>
      <c r="D587" s="15">
        <v>11.3</v>
      </c>
      <c r="E587" s="49">
        <v>63</v>
      </c>
      <c r="F587" s="9">
        <v>66</v>
      </c>
      <c r="G587" s="49">
        <v>84</v>
      </c>
      <c r="H587" s="10">
        <v>77</v>
      </c>
    </row>
    <row r="588" spans="1:8" x14ac:dyDescent="0.3">
      <c r="A588" s="14" t="s">
        <v>879</v>
      </c>
      <c r="B588" s="15">
        <v>14.4</v>
      </c>
      <c r="C588" s="14" t="s">
        <v>880</v>
      </c>
      <c r="D588" s="15">
        <v>11.3</v>
      </c>
      <c r="E588" s="49">
        <v>49</v>
      </c>
      <c r="F588" s="9">
        <v>66</v>
      </c>
      <c r="G588" s="49">
        <v>104</v>
      </c>
      <c r="H588" s="10">
        <v>77</v>
      </c>
    </row>
    <row r="589" spans="1:8" x14ac:dyDescent="0.3">
      <c r="A589" s="14" t="s">
        <v>881</v>
      </c>
      <c r="B589" s="15">
        <v>17.2</v>
      </c>
      <c r="C589" s="14" t="s">
        <v>882</v>
      </c>
      <c r="D589" s="15">
        <v>11.5</v>
      </c>
      <c r="E589" s="49">
        <v>66</v>
      </c>
      <c r="F589" s="9">
        <v>66</v>
      </c>
      <c r="G589" s="49">
        <v>66</v>
      </c>
      <c r="H589" s="10">
        <v>77</v>
      </c>
    </row>
    <row r="590" spans="1:8" x14ac:dyDescent="0.3">
      <c r="A590" s="14" t="s">
        <v>883</v>
      </c>
      <c r="B590" s="15">
        <v>20.2</v>
      </c>
      <c r="C590" s="14" t="s">
        <v>616</v>
      </c>
      <c r="D590" s="15">
        <v>11.6</v>
      </c>
      <c r="E590" s="49">
        <v>63</v>
      </c>
      <c r="F590" s="9">
        <v>67</v>
      </c>
      <c r="G590" s="49">
        <v>84</v>
      </c>
      <c r="H590" s="10">
        <v>77</v>
      </c>
    </row>
    <row r="591" spans="1:8" x14ac:dyDescent="0.3">
      <c r="A591" s="14" t="s">
        <v>884</v>
      </c>
      <c r="B591" s="15">
        <v>20.7</v>
      </c>
      <c r="C591" s="14" t="s">
        <v>885</v>
      </c>
      <c r="D591" s="15">
        <v>11.6</v>
      </c>
      <c r="E591" s="49">
        <v>65</v>
      </c>
      <c r="F591" s="9">
        <v>67</v>
      </c>
      <c r="G591" s="49">
        <v>65</v>
      </c>
      <c r="H591" s="10">
        <v>77</v>
      </c>
    </row>
    <row r="592" spans="1:8" x14ac:dyDescent="0.3">
      <c r="A592" s="14" t="s">
        <v>886</v>
      </c>
      <c r="B592" s="15">
        <v>20.399999999999999</v>
      </c>
      <c r="C592" s="14" t="s">
        <v>343</v>
      </c>
      <c r="D592" s="15">
        <v>11.7</v>
      </c>
      <c r="E592" s="49">
        <v>41</v>
      </c>
      <c r="F592" s="9">
        <v>67</v>
      </c>
      <c r="G592" s="49">
        <v>124</v>
      </c>
      <c r="H592" s="40">
        <v>78</v>
      </c>
    </row>
    <row r="593" spans="1:8" x14ac:dyDescent="0.3">
      <c r="A593" s="14" t="s">
        <v>887</v>
      </c>
      <c r="B593" s="15">
        <v>15</v>
      </c>
      <c r="C593" s="14" t="s">
        <v>888</v>
      </c>
      <c r="D593" s="15">
        <v>11.7</v>
      </c>
      <c r="E593" s="49">
        <v>41</v>
      </c>
      <c r="F593" s="9">
        <v>67</v>
      </c>
      <c r="G593" s="49">
        <v>66</v>
      </c>
      <c r="H593" s="40">
        <v>78</v>
      </c>
    </row>
    <row r="594" spans="1:8" x14ac:dyDescent="0.3">
      <c r="A594" s="14" t="s">
        <v>889</v>
      </c>
      <c r="B594" s="15">
        <v>16.2</v>
      </c>
      <c r="C594" s="14" t="s">
        <v>336</v>
      </c>
      <c r="D594" s="15">
        <v>11.8</v>
      </c>
      <c r="E594" s="49">
        <v>38</v>
      </c>
      <c r="F594" s="9">
        <v>67</v>
      </c>
      <c r="G594" s="49">
        <v>104</v>
      </c>
      <c r="H594" s="40">
        <v>78</v>
      </c>
    </row>
    <row r="595" spans="1:8" x14ac:dyDescent="0.3">
      <c r="A595" s="14" t="s">
        <v>890</v>
      </c>
      <c r="B595" s="15">
        <v>19.5</v>
      </c>
      <c r="C595" s="14" t="s">
        <v>575</v>
      </c>
      <c r="D595" s="15">
        <v>11.8</v>
      </c>
      <c r="E595" s="49">
        <v>70</v>
      </c>
      <c r="F595" s="9">
        <v>67</v>
      </c>
      <c r="G595" s="49">
        <v>76</v>
      </c>
      <c r="H595" s="40">
        <v>78</v>
      </c>
    </row>
    <row r="596" spans="1:8" x14ac:dyDescent="0.3">
      <c r="A596" s="14" t="s">
        <v>891</v>
      </c>
      <c r="B596" s="15">
        <v>22.1</v>
      </c>
      <c r="C596" s="14" t="s">
        <v>792</v>
      </c>
      <c r="D596" s="15">
        <v>11.8</v>
      </c>
      <c r="E596" s="49">
        <v>85</v>
      </c>
      <c r="F596" s="9">
        <v>67</v>
      </c>
      <c r="G596" s="49">
        <v>70</v>
      </c>
      <c r="H596" s="40">
        <v>78</v>
      </c>
    </row>
    <row r="597" spans="1:8" x14ac:dyDescent="0.3">
      <c r="A597" s="14" t="s">
        <v>892</v>
      </c>
      <c r="B597" s="15">
        <v>23.2</v>
      </c>
      <c r="C597" s="14" t="s">
        <v>317</v>
      </c>
      <c r="D597" s="15">
        <v>11.9</v>
      </c>
      <c r="E597" s="49">
        <v>41</v>
      </c>
      <c r="F597" s="9">
        <v>67</v>
      </c>
      <c r="G597" s="49">
        <v>66</v>
      </c>
      <c r="H597" s="10">
        <v>78</v>
      </c>
    </row>
    <row r="598" spans="1:8" x14ac:dyDescent="0.3">
      <c r="A598" s="14" t="s">
        <v>893</v>
      </c>
      <c r="B598" s="15">
        <v>23.6</v>
      </c>
      <c r="C598" s="14" t="s">
        <v>556</v>
      </c>
      <c r="D598" s="15">
        <v>12.1</v>
      </c>
      <c r="E598" s="49">
        <v>70</v>
      </c>
      <c r="F598" s="9">
        <v>67</v>
      </c>
      <c r="G598" s="49">
        <v>92</v>
      </c>
      <c r="H598" s="10">
        <v>78</v>
      </c>
    </row>
    <row r="599" spans="1:8" x14ac:dyDescent="0.3">
      <c r="A599" s="14" t="s">
        <v>894</v>
      </c>
      <c r="B599" s="15">
        <v>24.2</v>
      </c>
      <c r="C599" s="14" t="s">
        <v>895</v>
      </c>
      <c r="D599" s="15">
        <v>12.1</v>
      </c>
      <c r="E599" s="49">
        <v>44</v>
      </c>
      <c r="F599" s="9">
        <v>68</v>
      </c>
      <c r="G599" s="49">
        <v>70</v>
      </c>
      <c r="H599" s="10">
        <v>78</v>
      </c>
    </row>
    <row r="600" spans="1:8" x14ac:dyDescent="0.3">
      <c r="A600" s="14" t="s">
        <v>896</v>
      </c>
      <c r="B600" s="15">
        <v>22.6</v>
      </c>
      <c r="C600" s="14" t="s">
        <v>897</v>
      </c>
      <c r="D600" s="15">
        <v>12.1</v>
      </c>
      <c r="E600" s="49">
        <v>73</v>
      </c>
      <c r="F600" s="9">
        <v>68</v>
      </c>
      <c r="G600" s="49">
        <v>63</v>
      </c>
      <c r="H600" s="10">
        <v>78</v>
      </c>
    </row>
    <row r="601" spans="1:8" x14ac:dyDescent="0.3">
      <c r="A601" s="14" t="s">
        <v>898</v>
      </c>
      <c r="B601" s="15">
        <v>21.7</v>
      </c>
      <c r="C601" s="14" t="s">
        <v>348</v>
      </c>
      <c r="D601" s="15">
        <v>12.2</v>
      </c>
      <c r="E601" s="49">
        <v>75</v>
      </c>
      <c r="F601" s="9">
        <v>68</v>
      </c>
      <c r="G601" s="49">
        <v>65</v>
      </c>
      <c r="H601" s="10">
        <v>78</v>
      </c>
    </row>
    <row r="602" spans="1:8" x14ac:dyDescent="0.3">
      <c r="A602" s="14" t="s">
        <v>899</v>
      </c>
      <c r="B602" s="15">
        <v>22</v>
      </c>
      <c r="C602" s="14" t="s">
        <v>379</v>
      </c>
      <c r="D602" s="15">
        <v>12.2</v>
      </c>
      <c r="E602" s="49">
        <v>67</v>
      </c>
      <c r="F602" s="9">
        <v>68</v>
      </c>
      <c r="G602" s="49">
        <v>76</v>
      </c>
      <c r="H602" s="10">
        <v>78</v>
      </c>
    </row>
    <row r="603" spans="1:8" x14ac:dyDescent="0.3">
      <c r="A603" s="14" t="s">
        <v>900</v>
      </c>
      <c r="B603" s="15">
        <v>18.600000000000001</v>
      </c>
      <c r="C603" s="14" t="s">
        <v>368</v>
      </c>
      <c r="D603" s="15">
        <v>12.3</v>
      </c>
      <c r="E603" s="49">
        <v>63</v>
      </c>
      <c r="F603" s="9">
        <v>68</v>
      </c>
      <c r="G603" s="49">
        <v>56</v>
      </c>
      <c r="H603" s="10">
        <v>78</v>
      </c>
    </row>
    <row r="604" spans="1:8" x14ac:dyDescent="0.3">
      <c r="A604" s="14" t="s">
        <v>901</v>
      </c>
      <c r="B604" s="15">
        <v>21.5</v>
      </c>
      <c r="C604" s="14" t="s">
        <v>617</v>
      </c>
      <c r="D604" s="15">
        <v>12.3</v>
      </c>
      <c r="E604" s="49">
        <v>70</v>
      </c>
      <c r="F604" s="9">
        <v>68</v>
      </c>
      <c r="G604" s="49">
        <v>64</v>
      </c>
      <c r="H604" s="10">
        <v>78</v>
      </c>
    </row>
    <row r="605" spans="1:8" x14ac:dyDescent="0.3">
      <c r="A605" s="14" t="s">
        <v>902</v>
      </c>
      <c r="B605" s="15">
        <v>18.399999999999999</v>
      </c>
      <c r="C605" s="14" t="s">
        <v>903</v>
      </c>
      <c r="D605" s="15">
        <v>12.3</v>
      </c>
      <c r="E605" s="49">
        <v>85</v>
      </c>
      <c r="F605" s="9">
        <v>68</v>
      </c>
      <c r="G605" s="49">
        <v>60</v>
      </c>
      <c r="H605" s="10">
        <v>78</v>
      </c>
    </row>
    <row r="606" spans="1:8" x14ac:dyDescent="0.3">
      <c r="A606" s="14" t="s">
        <v>904</v>
      </c>
      <c r="B606" s="15">
        <v>16.7</v>
      </c>
      <c r="C606" s="14" t="s">
        <v>905</v>
      </c>
      <c r="D606" s="15">
        <v>12.3</v>
      </c>
      <c r="E606" s="49">
        <v>91</v>
      </c>
      <c r="F606" s="9">
        <v>68</v>
      </c>
      <c r="G606" s="49">
        <v>68</v>
      </c>
      <c r="H606" s="10">
        <v>78</v>
      </c>
    </row>
    <row r="607" spans="1:8" x14ac:dyDescent="0.3">
      <c r="A607" s="14" t="s">
        <v>906</v>
      </c>
      <c r="B607" s="15">
        <v>19.899999999999999</v>
      </c>
      <c r="C607" s="14" t="s">
        <v>322</v>
      </c>
      <c r="D607" s="15">
        <v>12.4</v>
      </c>
      <c r="E607" s="49">
        <v>49</v>
      </c>
      <c r="F607" s="9">
        <v>68</v>
      </c>
      <c r="G607" s="49">
        <v>124</v>
      </c>
      <c r="H607" s="10">
        <v>78</v>
      </c>
    </row>
    <row r="608" spans="1:8" x14ac:dyDescent="0.3">
      <c r="A608" s="14" t="s">
        <v>907</v>
      </c>
      <c r="B608" s="15">
        <v>21.4</v>
      </c>
      <c r="C608" s="14" t="s">
        <v>908</v>
      </c>
      <c r="D608" s="15">
        <v>12.4</v>
      </c>
      <c r="E608" s="49">
        <v>75</v>
      </c>
      <c r="F608" s="9">
        <v>68</v>
      </c>
      <c r="G608" s="49">
        <v>65</v>
      </c>
      <c r="H608" s="10">
        <v>78</v>
      </c>
    </row>
    <row r="609" spans="1:8" x14ac:dyDescent="0.3">
      <c r="A609" s="14" t="s">
        <v>909</v>
      </c>
      <c r="B609" s="15">
        <v>19.8</v>
      </c>
      <c r="C609" s="14" t="s">
        <v>910</v>
      </c>
      <c r="D609" s="15">
        <v>12.4</v>
      </c>
      <c r="E609" s="49">
        <v>77</v>
      </c>
      <c r="F609" s="9">
        <v>68</v>
      </c>
      <c r="G609" s="49">
        <v>31</v>
      </c>
      <c r="H609" s="10">
        <v>78</v>
      </c>
    </row>
    <row r="610" spans="1:8" x14ac:dyDescent="0.3">
      <c r="A610" s="14" t="s">
        <v>911</v>
      </c>
      <c r="B610" s="15">
        <v>19.5</v>
      </c>
      <c r="C610" s="14" t="s">
        <v>301</v>
      </c>
      <c r="D610" s="15">
        <v>12.5</v>
      </c>
      <c r="E610" s="49">
        <v>87</v>
      </c>
      <c r="F610" s="9">
        <v>68</v>
      </c>
      <c r="G610" s="49">
        <v>39</v>
      </c>
      <c r="H610" s="10">
        <v>78</v>
      </c>
    </row>
    <row r="611" spans="1:8" x14ac:dyDescent="0.3">
      <c r="A611" s="14" t="s">
        <v>912</v>
      </c>
      <c r="B611" s="15">
        <v>15.7</v>
      </c>
      <c r="C611" s="14" t="s">
        <v>787</v>
      </c>
      <c r="D611" s="15">
        <v>12.5</v>
      </c>
      <c r="E611" s="49">
        <v>54</v>
      </c>
      <c r="F611" s="9">
        <v>68</v>
      </c>
      <c r="G611" s="49">
        <v>124</v>
      </c>
      <c r="H611" s="10">
        <v>78</v>
      </c>
    </row>
    <row r="612" spans="1:8" x14ac:dyDescent="0.3">
      <c r="A612" s="14" t="s">
        <v>913</v>
      </c>
      <c r="B612" s="15">
        <v>16</v>
      </c>
      <c r="C612" s="14" t="s">
        <v>364</v>
      </c>
      <c r="D612" s="15">
        <v>12.6</v>
      </c>
      <c r="E612" s="49">
        <v>102</v>
      </c>
      <c r="F612" s="9">
        <v>68</v>
      </c>
      <c r="G612" s="49">
        <v>76</v>
      </c>
      <c r="H612" s="10">
        <v>78</v>
      </c>
    </row>
    <row r="613" spans="1:8" x14ac:dyDescent="0.3">
      <c r="A613" s="14" t="s">
        <v>914</v>
      </c>
      <c r="B613" s="15">
        <v>16.600000000000001</v>
      </c>
      <c r="C613" s="14" t="s">
        <v>546</v>
      </c>
      <c r="D613" s="15">
        <v>12.6</v>
      </c>
      <c r="E613" s="49">
        <v>62</v>
      </c>
      <c r="F613" s="9">
        <v>68</v>
      </c>
      <c r="G613" s="49">
        <v>70</v>
      </c>
      <c r="H613" s="10">
        <v>78</v>
      </c>
    </row>
    <row r="614" spans="1:8" x14ac:dyDescent="0.3">
      <c r="A614" s="14" t="s">
        <v>915</v>
      </c>
      <c r="B614" s="15">
        <v>17.3</v>
      </c>
      <c r="C614" s="14" t="s">
        <v>916</v>
      </c>
      <c r="D614" s="15">
        <v>12.6</v>
      </c>
      <c r="E614" s="49">
        <v>50</v>
      </c>
      <c r="F614" s="9">
        <v>68</v>
      </c>
      <c r="G614" s="49">
        <v>76</v>
      </c>
      <c r="H614" s="10">
        <v>78</v>
      </c>
    </row>
    <row r="615" spans="1:8" x14ac:dyDescent="0.3">
      <c r="A615" s="14" t="s">
        <v>917</v>
      </c>
      <c r="B615" s="15">
        <v>20.2</v>
      </c>
      <c r="C615" s="14" t="s">
        <v>303</v>
      </c>
      <c r="D615" s="15">
        <v>12.7</v>
      </c>
      <c r="E615" s="49">
        <v>57</v>
      </c>
      <c r="F615" s="9">
        <v>68</v>
      </c>
      <c r="G615" s="49">
        <v>72</v>
      </c>
      <c r="H615" s="10">
        <v>78</v>
      </c>
    </row>
    <row r="616" spans="1:8" x14ac:dyDescent="0.3">
      <c r="A616" s="14" t="s">
        <v>918</v>
      </c>
      <c r="B616" s="15">
        <v>20.9</v>
      </c>
      <c r="C616" s="14" t="s">
        <v>541</v>
      </c>
      <c r="D616" s="15">
        <v>12.7</v>
      </c>
      <c r="E616" s="49">
        <v>80</v>
      </c>
      <c r="F616" s="9">
        <v>68</v>
      </c>
      <c r="G616" s="49">
        <v>124</v>
      </c>
      <c r="H616" s="10">
        <v>78</v>
      </c>
    </row>
    <row r="617" spans="1:8" x14ac:dyDescent="0.3">
      <c r="A617" s="14" t="s">
        <v>919</v>
      </c>
      <c r="B617" s="15">
        <v>18.600000000000001</v>
      </c>
      <c r="C617" s="14" t="s">
        <v>544</v>
      </c>
      <c r="D617" s="15">
        <v>12.7</v>
      </c>
      <c r="E617" s="49">
        <v>98</v>
      </c>
      <c r="F617" s="9">
        <v>68</v>
      </c>
      <c r="G617" s="49">
        <v>76</v>
      </c>
      <c r="H617" s="10">
        <v>78</v>
      </c>
    </row>
    <row r="618" spans="1:8" x14ac:dyDescent="0.3">
      <c r="A618" s="14" t="s">
        <v>920</v>
      </c>
      <c r="B618" s="15">
        <v>18.899999999999999</v>
      </c>
      <c r="C618" s="14" t="s">
        <v>921</v>
      </c>
      <c r="D618" s="15">
        <v>12.7</v>
      </c>
      <c r="E618" s="49">
        <v>40</v>
      </c>
      <c r="F618" s="9">
        <v>70</v>
      </c>
      <c r="G618" s="49">
        <v>85</v>
      </c>
      <c r="H618" s="10">
        <v>78</v>
      </c>
    </row>
    <row r="619" spans="1:8" x14ac:dyDescent="0.3">
      <c r="A619" s="14" t="s">
        <v>922</v>
      </c>
      <c r="B619" s="15">
        <v>24.1</v>
      </c>
      <c r="C619" s="14" t="s">
        <v>350</v>
      </c>
      <c r="D619" s="15">
        <v>12.8</v>
      </c>
      <c r="E619" s="49">
        <v>87</v>
      </c>
      <c r="F619" s="9">
        <v>70</v>
      </c>
      <c r="G619" s="49">
        <v>35</v>
      </c>
      <c r="H619" s="10">
        <v>78</v>
      </c>
    </row>
    <row r="620" spans="1:8" x14ac:dyDescent="0.3">
      <c r="A620" s="14" t="s">
        <v>923</v>
      </c>
      <c r="B620" s="15">
        <v>22.2</v>
      </c>
      <c r="C620" s="14" t="s">
        <v>381</v>
      </c>
      <c r="D620" s="15">
        <v>12.8</v>
      </c>
      <c r="E620" s="49">
        <v>82</v>
      </c>
      <c r="F620" s="9">
        <v>70</v>
      </c>
      <c r="G620" s="49">
        <v>76</v>
      </c>
      <c r="H620" s="10">
        <v>78</v>
      </c>
    </row>
    <row r="621" spans="1:8" x14ac:dyDescent="0.3">
      <c r="A621" s="14" t="s">
        <v>924</v>
      </c>
      <c r="B621" s="15">
        <v>21.2</v>
      </c>
      <c r="C621" s="14" t="s">
        <v>383</v>
      </c>
      <c r="D621" s="15">
        <v>12.8</v>
      </c>
      <c r="E621" s="49">
        <v>80</v>
      </c>
      <c r="F621" s="9">
        <v>70</v>
      </c>
      <c r="G621" s="49">
        <v>145</v>
      </c>
      <c r="H621" s="10">
        <v>78</v>
      </c>
    </row>
    <row r="622" spans="1:8" x14ac:dyDescent="0.3">
      <c r="A622" s="14" t="s">
        <v>925</v>
      </c>
      <c r="B622" s="15">
        <v>21.3</v>
      </c>
      <c r="C622" s="14" t="s">
        <v>797</v>
      </c>
      <c r="D622" s="15">
        <v>12.8</v>
      </c>
      <c r="E622" s="49">
        <v>52</v>
      </c>
      <c r="F622" s="9">
        <v>70</v>
      </c>
      <c r="G622" s="49">
        <v>83</v>
      </c>
      <c r="H622" s="10">
        <v>78</v>
      </c>
    </row>
    <row r="623" spans="1:8" x14ac:dyDescent="0.3">
      <c r="A623" s="14" t="s">
        <v>926</v>
      </c>
      <c r="B623" s="15">
        <v>21.2</v>
      </c>
      <c r="C623" s="14" t="s">
        <v>927</v>
      </c>
      <c r="D623" s="15">
        <v>12.9</v>
      </c>
      <c r="E623" s="49">
        <v>53</v>
      </c>
      <c r="F623" s="9">
        <v>70</v>
      </c>
      <c r="G623" s="49">
        <v>72</v>
      </c>
      <c r="H623" s="10">
        <v>78</v>
      </c>
    </row>
    <row r="624" spans="1:8" x14ac:dyDescent="0.3">
      <c r="A624" s="14" t="s">
        <v>928</v>
      </c>
      <c r="B624" s="15">
        <v>22.2</v>
      </c>
      <c r="C624" s="14" t="s">
        <v>305</v>
      </c>
      <c r="D624" s="15">
        <v>13</v>
      </c>
      <c r="E624" s="49">
        <v>53</v>
      </c>
      <c r="F624" s="9">
        <v>70</v>
      </c>
      <c r="G624" s="49">
        <v>60</v>
      </c>
      <c r="H624" s="10">
        <v>78</v>
      </c>
    </row>
    <row r="625" spans="1:8" x14ac:dyDescent="0.3">
      <c r="A625" s="14" t="s">
        <v>929</v>
      </c>
      <c r="B625" s="15">
        <v>22.1</v>
      </c>
      <c r="C625" s="14" t="s">
        <v>358</v>
      </c>
      <c r="D625" s="15">
        <v>13</v>
      </c>
      <c r="E625" s="49">
        <v>58</v>
      </c>
      <c r="F625" s="9">
        <v>70</v>
      </c>
      <c r="G625" s="49">
        <v>124</v>
      </c>
      <c r="H625" s="10">
        <v>78</v>
      </c>
    </row>
    <row r="626" spans="1:8" x14ac:dyDescent="0.3">
      <c r="A626" s="14" t="s">
        <v>930</v>
      </c>
      <c r="B626" s="15">
        <v>20.9</v>
      </c>
      <c r="C626" s="14" t="s">
        <v>552</v>
      </c>
      <c r="D626" s="15">
        <v>13.1</v>
      </c>
      <c r="E626" s="49">
        <v>91</v>
      </c>
      <c r="F626" s="9">
        <v>70</v>
      </c>
      <c r="G626" s="49">
        <v>70</v>
      </c>
      <c r="H626" s="10">
        <v>78</v>
      </c>
    </row>
    <row r="627" spans="1:8" x14ac:dyDescent="0.3">
      <c r="A627" s="14" t="s">
        <v>931</v>
      </c>
      <c r="B627" s="15">
        <v>22.2</v>
      </c>
      <c r="C627" s="14" t="s">
        <v>331</v>
      </c>
      <c r="D627" s="15">
        <v>13.2</v>
      </c>
      <c r="E627" s="49">
        <v>78</v>
      </c>
      <c r="F627" s="9">
        <v>70</v>
      </c>
      <c r="G627" s="49">
        <v>68</v>
      </c>
      <c r="H627" s="10">
        <v>78</v>
      </c>
    </row>
    <row r="628" spans="1:8" x14ac:dyDescent="0.3">
      <c r="A628" s="14" t="s">
        <v>932</v>
      </c>
      <c r="B628" s="15">
        <v>24.1</v>
      </c>
      <c r="C628" s="14" t="s">
        <v>360</v>
      </c>
      <c r="D628" s="15">
        <v>13.2</v>
      </c>
      <c r="E628" s="49">
        <v>59</v>
      </c>
      <c r="F628" s="9">
        <v>70</v>
      </c>
      <c r="G628" s="49">
        <v>78</v>
      </c>
      <c r="H628" s="10">
        <v>78</v>
      </c>
    </row>
    <row r="629" spans="1:8" x14ac:dyDescent="0.3">
      <c r="A629" s="14" t="s">
        <v>933</v>
      </c>
      <c r="B629" s="15">
        <v>20.100000000000001</v>
      </c>
      <c r="C629" s="14" t="s">
        <v>385</v>
      </c>
      <c r="D629" s="15">
        <v>13.2</v>
      </c>
      <c r="E629" s="49">
        <v>71</v>
      </c>
      <c r="F629" s="9">
        <v>70</v>
      </c>
      <c r="G629" s="49">
        <v>43</v>
      </c>
      <c r="H629" s="10">
        <v>78</v>
      </c>
    </row>
    <row r="630" spans="1:8" x14ac:dyDescent="0.3">
      <c r="A630" s="14" t="s">
        <v>934</v>
      </c>
      <c r="B630" s="15">
        <v>16.8</v>
      </c>
      <c r="C630" s="14" t="s">
        <v>542</v>
      </c>
      <c r="D630" s="15">
        <v>13.3</v>
      </c>
      <c r="E630" s="49">
        <v>76</v>
      </c>
      <c r="F630" s="9">
        <v>70</v>
      </c>
      <c r="G630" s="49">
        <v>74</v>
      </c>
      <c r="H630" s="10">
        <v>78</v>
      </c>
    </row>
    <row r="631" spans="1:8" x14ac:dyDescent="0.3">
      <c r="A631" s="14" t="s">
        <v>935</v>
      </c>
      <c r="B631" s="15">
        <v>22.2</v>
      </c>
      <c r="C631" s="14" t="s">
        <v>801</v>
      </c>
      <c r="D631" s="15">
        <v>13.3</v>
      </c>
      <c r="E631" s="49">
        <v>110</v>
      </c>
      <c r="F631" s="9">
        <v>70</v>
      </c>
      <c r="G631" s="49">
        <v>75</v>
      </c>
      <c r="H631" s="10">
        <v>78</v>
      </c>
    </row>
    <row r="632" spans="1:8" x14ac:dyDescent="0.3">
      <c r="A632" s="14" t="s">
        <v>936</v>
      </c>
      <c r="B632" s="15">
        <v>25.6</v>
      </c>
      <c r="C632" s="14" t="s">
        <v>370</v>
      </c>
      <c r="D632" s="15">
        <v>13.4</v>
      </c>
      <c r="E632" s="49">
        <v>63</v>
      </c>
      <c r="F632" s="9">
        <v>70</v>
      </c>
      <c r="G632" s="49">
        <v>72</v>
      </c>
      <c r="H632" s="10">
        <v>78</v>
      </c>
    </row>
    <row r="633" spans="1:8" x14ac:dyDescent="0.3">
      <c r="A633" s="14" t="s">
        <v>937</v>
      </c>
      <c r="B633" s="15">
        <v>26.9</v>
      </c>
      <c r="C633" s="14" t="s">
        <v>799</v>
      </c>
      <c r="D633" s="15">
        <v>13.4</v>
      </c>
      <c r="E633" s="49">
        <v>105</v>
      </c>
      <c r="F633" s="9">
        <v>70</v>
      </c>
      <c r="G633" s="49">
        <v>124</v>
      </c>
      <c r="H633" s="10">
        <v>78</v>
      </c>
    </row>
    <row r="634" spans="1:8" x14ac:dyDescent="0.3">
      <c r="A634" s="14" t="s">
        <v>938</v>
      </c>
      <c r="B634" s="15">
        <v>26.7</v>
      </c>
      <c r="C634" s="14" t="s">
        <v>526</v>
      </c>
      <c r="D634" s="15">
        <v>13.5</v>
      </c>
      <c r="E634" s="49">
        <v>95</v>
      </c>
      <c r="F634" s="9">
        <v>70</v>
      </c>
      <c r="G634" s="49">
        <v>84</v>
      </c>
      <c r="H634" s="10">
        <v>78</v>
      </c>
    </row>
    <row r="635" spans="1:8" x14ac:dyDescent="0.3">
      <c r="A635" s="14" t="s">
        <v>939</v>
      </c>
      <c r="B635" s="15">
        <v>27.8</v>
      </c>
      <c r="C635" s="14" t="s">
        <v>940</v>
      </c>
      <c r="D635" s="15">
        <v>13.6</v>
      </c>
      <c r="E635" s="49">
        <v>88</v>
      </c>
      <c r="F635" s="9">
        <v>70</v>
      </c>
      <c r="G635" s="49">
        <v>74</v>
      </c>
      <c r="H635" s="10">
        <v>78</v>
      </c>
    </row>
    <row r="636" spans="1:8" x14ac:dyDescent="0.3">
      <c r="A636" s="14" t="s">
        <v>941</v>
      </c>
      <c r="B636" s="15">
        <v>22.2</v>
      </c>
      <c r="C636" s="14" t="s">
        <v>942</v>
      </c>
      <c r="D636" s="15">
        <v>13.6</v>
      </c>
      <c r="E636" s="49">
        <v>50</v>
      </c>
      <c r="F636" s="9">
        <v>70</v>
      </c>
      <c r="G636" s="49">
        <v>90</v>
      </c>
      <c r="H636" s="10">
        <v>78</v>
      </c>
    </row>
    <row r="637" spans="1:8" x14ac:dyDescent="0.3">
      <c r="A637" s="14" t="s">
        <v>943</v>
      </c>
      <c r="B637" s="15">
        <v>20.3</v>
      </c>
      <c r="C637" s="14" t="s">
        <v>944</v>
      </c>
      <c r="D637" s="15">
        <v>13.6</v>
      </c>
      <c r="E637" s="49">
        <v>54</v>
      </c>
      <c r="F637" s="9">
        <v>70</v>
      </c>
      <c r="G637" s="49">
        <v>61</v>
      </c>
      <c r="H637" s="10">
        <v>78</v>
      </c>
    </row>
    <row r="638" spans="1:8" x14ac:dyDescent="0.3">
      <c r="A638" s="14" t="s">
        <v>945</v>
      </c>
      <c r="B638" s="15">
        <v>17.100000000000001</v>
      </c>
      <c r="C638" s="14" t="s">
        <v>324</v>
      </c>
      <c r="D638" s="15">
        <v>13.7</v>
      </c>
      <c r="E638" s="49">
        <v>78</v>
      </c>
      <c r="F638" s="9">
        <v>70</v>
      </c>
      <c r="G638" s="49">
        <v>85</v>
      </c>
      <c r="H638" s="10">
        <v>78</v>
      </c>
    </row>
    <row r="639" spans="1:8" x14ac:dyDescent="0.3">
      <c r="A639" s="14" t="s">
        <v>940</v>
      </c>
      <c r="B639" s="15">
        <v>13.6</v>
      </c>
      <c r="C639" s="14" t="s">
        <v>391</v>
      </c>
      <c r="D639" s="15">
        <v>13.7</v>
      </c>
      <c r="E639" s="49">
        <v>96</v>
      </c>
      <c r="F639" s="9">
        <v>70</v>
      </c>
      <c r="G639" s="49">
        <v>78</v>
      </c>
      <c r="H639" s="10">
        <v>78</v>
      </c>
    </row>
    <row r="640" spans="1:8" x14ac:dyDescent="0.3">
      <c r="A640" s="14" t="s">
        <v>946</v>
      </c>
      <c r="B640" s="15">
        <v>14.3</v>
      </c>
      <c r="C640" s="14" t="s">
        <v>579</v>
      </c>
      <c r="D640" s="15">
        <v>13.7</v>
      </c>
      <c r="E640" s="49">
        <v>86</v>
      </c>
      <c r="F640" s="9">
        <v>70</v>
      </c>
      <c r="G640" s="49">
        <v>76</v>
      </c>
      <c r="H640" s="10">
        <v>78</v>
      </c>
    </row>
    <row r="641" spans="1:8" x14ac:dyDescent="0.3">
      <c r="A641" s="14" t="s">
        <v>947</v>
      </c>
      <c r="B641" s="15">
        <v>14.4</v>
      </c>
      <c r="C641" s="14" t="s">
        <v>948</v>
      </c>
      <c r="D641" s="15">
        <v>13.7</v>
      </c>
      <c r="E641" s="49">
        <v>58</v>
      </c>
      <c r="F641" s="9">
        <v>70</v>
      </c>
      <c r="G641" s="49">
        <v>90</v>
      </c>
      <c r="H641" s="10">
        <v>78</v>
      </c>
    </row>
    <row r="642" spans="1:8" x14ac:dyDescent="0.3">
      <c r="A642" s="14" t="s">
        <v>949</v>
      </c>
      <c r="B642" s="15">
        <v>15</v>
      </c>
      <c r="C642" s="14" t="s">
        <v>950</v>
      </c>
      <c r="D642" s="15">
        <v>13.7</v>
      </c>
      <c r="E642" s="49">
        <v>58</v>
      </c>
      <c r="F642" s="9">
        <v>70</v>
      </c>
      <c r="G642" s="49">
        <v>64</v>
      </c>
      <c r="H642" s="10">
        <v>78</v>
      </c>
    </row>
    <row r="643" spans="1:8" x14ac:dyDescent="0.3">
      <c r="A643" s="14" t="s">
        <v>951</v>
      </c>
      <c r="B643" s="15">
        <v>14.8</v>
      </c>
      <c r="C643" s="14" t="s">
        <v>952</v>
      </c>
      <c r="D643" s="15">
        <v>13.7</v>
      </c>
      <c r="E643" s="49">
        <v>78</v>
      </c>
      <c r="F643" s="9">
        <v>70</v>
      </c>
      <c r="G643" s="49">
        <v>64</v>
      </c>
      <c r="H643" s="10">
        <v>78</v>
      </c>
    </row>
    <row r="644" spans="1:8" x14ac:dyDescent="0.3">
      <c r="A644" s="14" t="s">
        <v>903</v>
      </c>
      <c r="B644" s="15">
        <v>12.3</v>
      </c>
      <c r="C644" s="14" t="s">
        <v>535</v>
      </c>
      <c r="D644" s="15">
        <v>13.8</v>
      </c>
      <c r="E644" s="49">
        <v>65</v>
      </c>
      <c r="F644" s="9">
        <v>70</v>
      </c>
      <c r="G644" s="49">
        <v>88</v>
      </c>
      <c r="H644" s="10">
        <v>78</v>
      </c>
    </row>
    <row r="645" spans="1:8" x14ac:dyDescent="0.3">
      <c r="A645" s="14" t="s">
        <v>953</v>
      </c>
      <c r="B645" s="15">
        <v>15.9</v>
      </c>
      <c r="C645" s="14" t="s">
        <v>954</v>
      </c>
      <c r="D645" s="15">
        <v>13.8</v>
      </c>
      <c r="E645" s="49">
        <v>62</v>
      </c>
      <c r="F645" s="9">
        <v>70</v>
      </c>
      <c r="G645" s="49">
        <v>64</v>
      </c>
      <c r="H645" s="10">
        <v>78</v>
      </c>
    </row>
    <row r="646" spans="1:8" x14ac:dyDescent="0.3">
      <c r="A646" s="14" t="s">
        <v>955</v>
      </c>
      <c r="B646" s="15">
        <v>18.600000000000001</v>
      </c>
      <c r="C646" s="14" t="s">
        <v>562</v>
      </c>
      <c r="D646" s="15">
        <v>13.9</v>
      </c>
      <c r="E646" s="49">
        <v>55</v>
      </c>
      <c r="F646" s="9">
        <v>70</v>
      </c>
      <c r="G646" s="49">
        <v>82</v>
      </c>
      <c r="H646" s="10">
        <v>78</v>
      </c>
    </row>
    <row r="647" spans="1:8" x14ac:dyDescent="0.3">
      <c r="A647" s="14" t="s">
        <v>956</v>
      </c>
      <c r="B647" s="15">
        <v>18.899999999999999</v>
      </c>
      <c r="C647" s="14" t="s">
        <v>573</v>
      </c>
      <c r="D647" s="15">
        <v>13.9</v>
      </c>
      <c r="E647" s="49">
        <v>41</v>
      </c>
      <c r="F647" s="9">
        <v>70</v>
      </c>
      <c r="G647" s="49">
        <v>88</v>
      </c>
      <c r="H647" s="10">
        <v>78</v>
      </c>
    </row>
    <row r="648" spans="1:8" x14ac:dyDescent="0.3">
      <c r="A648" s="14" t="s">
        <v>957</v>
      </c>
      <c r="B648" s="15">
        <v>19.399999999999999</v>
      </c>
      <c r="C648" s="14" t="s">
        <v>958</v>
      </c>
      <c r="D648" s="15">
        <v>13.9</v>
      </c>
      <c r="E648" s="49">
        <v>55</v>
      </c>
      <c r="F648" s="9">
        <v>70</v>
      </c>
      <c r="G648" s="49">
        <v>74</v>
      </c>
      <c r="H648" s="10">
        <v>78</v>
      </c>
    </row>
    <row r="649" spans="1:8" x14ac:dyDescent="0.3">
      <c r="A649" s="14" t="s">
        <v>959</v>
      </c>
      <c r="B649" s="15">
        <v>18.5</v>
      </c>
      <c r="C649" s="14" t="s">
        <v>960</v>
      </c>
      <c r="D649" s="15">
        <v>13.9</v>
      </c>
      <c r="E649" s="49">
        <v>63</v>
      </c>
      <c r="F649" s="9">
        <v>70</v>
      </c>
      <c r="G649" s="49">
        <v>88</v>
      </c>
      <c r="H649" s="10">
        <v>78</v>
      </c>
    </row>
    <row r="650" spans="1:8" x14ac:dyDescent="0.3">
      <c r="A650" s="14" t="s">
        <v>864</v>
      </c>
      <c r="B650" s="15">
        <v>10.8</v>
      </c>
      <c r="C650" s="14" t="s">
        <v>372</v>
      </c>
      <c r="D650" s="15">
        <v>14</v>
      </c>
      <c r="E650" s="49">
        <v>63</v>
      </c>
      <c r="F650" s="9">
        <v>70</v>
      </c>
      <c r="G650" s="49">
        <v>92</v>
      </c>
      <c r="H650" s="10">
        <v>78</v>
      </c>
    </row>
    <row r="651" spans="1:8" x14ac:dyDescent="0.3">
      <c r="A651" s="14" t="s">
        <v>796</v>
      </c>
      <c r="B651" s="15">
        <v>8.9</v>
      </c>
      <c r="C651" s="14" t="s">
        <v>558</v>
      </c>
      <c r="D651" s="15">
        <v>14</v>
      </c>
      <c r="E651" s="49">
        <v>80</v>
      </c>
      <c r="F651" s="9">
        <v>70</v>
      </c>
      <c r="G651" s="49">
        <v>76</v>
      </c>
      <c r="H651" s="10">
        <v>78</v>
      </c>
    </row>
    <row r="652" spans="1:8" x14ac:dyDescent="0.3">
      <c r="A652" s="14" t="s">
        <v>855</v>
      </c>
      <c r="B652" s="15">
        <v>10.6</v>
      </c>
      <c r="C652" s="14" t="s">
        <v>583</v>
      </c>
      <c r="D652" s="15">
        <v>14</v>
      </c>
      <c r="E652" s="49">
        <v>47</v>
      </c>
      <c r="F652" s="9">
        <v>70</v>
      </c>
      <c r="G652" s="49">
        <v>71</v>
      </c>
      <c r="H652" s="10">
        <v>78</v>
      </c>
    </row>
    <row r="653" spans="1:8" x14ac:dyDescent="0.3">
      <c r="A653" s="14" t="s">
        <v>895</v>
      </c>
      <c r="B653" s="15">
        <v>12.1</v>
      </c>
      <c r="C653" s="14" t="s">
        <v>961</v>
      </c>
      <c r="D653" s="15">
        <v>14</v>
      </c>
      <c r="E653" s="49">
        <v>29</v>
      </c>
      <c r="F653" s="9">
        <v>70</v>
      </c>
      <c r="G653" s="49">
        <v>119</v>
      </c>
      <c r="H653" s="10">
        <v>78</v>
      </c>
    </row>
    <row r="654" spans="1:8" x14ac:dyDescent="0.3">
      <c r="A654" s="14" t="s">
        <v>962</v>
      </c>
      <c r="B654" s="15">
        <v>15.3</v>
      </c>
      <c r="C654" s="14" t="s">
        <v>963</v>
      </c>
      <c r="D654" s="15">
        <v>14</v>
      </c>
      <c r="E654" s="49">
        <v>45</v>
      </c>
      <c r="F654" s="9">
        <v>70</v>
      </c>
      <c r="G654" s="49">
        <v>90</v>
      </c>
      <c r="H654" s="10">
        <v>78</v>
      </c>
    </row>
    <row r="655" spans="1:8" x14ac:dyDescent="0.3">
      <c r="A655" s="14" t="s">
        <v>897</v>
      </c>
      <c r="B655" s="15">
        <v>12.1</v>
      </c>
      <c r="C655" s="14" t="s">
        <v>793</v>
      </c>
      <c r="D655" s="15">
        <v>14.1</v>
      </c>
      <c r="E655" s="49">
        <v>41</v>
      </c>
      <c r="F655" s="9">
        <v>71</v>
      </c>
      <c r="G655" s="49">
        <v>86</v>
      </c>
      <c r="H655" s="10">
        <v>78</v>
      </c>
    </row>
    <row r="656" spans="1:8" x14ac:dyDescent="0.3">
      <c r="A656" s="14" t="s">
        <v>831</v>
      </c>
      <c r="B656" s="15">
        <v>10.1</v>
      </c>
      <c r="C656" s="14" t="s">
        <v>876</v>
      </c>
      <c r="D656" s="15">
        <v>14.1</v>
      </c>
      <c r="E656" s="49">
        <v>65</v>
      </c>
      <c r="F656" s="9">
        <v>71</v>
      </c>
      <c r="G656" s="49">
        <v>69</v>
      </c>
      <c r="H656" s="10">
        <v>78</v>
      </c>
    </row>
    <row r="657" spans="1:8" x14ac:dyDescent="0.3">
      <c r="A657" s="14" t="s">
        <v>845</v>
      </c>
      <c r="B657" s="15">
        <v>10.4</v>
      </c>
      <c r="C657" s="14" t="s">
        <v>964</v>
      </c>
      <c r="D657" s="15">
        <v>14.1</v>
      </c>
      <c r="E657" s="49">
        <v>85</v>
      </c>
      <c r="F657" s="9">
        <v>71</v>
      </c>
      <c r="G657" s="49">
        <v>75</v>
      </c>
      <c r="H657" s="40">
        <v>81</v>
      </c>
    </row>
    <row r="658" spans="1:8" x14ac:dyDescent="0.3">
      <c r="A658" s="14" t="s">
        <v>790</v>
      </c>
      <c r="B658" s="15">
        <v>8.8000000000000007</v>
      </c>
      <c r="C658" s="14" t="s">
        <v>581</v>
      </c>
      <c r="D658" s="15">
        <v>14.2</v>
      </c>
      <c r="E658" s="49">
        <v>57</v>
      </c>
      <c r="F658" s="9">
        <v>71</v>
      </c>
      <c r="G658" s="49">
        <v>86</v>
      </c>
      <c r="H658" s="40">
        <v>81</v>
      </c>
    </row>
    <row r="659" spans="1:8" x14ac:dyDescent="0.3">
      <c r="A659" s="14" t="s">
        <v>825</v>
      </c>
      <c r="B659" s="15">
        <v>9.9</v>
      </c>
      <c r="C659" s="14" t="s">
        <v>786</v>
      </c>
      <c r="D659" s="15">
        <v>14.2</v>
      </c>
      <c r="E659" s="49">
        <v>58</v>
      </c>
      <c r="F659" s="9">
        <v>71</v>
      </c>
      <c r="G659" s="49">
        <v>82</v>
      </c>
      <c r="H659" s="40">
        <v>81</v>
      </c>
    </row>
    <row r="660" spans="1:8" x14ac:dyDescent="0.3">
      <c r="A660" s="14" t="s">
        <v>958</v>
      </c>
      <c r="B660" s="15">
        <v>13.9</v>
      </c>
      <c r="C660" s="14" t="s">
        <v>393</v>
      </c>
      <c r="D660" s="15">
        <v>14.3</v>
      </c>
      <c r="E660" s="49">
        <v>62</v>
      </c>
      <c r="F660" s="9">
        <v>71</v>
      </c>
      <c r="G660" s="49">
        <v>96</v>
      </c>
      <c r="H660" s="40">
        <v>81</v>
      </c>
    </row>
    <row r="661" spans="1:8" x14ac:dyDescent="0.3">
      <c r="A661" s="14" t="s">
        <v>927</v>
      </c>
      <c r="B661" s="15">
        <v>12.9</v>
      </c>
      <c r="C661" s="14" t="s">
        <v>586</v>
      </c>
      <c r="D661" s="15">
        <v>14.3</v>
      </c>
      <c r="E661" s="49">
        <v>84</v>
      </c>
      <c r="F661" s="9">
        <v>71</v>
      </c>
      <c r="G661" s="49">
        <v>71</v>
      </c>
      <c r="H661" s="40">
        <v>81</v>
      </c>
    </row>
    <row r="662" spans="1:8" x14ac:dyDescent="0.3">
      <c r="A662" s="14" t="s">
        <v>788</v>
      </c>
      <c r="B662" s="15">
        <v>8.6999999999999993</v>
      </c>
      <c r="C662" s="14" t="s">
        <v>830</v>
      </c>
      <c r="D662" s="15">
        <v>14.3</v>
      </c>
      <c r="E662" s="49">
        <v>64</v>
      </c>
      <c r="F662" s="9">
        <v>71</v>
      </c>
      <c r="G662" s="49">
        <v>90</v>
      </c>
      <c r="H662" s="40">
        <v>81</v>
      </c>
    </row>
    <row r="663" spans="1:8" x14ac:dyDescent="0.3">
      <c r="A663" s="14" t="s">
        <v>811</v>
      </c>
      <c r="B663" s="15">
        <v>9.3000000000000007</v>
      </c>
      <c r="C663" s="14" t="s">
        <v>878</v>
      </c>
      <c r="D663" s="15">
        <v>14.3</v>
      </c>
      <c r="E663" s="49">
        <v>74</v>
      </c>
      <c r="F663" s="9">
        <v>71</v>
      </c>
      <c r="G663" s="49">
        <v>78</v>
      </c>
      <c r="H663" s="10">
        <v>81</v>
      </c>
    </row>
    <row r="664" spans="1:8" x14ac:dyDescent="0.3">
      <c r="A664" s="14" t="s">
        <v>834</v>
      </c>
      <c r="B664" s="15">
        <v>10.199999999999999</v>
      </c>
      <c r="C664" s="14" t="s">
        <v>946</v>
      </c>
      <c r="D664" s="15">
        <v>14.3</v>
      </c>
      <c r="E664" s="49">
        <v>57</v>
      </c>
      <c r="F664" s="9">
        <v>72</v>
      </c>
      <c r="G664" s="49">
        <v>68</v>
      </c>
      <c r="H664" s="10">
        <v>81</v>
      </c>
    </row>
    <row r="665" spans="1:8" x14ac:dyDescent="0.3">
      <c r="A665" s="14" t="s">
        <v>877</v>
      </c>
      <c r="B665" s="15">
        <v>11.2</v>
      </c>
      <c r="C665" s="14" t="s">
        <v>965</v>
      </c>
      <c r="D665" s="15">
        <v>14.3</v>
      </c>
      <c r="E665" s="49">
        <v>55</v>
      </c>
      <c r="F665" s="9">
        <v>72</v>
      </c>
      <c r="G665" s="49">
        <v>71</v>
      </c>
      <c r="H665" s="10">
        <v>81</v>
      </c>
    </row>
    <row r="666" spans="1:8" x14ac:dyDescent="0.3">
      <c r="A666" s="14" t="s">
        <v>916</v>
      </c>
      <c r="B666" s="15">
        <v>12.6</v>
      </c>
      <c r="C666" s="14" t="s">
        <v>338</v>
      </c>
      <c r="D666" s="15">
        <v>14.4</v>
      </c>
      <c r="E666" s="49">
        <v>56</v>
      </c>
      <c r="F666" s="9">
        <v>72</v>
      </c>
      <c r="G666" s="49">
        <v>68</v>
      </c>
      <c r="H666" s="10">
        <v>82</v>
      </c>
    </row>
    <row r="667" spans="1:8" x14ac:dyDescent="0.3">
      <c r="A667" s="14" t="s">
        <v>948</v>
      </c>
      <c r="B667" s="15">
        <v>13.7</v>
      </c>
      <c r="C667" s="14" t="s">
        <v>353</v>
      </c>
      <c r="D667" s="15">
        <v>14.4</v>
      </c>
      <c r="E667" s="49">
        <v>41</v>
      </c>
      <c r="F667" s="9">
        <v>72</v>
      </c>
      <c r="G667" s="49">
        <v>88</v>
      </c>
      <c r="H667" s="10">
        <v>82</v>
      </c>
    </row>
    <row r="668" spans="1:8" x14ac:dyDescent="0.3">
      <c r="A668" s="14" t="s">
        <v>888</v>
      </c>
      <c r="B668" s="15">
        <v>11.7</v>
      </c>
      <c r="C668" s="14" t="s">
        <v>377</v>
      </c>
      <c r="D668" s="15">
        <v>14.4</v>
      </c>
      <c r="E668" s="49">
        <v>75</v>
      </c>
      <c r="F668" s="9">
        <v>72</v>
      </c>
      <c r="G668" s="49">
        <v>76</v>
      </c>
      <c r="H668" s="10">
        <v>82</v>
      </c>
    </row>
    <row r="669" spans="1:8" x14ac:dyDescent="0.3">
      <c r="A669" s="14" t="s">
        <v>966</v>
      </c>
      <c r="B669" s="15">
        <v>15.1</v>
      </c>
      <c r="C669" s="14" t="s">
        <v>464</v>
      </c>
      <c r="D669" s="15">
        <v>14.4</v>
      </c>
      <c r="E669" s="49">
        <v>58</v>
      </c>
      <c r="F669" s="9">
        <v>72</v>
      </c>
      <c r="G669" s="49">
        <v>74</v>
      </c>
      <c r="H669" s="10">
        <v>82</v>
      </c>
    </row>
    <row r="670" spans="1:8" x14ac:dyDescent="0.3">
      <c r="A670" s="14" t="s">
        <v>967</v>
      </c>
      <c r="B670" s="15">
        <v>16.7</v>
      </c>
      <c r="C670" s="14" t="s">
        <v>879</v>
      </c>
      <c r="D670" s="15">
        <v>14.4</v>
      </c>
      <c r="E670" s="49">
        <v>68</v>
      </c>
      <c r="F670" s="9">
        <v>72</v>
      </c>
      <c r="G670" s="49">
        <v>70</v>
      </c>
      <c r="H670" s="10">
        <v>82</v>
      </c>
    </row>
    <row r="671" spans="1:8" x14ac:dyDescent="0.3">
      <c r="A671" s="14" t="s">
        <v>968</v>
      </c>
      <c r="B671" s="15">
        <v>15.9</v>
      </c>
      <c r="C671" s="14" t="s">
        <v>947</v>
      </c>
      <c r="D671" s="15">
        <v>14.4</v>
      </c>
      <c r="E671" s="49">
        <v>59</v>
      </c>
      <c r="F671" s="9">
        <v>72</v>
      </c>
      <c r="G671" s="49">
        <v>78</v>
      </c>
      <c r="H671" s="10">
        <v>82</v>
      </c>
    </row>
    <row r="672" spans="1:8" x14ac:dyDescent="0.3">
      <c r="A672" s="14" t="s">
        <v>942</v>
      </c>
      <c r="B672" s="15">
        <v>13.6</v>
      </c>
      <c r="C672" s="14" t="s">
        <v>969</v>
      </c>
      <c r="D672" s="15">
        <v>14.4</v>
      </c>
      <c r="E672" s="49">
        <v>72</v>
      </c>
      <c r="F672" s="9">
        <v>72</v>
      </c>
      <c r="G672" s="49">
        <v>69</v>
      </c>
      <c r="H672" s="10">
        <v>82</v>
      </c>
    </row>
    <row r="673" spans="1:8" x14ac:dyDescent="0.3">
      <c r="A673" s="14" t="s">
        <v>961</v>
      </c>
      <c r="B673" s="15">
        <v>14</v>
      </c>
      <c r="C673" s="14" t="s">
        <v>373</v>
      </c>
      <c r="D673" s="15">
        <v>14.5</v>
      </c>
      <c r="E673" s="49">
        <v>110</v>
      </c>
      <c r="F673" s="9">
        <v>72</v>
      </c>
      <c r="G673" s="49">
        <v>77</v>
      </c>
      <c r="H673" s="10">
        <v>82</v>
      </c>
    </row>
    <row r="674" spans="1:8" x14ac:dyDescent="0.3">
      <c r="A674" s="14" t="s">
        <v>969</v>
      </c>
      <c r="B674" s="15">
        <v>14.4</v>
      </c>
      <c r="C674" s="14" t="s">
        <v>512</v>
      </c>
      <c r="D674" s="15">
        <v>14.5</v>
      </c>
      <c r="E674" s="49">
        <v>56</v>
      </c>
      <c r="F674" s="9">
        <v>73</v>
      </c>
      <c r="G674" s="49">
        <v>64</v>
      </c>
      <c r="H674" s="10">
        <v>82</v>
      </c>
    </row>
    <row r="675" spans="1:8" x14ac:dyDescent="0.3">
      <c r="A675" s="14" t="s">
        <v>965</v>
      </c>
      <c r="B675" s="15">
        <v>14.3</v>
      </c>
      <c r="C675" s="14" t="s">
        <v>970</v>
      </c>
      <c r="D675" s="15">
        <v>14.5</v>
      </c>
      <c r="E675" s="49">
        <v>70</v>
      </c>
      <c r="F675" s="9">
        <v>73</v>
      </c>
      <c r="G675" s="49">
        <v>124</v>
      </c>
      <c r="H675" s="10">
        <v>82</v>
      </c>
    </row>
    <row r="676" spans="1:8" x14ac:dyDescent="0.3">
      <c r="A676" s="14" t="s">
        <v>859</v>
      </c>
      <c r="B676" s="15">
        <v>10.7</v>
      </c>
      <c r="C676" s="14" t="s">
        <v>524</v>
      </c>
      <c r="D676" s="15">
        <v>14.6</v>
      </c>
      <c r="E676" s="49">
        <v>56</v>
      </c>
      <c r="F676" s="9">
        <v>73</v>
      </c>
      <c r="G676" s="49">
        <v>83</v>
      </c>
      <c r="H676" s="10">
        <v>82</v>
      </c>
    </row>
    <row r="677" spans="1:8" x14ac:dyDescent="0.3">
      <c r="A677" s="14" t="s">
        <v>861</v>
      </c>
      <c r="B677" s="15">
        <v>10.7</v>
      </c>
      <c r="C677" s="14" t="s">
        <v>577</v>
      </c>
      <c r="D677" s="15">
        <v>14.6</v>
      </c>
      <c r="E677" s="49">
        <v>50</v>
      </c>
      <c r="F677" s="9">
        <v>73</v>
      </c>
      <c r="G677" s="49">
        <v>78</v>
      </c>
      <c r="H677" s="10">
        <v>82</v>
      </c>
    </row>
    <row r="678" spans="1:8" x14ac:dyDescent="0.3">
      <c r="A678" s="14" t="s">
        <v>847</v>
      </c>
      <c r="B678" s="15">
        <v>10.4</v>
      </c>
      <c r="C678" s="14" t="s">
        <v>971</v>
      </c>
      <c r="D678" s="15">
        <v>14.6</v>
      </c>
      <c r="E678" s="49">
        <v>41</v>
      </c>
      <c r="F678" s="9">
        <v>73</v>
      </c>
      <c r="G678" s="49">
        <v>88</v>
      </c>
      <c r="H678" s="10">
        <v>82</v>
      </c>
    </row>
    <row r="679" spans="1:8" x14ac:dyDescent="0.3">
      <c r="A679" s="14" t="s">
        <v>813</v>
      </c>
      <c r="B679" s="15">
        <v>9.3000000000000007</v>
      </c>
      <c r="C679" s="14" t="s">
        <v>389</v>
      </c>
      <c r="D679" s="15">
        <v>14.8</v>
      </c>
      <c r="E679" s="49">
        <v>50</v>
      </c>
      <c r="F679" s="9">
        <v>73</v>
      </c>
      <c r="G679" s="49">
        <v>70</v>
      </c>
      <c r="H679" s="10">
        <v>82</v>
      </c>
    </row>
    <row r="680" spans="1:8" x14ac:dyDescent="0.3">
      <c r="A680" s="14" t="s">
        <v>803</v>
      </c>
      <c r="B680" s="15">
        <v>9</v>
      </c>
      <c r="C680" s="14" t="s">
        <v>548</v>
      </c>
      <c r="D680" s="15">
        <v>14.8</v>
      </c>
      <c r="E680" s="49">
        <v>55</v>
      </c>
      <c r="F680" s="9">
        <v>73</v>
      </c>
      <c r="G680" s="49">
        <v>78</v>
      </c>
      <c r="H680" s="10">
        <v>82</v>
      </c>
    </row>
    <row r="681" spans="1:8" x14ac:dyDescent="0.3">
      <c r="A681" s="14" t="s">
        <v>789</v>
      </c>
      <c r="B681" s="15">
        <v>8.6999999999999993</v>
      </c>
      <c r="C681" s="14" t="s">
        <v>564</v>
      </c>
      <c r="D681" s="15">
        <v>14.8</v>
      </c>
      <c r="E681" s="49">
        <v>75</v>
      </c>
      <c r="F681" s="9">
        <v>73</v>
      </c>
      <c r="G681" s="49">
        <v>124</v>
      </c>
      <c r="H681" s="10">
        <v>82</v>
      </c>
    </row>
    <row r="682" spans="1:8" x14ac:dyDescent="0.3">
      <c r="A682" s="14" t="s">
        <v>745</v>
      </c>
      <c r="B682" s="15">
        <v>6.3</v>
      </c>
      <c r="C682" s="14" t="s">
        <v>951</v>
      </c>
      <c r="D682" s="15">
        <v>14.8</v>
      </c>
      <c r="E682" s="49">
        <v>59</v>
      </c>
      <c r="F682" s="9">
        <v>73</v>
      </c>
      <c r="G682" s="49">
        <v>68</v>
      </c>
      <c r="H682" s="10">
        <v>82</v>
      </c>
    </row>
    <row r="683" spans="1:8" x14ac:dyDescent="0.3">
      <c r="A683" s="14" t="s">
        <v>740</v>
      </c>
      <c r="B683" s="15">
        <v>5.9</v>
      </c>
      <c r="C683" s="14" t="s">
        <v>560</v>
      </c>
      <c r="D683" s="15">
        <v>14.9</v>
      </c>
      <c r="E683" s="49">
        <v>74</v>
      </c>
      <c r="F683" s="9">
        <v>74</v>
      </c>
      <c r="G683" s="49">
        <v>70</v>
      </c>
      <c r="H683" s="10">
        <v>82</v>
      </c>
    </row>
    <row r="684" spans="1:8" x14ac:dyDescent="0.3">
      <c r="A684" s="14" t="s">
        <v>749</v>
      </c>
      <c r="B684" s="15">
        <v>6.7</v>
      </c>
      <c r="C684" s="14" t="s">
        <v>582</v>
      </c>
      <c r="D684" s="15">
        <v>15</v>
      </c>
      <c r="E684" s="49">
        <v>41</v>
      </c>
      <c r="F684" s="9">
        <v>74</v>
      </c>
      <c r="G684" s="49">
        <v>62</v>
      </c>
      <c r="H684" s="10">
        <v>83</v>
      </c>
    </row>
    <row r="685" spans="1:8" x14ac:dyDescent="0.3">
      <c r="A685" s="14" t="s">
        <v>722</v>
      </c>
      <c r="B685" s="15">
        <v>4.7</v>
      </c>
      <c r="C685" s="14" t="s">
        <v>887</v>
      </c>
      <c r="D685" s="15">
        <v>15</v>
      </c>
      <c r="E685" s="49">
        <v>41</v>
      </c>
      <c r="F685" s="9">
        <v>74</v>
      </c>
      <c r="G685" s="49">
        <v>81</v>
      </c>
      <c r="H685" s="10">
        <v>83</v>
      </c>
    </row>
    <row r="686" spans="1:8" x14ac:dyDescent="0.3">
      <c r="A686" s="14" t="s">
        <v>664</v>
      </c>
      <c r="B686" s="15">
        <v>2.5</v>
      </c>
      <c r="C686" s="14" t="s">
        <v>949</v>
      </c>
      <c r="D686" s="15">
        <v>15</v>
      </c>
      <c r="E686" s="49">
        <v>41</v>
      </c>
      <c r="F686" s="9">
        <v>74</v>
      </c>
      <c r="G686" s="49">
        <v>78</v>
      </c>
      <c r="H686" s="10">
        <v>83</v>
      </c>
    </row>
    <row r="687" spans="1:8" x14ac:dyDescent="0.3">
      <c r="A687" s="14" t="s">
        <v>710</v>
      </c>
      <c r="B687" s="15">
        <v>3.7</v>
      </c>
      <c r="C687" s="14" t="s">
        <v>387</v>
      </c>
      <c r="D687" s="15">
        <v>15.1</v>
      </c>
      <c r="E687" s="49">
        <v>56</v>
      </c>
      <c r="F687" s="9">
        <v>74</v>
      </c>
      <c r="G687" s="49">
        <v>86</v>
      </c>
      <c r="H687" s="10">
        <v>83</v>
      </c>
    </row>
    <row r="688" spans="1:8" x14ac:dyDescent="0.3">
      <c r="A688" s="14" t="s">
        <v>775</v>
      </c>
      <c r="B688" s="15">
        <v>7.6</v>
      </c>
      <c r="C688" s="14" t="s">
        <v>966</v>
      </c>
      <c r="D688" s="15">
        <v>15.1</v>
      </c>
      <c r="E688" s="49">
        <v>75</v>
      </c>
      <c r="F688" s="9">
        <v>74</v>
      </c>
      <c r="G688" s="49">
        <v>59</v>
      </c>
      <c r="H688" s="10">
        <v>83</v>
      </c>
    </row>
    <row r="689" spans="1:8" x14ac:dyDescent="0.3">
      <c r="A689" s="14" t="s">
        <v>762</v>
      </c>
      <c r="B689" s="15">
        <v>6.9</v>
      </c>
      <c r="C689" s="14" t="s">
        <v>536</v>
      </c>
      <c r="D689" s="15">
        <v>15.2</v>
      </c>
      <c r="E689" s="49">
        <v>85</v>
      </c>
      <c r="F689" s="9">
        <v>74</v>
      </c>
      <c r="G689" s="49">
        <v>68</v>
      </c>
      <c r="H689" s="10">
        <v>83</v>
      </c>
    </row>
    <row r="690" spans="1:8" x14ac:dyDescent="0.3">
      <c r="A690" s="14" t="s">
        <v>838</v>
      </c>
      <c r="B690" s="15">
        <v>10.3</v>
      </c>
      <c r="C690" s="14" t="s">
        <v>569</v>
      </c>
      <c r="D690" s="15">
        <v>15.2</v>
      </c>
      <c r="E690" s="49">
        <v>57</v>
      </c>
      <c r="F690" s="9">
        <v>74</v>
      </c>
      <c r="G690" s="49">
        <v>75</v>
      </c>
      <c r="H690" s="10">
        <v>83</v>
      </c>
    </row>
    <row r="691" spans="1:8" x14ac:dyDescent="0.3">
      <c r="A691" s="14" t="s">
        <v>798</v>
      </c>
      <c r="B691" s="15">
        <v>8.9</v>
      </c>
      <c r="C691" s="14" t="s">
        <v>571</v>
      </c>
      <c r="D691" s="15">
        <v>15.2</v>
      </c>
      <c r="E691" s="49">
        <v>66</v>
      </c>
      <c r="F691" s="9">
        <v>74</v>
      </c>
      <c r="G691" s="49">
        <v>74</v>
      </c>
      <c r="H691" s="10">
        <v>83</v>
      </c>
    </row>
    <row r="692" spans="1:8" x14ac:dyDescent="0.3">
      <c r="A692" s="14" t="s">
        <v>778</v>
      </c>
      <c r="B692" s="15">
        <v>7.7</v>
      </c>
      <c r="C692" s="39" t="s">
        <v>802</v>
      </c>
      <c r="D692" s="10">
        <v>15.2</v>
      </c>
      <c r="E692" s="49">
        <v>65</v>
      </c>
      <c r="F692" s="9">
        <v>74</v>
      </c>
      <c r="G692" s="49">
        <v>60</v>
      </c>
      <c r="H692" s="10">
        <v>83</v>
      </c>
    </row>
    <row r="693" spans="1:8" x14ac:dyDescent="0.3">
      <c r="A693" s="14" t="s">
        <v>720</v>
      </c>
      <c r="B693" s="15">
        <v>4.5999999999999996</v>
      </c>
      <c r="C693" s="14" t="s">
        <v>354</v>
      </c>
      <c r="D693" s="15">
        <v>15.3</v>
      </c>
      <c r="E693" s="49">
        <v>55</v>
      </c>
      <c r="F693" s="9">
        <v>74</v>
      </c>
      <c r="G693" s="49">
        <v>70</v>
      </c>
      <c r="H693" s="10">
        <v>83</v>
      </c>
    </row>
    <row r="694" spans="1:8" x14ac:dyDescent="0.3">
      <c r="A694" s="14" t="s">
        <v>734</v>
      </c>
      <c r="B694" s="15">
        <v>5.7</v>
      </c>
      <c r="C694" s="14" t="s">
        <v>422</v>
      </c>
      <c r="D694" s="15">
        <v>15.3</v>
      </c>
      <c r="E694" s="49">
        <v>90</v>
      </c>
      <c r="F694" s="9">
        <v>74</v>
      </c>
      <c r="G694" s="49">
        <v>124</v>
      </c>
      <c r="H694" s="10">
        <v>83</v>
      </c>
    </row>
    <row r="695" spans="1:8" x14ac:dyDescent="0.3">
      <c r="A695" s="14" t="s">
        <v>800</v>
      </c>
      <c r="B695" s="15">
        <v>8.9</v>
      </c>
      <c r="C695" s="14" t="s">
        <v>533</v>
      </c>
      <c r="D695" s="15">
        <v>15.3</v>
      </c>
      <c r="E695" s="49">
        <v>68</v>
      </c>
      <c r="F695" s="9">
        <v>74</v>
      </c>
      <c r="G695" s="49">
        <v>58</v>
      </c>
      <c r="H695" s="10">
        <v>83</v>
      </c>
    </row>
    <row r="696" spans="1:8" x14ac:dyDescent="0.3">
      <c r="A696" s="14" t="s">
        <v>780</v>
      </c>
      <c r="B696" s="15">
        <v>7.7</v>
      </c>
      <c r="C696" s="14" t="s">
        <v>584</v>
      </c>
      <c r="D696" s="15">
        <v>15.3</v>
      </c>
      <c r="E696" s="49">
        <v>63</v>
      </c>
      <c r="F696" s="9">
        <v>74</v>
      </c>
      <c r="G696" s="49">
        <v>84</v>
      </c>
      <c r="H696" s="10">
        <v>83</v>
      </c>
    </row>
    <row r="697" spans="1:8" x14ac:dyDescent="0.3">
      <c r="A697" s="14" t="s">
        <v>774</v>
      </c>
      <c r="B697" s="15">
        <v>7.4</v>
      </c>
      <c r="C697" s="14" t="s">
        <v>962</v>
      </c>
      <c r="D697" s="15">
        <v>15.3</v>
      </c>
      <c r="E697" s="49">
        <v>49</v>
      </c>
      <c r="F697" s="9">
        <v>74</v>
      </c>
      <c r="G697" s="49">
        <v>104</v>
      </c>
      <c r="H697" s="10">
        <v>83</v>
      </c>
    </row>
    <row r="698" spans="1:8" x14ac:dyDescent="0.3">
      <c r="A698" s="14" t="s">
        <v>727</v>
      </c>
      <c r="B698" s="15">
        <v>5.5</v>
      </c>
      <c r="C698" s="14" t="s">
        <v>375</v>
      </c>
      <c r="D698" s="15">
        <v>15.4</v>
      </c>
      <c r="E698" s="49">
        <v>66</v>
      </c>
      <c r="F698" s="9">
        <v>74</v>
      </c>
      <c r="G698" s="49">
        <v>66</v>
      </c>
      <c r="H698" s="10">
        <v>83</v>
      </c>
    </row>
    <row r="699" spans="1:8" x14ac:dyDescent="0.3">
      <c r="A699" s="14" t="s">
        <v>765</v>
      </c>
      <c r="B699" s="15">
        <v>7</v>
      </c>
      <c r="C699" s="14" t="s">
        <v>538</v>
      </c>
      <c r="D699" s="15">
        <v>15.4</v>
      </c>
      <c r="E699" s="49">
        <v>63</v>
      </c>
      <c r="F699" s="9">
        <v>74</v>
      </c>
      <c r="G699" s="49">
        <v>84</v>
      </c>
      <c r="H699" s="10">
        <v>83</v>
      </c>
    </row>
    <row r="700" spans="1:8" x14ac:dyDescent="0.3">
      <c r="A700" s="14" t="s">
        <v>708</v>
      </c>
      <c r="B700" s="15">
        <v>3.6</v>
      </c>
      <c r="C700" s="14" t="s">
        <v>550</v>
      </c>
      <c r="D700" s="15">
        <v>15.4</v>
      </c>
      <c r="E700" s="49">
        <v>65</v>
      </c>
      <c r="F700" s="9">
        <v>74</v>
      </c>
      <c r="G700" s="49">
        <v>65</v>
      </c>
      <c r="H700" s="10">
        <v>83</v>
      </c>
    </row>
    <row r="701" spans="1:8" x14ac:dyDescent="0.3">
      <c r="A701" s="14" t="s">
        <v>741</v>
      </c>
      <c r="B701" s="15">
        <v>5.9</v>
      </c>
      <c r="C701" s="14" t="s">
        <v>972</v>
      </c>
      <c r="D701" s="15">
        <v>15.4</v>
      </c>
      <c r="E701" s="49">
        <v>41</v>
      </c>
      <c r="F701" s="9">
        <v>74</v>
      </c>
      <c r="G701" s="49">
        <v>124</v>
      </c>
      <c r="H701" s="10">
        <v>83</v>
      </c>
    </row>
    <row r="702" spans="1:8" x14ac:dyDescent="0.3">
      <c r="A702" s="14" t="s">
        <v>728</v>
      </c>
      <c r="B702" s="15">
        <v>5.5</v>
      </c>
      <c r="C702" s="14" t="s">
        <v>973</v>
      </c>
      <c r="D702" s="15">
        <v>15.4</v>
      </c>
      <c r="E702" s="49">
        <v>41</v>
      </c>
      <c r="F702" s="9">
        <v>74</v>
      </c>
      <c r="G702" s="49">
        <v>66</v>
      </c>
      <c r="H702" s="10">
        <v>83</v>
      </c>
    </row>
    <row r="703" spans="1:8" x14ac:dyDescent="0.3">
      <c r="A703" s="14" t="s">
        <v>776</v>
      </c>
      <c r="B703" s="15">
        <v>7.6</v>
      </c>
      <c r="C703" s="14" t="s">
        <v>424</v>
      </c>
      <c r="D703" s="15">
        <v>15.5</v>
      </c>
      <c r="E703" s="49">
        <v>38</v>
      </c>
      <c r="F703" s="9">
        <v>75</v>
      </c>
      <c r="G703" s="49">
        <v>104</v>
      </c>
      <c r="H703" s="10">
        <v>84</v>
      </c>
    </row>
    <row r="704" spans="1:8" x14ac:dyDescent="0.3">
      <c r="A704" s="14" t="s">
        <v>737</v>
      </c>
      <c r="B704" s="15">
        <v>5.8</v>
      </c>
      <c r="C704" s="14" t="s">
        <v>567</v>
      </c>
      <c r="D704" s="15">
        <v>15.5</v>
      </c>
      <c r="E704" s="49">
        <v>70</v>
      </c>
      <c r="F704" s="9">
        <v>75</v>
      </c>
      <c r="G704" s="49">
        <v>76</v>
      </c>
      <c r="H704" s="10">
        <v>84</v>
      </c>
    </row>
    <row r="705" spans="1:8" x14ac:dyDescent="0.3">
      <c r="A705" s="14" t="s">
        <v>726</v>
      </c>
      <c r="B705" s="15">
        <v>5.4</v>
      </c>
      <c r="C705" s="14" t="s">
        <v>854</v>
      </c>
      <c r="D705" s="15">
        <v>15.6</v>
      </c>
      <c r="E705" s="49">
        <v>85</v>
      </c>
      <c r="F705" s="9">
        <v>75</v>
      </c>
      <c r="G705" s="49">
        <v>70</v>
      </c>
      <c r="H705" s="10">
        <v>84</v>
      </c>
    </row>
    <row r="706" spans="1:8" x14ac:dyDescent="0.3">
      <c r="A706" s="14" t="s">
        <v>697</v>
      </c>
      <c r="B706" s="15">
        <v>3</v>
      </c>
      <c r="C706" s="14" t="s">
        <v>329</v>
      </c>
      <c r="D706" s="15">
        <v>15.7</v>
      </c>
      <c r="E706" s="49">
        <v>41</v>
      </c>
      <c r="F706" s="9">
        <v>75</v>
      </c>
      <c r="G706" s="49">
        <v>66</v>
      </c>
      <c r="H706" s="10">
        <v>84</v>
      </c>
    </row>
    <row r="707" spans="1:8" x14ac:dyDescent="0.3">
      <c r="A707" s="14" t="s">
        <v>672</v>
      </c>
      <c r="B707" s="15">
        <v>2.6</v>
      </c>
      <c r="C707" s="14" t="s">
        <v>912</v>
      </c>
      <c r="D707" s="15">
        <v>15.7</v>
      </c>
      <c r="E707" s="49">
        <v>70</v>
      </c>
      <c r="F707" s="9">
        <v>75</v>
      </c>
      <c r="G707" s="49">
        <v>92</v>
      </c>
      <c r="H707" s="10">
        <v>84</v>
      </c>
    </row>
    <row r="708" spans="1:8" x14ac:dyDescent="0.3">
      <c r="A708" s="14" t="s">
        <v>447</v>
      </c>
      <c r="B708" s="15">
        <v>-1.3</v>
      </c>
      <c r="C708" s="14" t="s">
        <v>340</v>
      </c>
      <c r="D708" s="15">
        <v>15.8</v>
      </c>
      <c r="E708" s="49">
        <v>44</v>
      </c>
      <c r="F708" s="9">
        <v>75</v>
      </c>
      <c r="G708" s="49">
        <v>70</v>
      </c>
      <c r="H708" s="10">
        <v>84</v>
      </c>
    </row>
    <row r="709" spans="1:8" x14ac:dyDescent="0.3">
      <c r="A709" s="14" t="s">
        <v>328</v>
      </c>
      <c r="B709" s="15">
        <v>-3.8</v>
      </c>
      <c r="C709" s="14" t="s">
        <v>351</v>
      </c>
      <c r="D709" s="15">
        <v>15.8</v>
      </c>
      <c r="E709" s="49">
        <v>73</v>
      </c>
      <c r="F709" s="9">
        <v>75</v>
      </c>
      <c r="G709" s="49">
        <v>63</v>
      </c>
      <c r="H709" s="10">
        <v>84</v>
      </c>
    </row>
    <row r="710" spans="1:8" x14ac:dyDescent="0.3">
      <c r="A710" s="14" t="s">
        <v>361</v>
      </c>
      <c r="B710" s="15">
        <v>-2.9</v>
      </c>
      <c r="C710" s="14" t="s">
        <v>974</v>
      </c>
      <c r="D710" s="15">
        <v>15.8</v>
      </c>
      <c r="E710" s="49">
        <v>75</v>
      </c>
      <c r="F710" s="9">
        <v>75</v>
      </c>
      <c r="G710" s="49">
        <v>65</v>
      </c>
      <c r="H710" s="10">
        <v>84</v>
      </c>
    </row>
    <row r="711" spans="1:8" x14ac:dyDescent="0.3">
      <c r="A711" s="14" t="s">
        <v>467</v>
      </c>
      <c r="B711" s="15">
        <v>-0.9</v>
      </c>
      <c r="C711" s="14" t="s">
        <v>975</v>
      </c>
      <c r="D711" s="15">
        <v>15.8</v>
      </c>
      <c r="E711" s="49">
        <v>67</v>
      </c>
      <c r="F711" s="9">
        <v>75</v>
      </c>
      <c r="G711" s="49">
        <v>76</v>
      </c>
      <c r="H711" s="10">
        <v>84</v>
      </c>
    </row>
    <row r="712" spans="1:8" x14ac:dyDescent="0.3">
      <c r="A712" s="14" t="s">
        <v>474</v>
      </c>
      <c r="B712" s="15">
        <v>-0.8</v>
      </c>
      <c r="C712" s="14" t="s">
        <v>976</v>
      </c>
      <c r="D712" s="15">
        <v>15.8</v>
      </c>
      <c r="E712" s="49">
        <v>63</v>
      </c>
      <c r="F712" s="9">
        <v>75</v>
      </c>
      <c r="G712" s="49">
        <v>56</v>
      </c>
      <c r="H712" s="10">
        <v>84</v>
      </c>
    </row>
    <row r="713" spans="1:8" x14ac:dyDescent="0.3">
      <c r="A713" s="14" t="s">
        <v>623</v>
      </c>
      <c r="B713" s="15">
        <v>1.3</v>
      </c>
      <c r="C713" s="14" t="s">
        <v>486</v>
      </c>
      <c r="D713" s="15">
        <v>15.9</v>
      </c>
      <c r="E713" s="49">
        <v>70</v>
      </c>
      <c r="F713" s="9">
        <v>75</v>
      </c>
      <c r="G713" s="49">
        <v>64</v>
      </c>
      <c r="H713" s="10">
        <v>84</v>
      </c>
    </row>
    <row r="714" spans="1:8" x14ac:dyDescent="0.3">
      <c r="A714" s="14" t="s">
        <v>493</v>
      </c>
      <c r="B714" s="15">
        <v>-0.5</v>
      </c>
      <c r="C714" s="14" t="s">
        <v>953</v>
      </c>
      <c r="D714" s="15">
        <v>15.9</v>
      </c>
      <c r="E714" s="49">
        <v>85</v>
      </c>
      <c r="F714" s="9">
        <v>75</v>
      </c>
      <c r="G714" s="49">
        <v>60</v>
      </c>
      <c r="H714" s="10">
        <v>84</v>
      </c>
    </row>
    <row r="715" spans="1:8" x14ac:dyDescent="0.3">
      <c r="A715" s="14" t="s">
        <v>394</v>
      </c>
      <c r="B715" s="15">
        <v>-2.2999999999999998</v>
      </c>
      <c r="C715" s="14" t="s">
        <v>968</v>
      </c>
      <c r="D715" s="15">
        <v>15.9</v>
      </c>
      <c r="E715" s="49">
        <v>91</v>
      </c>
      <c r="F715" s="9">
        <v>75</v>
      </c>
      <c r="G715" s="49">
        <v>68</v>
      </c>
      <c r="H715" s="10">
        <v>84</v>
      </c>
    </row>
    <row r="716" spans="1:8" x14ac:dyDescent="0.3">
      <c r="A716" s="14" t="s">
        <v>386</v>
      </c>
      <c r="B716" s="15">
        <v>-2.4</v>
      </c>
      <c r="C716" s="14" t="s">
        <v>977</v>
      </c>
      <c r="D716" s="15">
        <v>15.9</v>
      </c>
      <c r="E716" s="49">
        <v>49</v>
      </c>
      <c r="F716" s="9">
        <v>75</v>
      </c>
      <c r="G716" s="49">
        <v>124</v>
      </c>
      <c r="H716" s="10">
        <v>84</v>
      </c>
    </row>
    <row r="717" spans="1:8" x14ac:dyDescent="0.3">
      <c r="A717" s="14" t="s">
        <v>483</v>
      </c>
      <c r="B717" s="15">
        <v>-0.6</v>
      </c>
      <c r="C717" s="14" t="s">
        <v>978</v>
      </c>
      <c r="D717" s="15">
        <v>15.9</v>
      </c>
      <c r="E717" s="49">
        <v>75</v>
      </c>
      <c r="F717" s="9">
        <v>75</v>
      </c>
      <c r="G717" s="49">
        <v>65</v>
      </c>
      <c r="H717" s="10">
        <v>84</v>
      </c>
    </row>
    <row r="718" spans="1:8" x14ac:dyDescent="0.3">
      <c r="A718" s="14" t="s">
        <v>413</v>
      </c>
      <c r="B718" s="15">
        <v>-1.8</v>
      </c>
      <c r="C718" s="14" t="s">
        <v>396</v>
      </c>
      <c r="D718" s="15">
        <v>16</v>
      </c>
      <c r="E718" s="49">
        <v>77</v>
      </c>
      <c r="F718" s="9">
        <v>75</v>
      </c>
      <c r="G718" s="49">
        <v>31</v>
      </c>
      <c r="H718" s="10">
        <v>84</v>
      </c>
    </row>
    <row r="719" spans="1:8" x14ac:dyDescent="0.3">
      <c r="A719" s="14" t="s">
        <v>316</v>
      </c>
      <c r="B719" s="15">
        <v>-4.0999999999999996</v>
      </c>
      <c r="C719" s="14" t="s">
        <v>913</v>
      </c>
      <c r="D719" s="15">
        <v>16</v>
      </c>
      <c r="E719" s="49">
        <v>87</v>
      </c>
      <c r="F719" s="9">
        <v>75</v>
      </c>
      <c r="G719" s="49">
        <v>39</v>
      </c>
      <c r="H719" s="10">
        <v>84</v>
      </c>
    </row>
    <row r="720" spans="1:8" x14ac:dyDescent="0.3">
      <c r="A720" s="14" t="s">
        <v>441</v>
      </c>
      <c r="B720" s="15">
        <v>-1.4</v>
      </c>
      <c r="C720" s="14" t="s">
        <v>979</v>
      </c>
      <c r="D720" s="15">
        <v>16</v>
      </c>
      <c r="E720" s="49">
        <v>54</v>
      </c>
      <c r="F720" s="9">
        <v>75</v>
      </c>
      <c r="G720" s="49">
        <v>124</v>
      </c>
      <c r="H720" s="10">
        <v>84</v>
      </c>
    </row>
    <row r="721" spans="1:8" x14ac:dyDescent="0.3">
      <c r="A721" s="14" t="s">
        <v>415</v>
      </c>
      <c r="B721" s="15">
        <v>-1.8</v>
      </c>
      <c r="C721" s="14" t="s">
        <v>528</v>
      </c>
      <c r="D721" s="15">
        <v>16.100000000000001</v>
      </c>
      <c r="E721" s="49">
        <v>102</v>
      </c>
      <c r="F721" s="9">
        <v>75</v>
      </c>
      <c r="G721" s="49">
        <v>76</v>
      </c>
      <c r="H721" s="10">
        <v>84</v>
      </c>
    </row>
    <row r="722" spans="1:8" x14ac:dyDescent="0.3">
      <c r="A722" s="14" t="s">
        <v>509</v>
      </c>
      <c r="B722" s="15">
        <v>-0.2</v>
      </c>
      <c r="C722" s="14" t="s">
        <v>980</v>
      </c>
      <c r="D722" s="15">
        <v>16.100000000000001</v>
      </c>
      <c r="E722" s="49">
        <v>62</v>
      </c>
      <c r="F722" s="9">
        <v>75</v>
      </c>
      <c r="G722" s="49">
        <v>70</v>
      </c>
      <c r="H722" s="10">
        <v>84</v>
      </c>
    </row>
    <row r="723" spans="1:8" x14ac:dyDescent="0.3">
      <c r="A723" s="14" t="s">
        <v>374</v>
      </c>
      <c r="B723" s="15">
        <v>-2.7</v>
      </c>
      <c r="C723" s="14" t="s">
        <v>981</v>
      </c>
      <c r="D723" s="15">
        <v>16.100000000000001</v>
      </c>
      <c r="E723" s="49">
        <v>50</v>
      </c>
      <c r="F723" s="9">
        <v>75</v>
      </c>
      <c r="G723" s="49">
        <v>76</v>
      </c>
      <c r="H723" s="10">
        <v>84</v>
      </c>
    </row>
    <row r="724" spans="1:8" x14ac:dyDescent="0.3">
      <c r="A724" s="14" t="s">
        <v>330</v>
      </c>
      <c r="B724" s="15">
        <v>-3.8</v>
      </c>
      <c r="C724" s="14" t="s">
        <v>327</v>
      </c>
      <c r="D724" s="15">
        <v>16.2</v>
      </c>
      <c r="E724" s="49">
        <v>57</v>
      </c>
      <c r="F724" s="9">
        <v>75</v>
      </c>
      <c r="G724" s="49">
        <v>72</v>
      </c>
      <c r="H724" s="10">
        <v>84</v>
      </c>
    </row>
    <row r="725" spans="1:8" x14ac:dyDescent="0.3">
      <c r="A725" s="14" t="s">
        <v>323</v>
      </c>
      <c r="B725" s="15">
        <v>-3.9</v>
      </c>
      <c r="C725" s="14" t="s">
        <v>565</v>
      </c>
      <c r="D725" s="15">
        <v>16.2</v>
      </c>
      <c r="E725" s="49">
        <v>80</v>
      </c>
      <c r="F725" s="9">
        <v>75</v>
      </c>
      <c r="G725" s="49">
        <v>124</v>
      </c>
      <c r="H725" s="10">
        <v>84</v>
      </c>
    </row>
    <row r="726" spans="1:8" x14ac:dyDescent="0.3">
      <c r="A726" s="14" t="s">
        <v>557</v>
      </c>
      <c r="B726" s="15">
        <v>0.4</v>
      </c>
      <c r="C726" s="14" t="s">
        <v>832</v>
      </c>
      <c r="D726" s="15">
        <v>16.2</v>
      </c>
      <c r="E726" s="49">
        <v>98</v>
      </c>
      <c r="F726" s="9">
        <v>75</v>
      </c>
      <c r="G726" s="49">
        <v>76</v>
      </c>
      <c r="H726" s="10">
        <v>84</v>
      </c>
    </row>
    <row r="727" spans="1:8" x14ac:dyDescent="0.3">
      <c r="A727" s="14" t="s">
        <v>652</v>
      </c>
      <c r="B727" s="15">
        <v>2.2000000000000002</v>
      </c>
      <c r="C727" s="14" t="s">
        <v>889</v>
      </c>
      <c r="D727" s="15">
        <v>16.2</v>
      </c>
      <c r="E727" s="49">
        <v>40</v>
      </c>
      <c r="F727" s="9">
        <v>75</v>
      </c>
      <c r="G727" s="49">
        <v>85</v>
      </c>
      <c r="H727" s="10">
        <v>84</v>
      </c>
    </row>
    <row r="728" spans="1:8" x14ac:dyDescent="0.3">
      <c r="A728" s="14" t="s">
        <v>653</v>
      </c>
      <c r="B728" s="15">
        <v>2.2000000000000002</v>
      </c>
      <c r="C728" s="14" t="s">
        <v>342</v>
      </c>
      <c r="D728" s="15">
        <v>16.3</v>
      </c>
      <c r="E728" s="49">
        <v>87</v>
      </c>
      <c r="F728" s="9">
        <v>75</v>
      </c>
      <c r="G728" s="49">
        <v>35</v>
      </c>
      <c r="H728" s="10">
        <v>84</v>
      </c>
    </row>
    <row r="729" spans="1:8" x14ac:dyDescent="0.3">
      <c r="A729" s="14" t="s">
        <v>683</v>
      </c>
      <c r="B729" s="15">
        <v>2.7</v>
      </c>
      <c r="C729" s="14" t="s">
        <v>326</v>
      </c>
      <c r="D729" s="15">
        <v>16.399999999999999</v>
      </c>
      <c r="E729" s="49">
        <v>82</v>
      </c>
      <c r="F729" s="9">
        <v>75</v>
      </c>
      <c r="G729" s="49">
        <v>76</v>
      </c>
      <c r="H729" s="10">
        <v>84</v>
      </c>
    </row>
    <row r="730" spans="1:8" x14ac:dyDescent="0.3">
      <c r="A730" s="14" t="s">
        <v>545</v>
      </c>
      <c r="B730" s="15">
        <v>0.3</v>
      </c>
      <c r="C730" s="14" t="s">
        <v>357</v>
      </c>
      <c r="D730" s="15">
        <v>16.399999999999999</v>
      </c>
      <c r="E730" s="49">
        <v>80</v>
      </c>
      <c r="F730" s="9">
        <v>75</v>
      </c>
      <c r="G730" s="49">
        <v>145</v>
      </c>
      <c r="H730" s="10">
        <v>84</v>
      </c>
    </row>
    <row r="731" spans="1:8" x14ac:dyDescent="0.3">
      <c r="A731" s="14" t="s">
        <v>485</v>
      </c>
      <c r="B731" s="15">
        <v>-0.6</v>
      </c>
      <c r="C731" s="14" t="s">
        <v>484</v>
      </c>
      <c r="D731" s="15">
        <v>16.399999999999999</v>
      </c>
      <c r="E731" s="49">
        <v>52</v>
      </c>
      <c r="F731" s="9">
        <v>75</v>
      </c>
      <c r="G731" s="49">
        <v>83</v>
      </c>
      <c r="H731" s="10">
        <v>85</v>
      </c>
    </row>
    <row r="732" spans="1:8" x14ac:dyDescent="0.3">
      <c r="A732" s="14" t="s">
        <v>419</v>
      </c>
      <c r="B732" s="15">
        <v>-1.7</v>
      </c>
      <c r="C732" s="14" t="s">
        <v>982</v>
      </c>
      <c r="D732" s="15">
        <v>16.399999999999999</v>
      </c>
      <c r="E732" s="49">
        <v>53</v>
      </c>
      <c r="F732" s="9">
        <v>75</v>
      </c>
      <c r="G732" s="49">
        <v>72</v>
      </c>
      <c r="H732" s="10">
        <v>85</v>
      </c>
    </row>
    <row r="733" spans="1:8" x14ac:dyDescent="0.3">
      <c r="A733" s="14" t="s">
        <v>421</v>
      </c>
      <c r="B733" s="15">
        <v>-1.7</v>
      </c>
      <c r="C733" s="14" t="s">
        <v>869</v>
      </c>
      <c r="D733" s="15">
        <v>16.5</v>
      </c>
      <c r="E733" s="49">
        <v>53</v>
      </c>
      <c r="F733" s="9">
        <v>75</v>
      </c>
      <c r="G733" s="49">
        <v>60</v>
      </c>
      <c r="H733" s="10">
        <v>85</v>
      </c>
    </row>
    <row r="734" spans="1:8" x14ac:dyDescent="0.3">
      <c r="A734" s="14" t="s">
        <v>407</v>
      </c>
      <c r="B734" s="15">
        <v>-1.9</v>
      </c>
      <c r="C734" s="14" t="s">
        <v>858</v>
      </c>
      <c r="D734" s="15">
        <v>16.600000000000001</v>
      </c>
      <c r="E734" s="49">
        <v>58</v>
      </c>
      <c r="F734" s="9">
        <v>75</v>
      </c>
      <c r="G734" s="49">
        <v>124</v>
      </c>
      <c r="H734" s="10">
        <v>85</v>
      </c>
    </row>
    <row r="735" spans="1:8" x14ac:dyDescent="0.3">
      <c r="A735" s="14" t="s">
        <v>332</v>
      </c>
      <c r="B735" s="15">
        <v>-3.8</v>
      </c>
      <c r="C735" s="14" t="s">
        <v>914</v>
      </c>
      <c r="D735" s="15">
        <v>16.600000000000001</v>
      </c>
      <c r="E735" s="49">
        <v>91</v>
      </c>
      <c r="F735" s="9">
        <v>75</v>
      </c>
      <c r="G735" s="49">
        <v>70</v>
      </c>
      <c r="H735" s="10">
        <v>85</v>
      </c>
    </row>
    <row r="736" spans="1:8" x14ac:dyDescent="0.3">
      <c r="A736" s="14" t="s">
        <v>517</v>
      </c>
      <c r="B736" s="15">
        <v>-0.1</v>
      </c>
      <c r="C736" s="14" t="s">
        <v>983</v>
      </c>
      <c r="D736" s="15">
        <v>16.600000000000001</v>
      </c>
      <c r="E736" s="49">
        <v>78</v>
      </c>
      <c r="F736" s="9">
        <v>75</v>
      </c>
      <c r="G736" s="49">
        <v>68</v>
      </c>
      <c r="H736" s="10">
        <v>85</v>
      </c>
    </row>
    <row r="737" spans="1:8" x14ac:dyDescent="0.3">
      <c r="A737" s="14" t="s">
        <v>685</v>
      </c>
      <c r="B737" s="15">
        <v>2.7</v>
      </c>
      <c r="C737" s="14" t="s">
        <v>510</v>
      </c>
      <c r="D737" s="15">
        <v>16.7</v>
      </c>
      <c r="E737" s="49">
        <v>59</v>
      </c>
      <c r="F737" s="9">
        <v>75</v>
      </c>
      <c r="G737" s="49">
        <v>78</v>
      </c>
      <c r="H737" s="10">
        <v>85</v>
      </c>
    </row>
    <row r="738" spans="1:8" x14ac:dyDescent="0.3">
      <c r="A738" s="14" t="s">
        <v>547</v>
      </c>
      <c r="B738" s="15">
        <v>0.3</v>
      </c>
      <c r="C738" s="14" t="s">
        <v>904</v>
      </c>
      <c r="D738" s="15">
        <v>16.7</v>
      </c>
      <c r="E738" s="49">
        <v>71</v>
      </c>
      <c r="F738" s="9">
        <v>75</v>
      </c>
      <c r="G738" s="49">
        <v>43</v>
      </c>
      <c r="H738" s="10">
        <v>85</v>
      </c>
    </row>
    <row r="739" spans="1:8" x14ac:dyDescent="0.3">
      <c r="A739" s="14" t="s">
        <v>537</v>
      </c>
      <c r="B739" s="15">
        <v>0.2</v>
      </c>
      <c r="C739" s="14" t="s">
        <v>967</v>
      </c>
      <c r="D739" s="15">
        <v>16.7</v>
      </c>
      <c r="E739" s="49">
        <v>76</v>
      </c>
      <c r="F739" s="9">
        <v>75</v>
      </c>
      <c r="G739" s="49">
        <v>74</v>
      </c>
      <c r="H739" s="10">
        <v>85</v>
      </c>
    </row>
    <row r="740" spans="1:8" x14ac:dyDescent="0.3">
      <c r="A740" s="14" t="s">
        <v>559</v>
      </c>
      <c r="B740" s="15">
        <v>0.4</v>
      </c>
      <c r="C740" s="14" t="s">
        <v>984</v>
      </c>
      <c r="D740" s="15">
        <v>16.7</v>
      </c>
      <c r="E740" s="49">
        <v>110</v>
      </c>
      <c r="F740" s="9">
        <v>75</v>
      </c>
      <c r="G740" s="49">
        <v>75</v>
      </c>
      <c r="H740" s="40">
        <v>85</v>
      </c>
    </row>
    <row r="741" spans="1:8" x14ac:dyDescent="0.3">
      <c r="A741" s="14" t="s">
        <v>576</v>
      </c>
      <c r="B741" s="15">
        <v>0.7</v>
      </c>
      <c r="C741" s="14" t="s">
        <v>985</v>
      </c>
      <c r="D741" s="15">
        <v>16.7</v>
      </c>
      <c r="E741" s="49">
        <v>63</v>
      </c>
      <c r="F741" s="9">
        <v>75</v>
      </c>
      <c r="G741" s="49">
        <v>72</v>
      </c>
      <c r="H741" s="10">
        <v>85</v>
      </c>
    </row>
    <row r="742" spans="1:8" x14ac:dyDescent="0.3">
      <c r="A742" s="14" t="s">
        <v>644</v>
      </c>
      <c r="B742" s="15">
        <v>1.9</v>
      </c>
      <c r="C742" s="14" t="s">
        <v>448</v>
      </c>
      <c r="D742" s="15">
        <v>16.8</v>
      </c>
      <c r="E742" s="49">
        <v>105</v>
      </c>
      <c r="F742" s="9">
        <v>75</v>
      </c>
      <c r="G742" s="49">
        <v>124</v>
      </c>
      <c r="H742" s="10">
        <v>85</v>
      </c>
    </row>
    <row r="743" spans="1:8" x14ac:dyDescent="0.3">
      <c r="A743" s="14" t="s">
        <v>687</v>
      </c>
      <c r="B743" s="15">
        <v>2.7</v>
      </c>
      <c r="C743" s="14" t="s">
        <v>934</v>
      </c>
      <c r="D743" s="15">
        <v>16.8</v>
      </c>
      <c r="E743" s="49">
        <v>95</v>
      </c>
      <c r="F743" s="9">
        <v>75</v>
      </c>
      <c r="G743" s="49">
        <v>84</v>
      </c>
      <c r="H743" s="10">
        <v>85</v>
      </c>
    </row>
    <row r="744" spans="1:8" x14ac:dyDescent="0.3">
      <c r="A744" s="14" t="s">
        <v>460</v>
      </c>
      <c r="B744" s="15">
        <v>-1</v>
      </c>
      <c r="C744" s="14" t="s">
        <v>488</v>
      </c>
      <c r="D744" s="15">
        <v>16.899999999999999</v>
      </c>
      <c r="E744" s="49">
        <v>88</v>
      </c>
      <c r="F744" s="9">
        <v>75</v>
      </c>
      <c r="G744" s="49">
        <v>74</v>
      </c>
      <c r="H744" s="10">
        <v>85</v>
      </c>
    </row>
    <row r="745" spans="1:8" x14ac:dyDescent="0.3">
      <c r="A745" s="14" t="s">
        <v>423</v>
      </c>
      <c r="B745" s="15">
        <v>-1.7</v>
      </c>
      <c r="C745" s="14" t="s">
        <v>514</v>
      </c>
      <c r="D745" s="15">
        <v>16.899999999999999</v>
      </c>
      <c r="E745" s="49">
        <v>50</v>
      </c>
      <c r="F745" s="9">
        <v>75</v>
      </c>
      <c r="G745" s="49">
        <v>90</v>
      </c>
      <c r="H745" s="10">
        <v>85</v>
      </c>
    </row>
    <row r="746" spans="1:8" x14ac:dyDescent="0.3">
      <c r="A746" s="14" t="s">
        <v>388</v>
      </c>
      <c r="B746" s="15">
        <v>-2.4</v>
      </c>
      <c r="C746" s="14" t="s">
        <v>531</v>
      </c>
      <c r="D746" s="15">
        <v>16.899999999999999</v>
      </c>
      <c r="E746" s="49">
        <v>54</v>
      </c>
      <c r="F746" s="9">
        <v>75</v>
      </c>
      <c r="G746" s="49">
        <v>61</v>
      </c>
      <c r="H746" s="10">
        <v>85</v>
      </c>
    </row>
    <row r="747" spans="1:8" x14ac:dyDescent="0.3">
      <c r="A747" s="14" t="s">
        <v>390</v>
      </c>
      <c r="B747" s="15">
        <v>-2.4</v>
      </c>
      <c r="C747" s="14" t="s">
        <v>860</v>
      </c>
      <c r="D747" s="15">
        <v>16.899999999999999</v>
      </c>
      <c r="E747" s="49">
        <v>78</v>
      </c>
      <c r="F747" s="9">
        <v>75</v>
      </c>
      <c r="G747" s="49">
        <v>85</v>
      </c>
      <c r="H747" s="10">
        <v>85</v>
      </c>
    </row>
    <row r="748" spans="1:8" x14ac:dyDescent="0.3">
      <c r="A748" s="14" t="s">
        <v>359</v>
      </c>
      <c r="B748" s="15">
        <v>-3</v>
      </c>
      <c r="C748" s="14" t="s">
        <v>986</v>
      </c>
      <c r="D748" s="15">
        <v>16.899999999999999</v>
      </c>
      <c r="E748" s="49">
        <v>96</v>
      </c>
      <c r="F748" s="9">
        <v>75</v>
      </c>
      <c r="G748" s="49">
        <v>78</v>
      </c>
      <c r="H748" s="10">
        <v>85</v>
      </c>
    </row>
    <row r="749" spans="1:8" x14ac:dyDescent="0.3">
      <c r="A749" s="14" t="s">
        <v>345</v>
      </c>
      <c r="B749" s="15">
        <v>-3.4</v>
      </c>
      <c r="C749" s="14" t="s">
        <v>518</v>
      </c>
      <c r="D749" s="15">
        <v>17</v>
      </c>
      <c r="E749" s="49">
        <v>86</v>
      </c>
      <c r="F749" s="9">
        <v>75</v>
      </c>
      <c r="G749" s="49">
        <v>76</v>
      </c>
      <c r="H749" s="40">
        <v>85</v>
      </c>
    </row>
    <row r="750" spans="1:8" x14ac:dyDescent="0.3">
      <c r="A750" s="14" t="s">
        <v>425</v>
      </c>
      <c r="B750" s="15">
        <v>-1.7</v>
      </c>
      <c r="C750" s="14" t="s">
        <v>453</v>
      </c>
      <c r="D750" s="15">
        <v>17.100000000000001</v>
      </c>
      <c r="E750" s="49">
        <v>58</v>
      </c>
      <c r="F750" s="9">
        <v>75</v>
      </c>
      <c r="G750" s="49">
        <v>90</v>
      </c>
      <c r="H750" s="10">
        <v>86</v>
      </c>
    </row>
    <row r="751" spans="1:8" x14ac:dyDescent="0.3">
      <c r="A751" s="14" t="s">
        <v>439</v>
      </c>
      <c r="B751" s="15">
        <v>-1.5</v>
      </c>
      <c r="C751" s="14" t="s">
        <v>471</v>
      </c>
      <c r="D751" s="15">
        <v>17.100000000000001</v>
      </c>
      <c r="E751" s="49">
        <v>58</v>
      </c>
      <c r="F751" s="9">
        <v>76</v>
      </c>
      <c r="G751" s="49">
        <v>64</v>
      </c>
      <c r="H751" s="10">
        <v>86</v>
      </c>
    </row>
    <row r="752" spans="1:8" x14ac:dyDescent="0.3">
      <c r="A752" s="14" t="s">
        <v>532</v>
      </c>
      <c r="B752" s="15">
        <v>0.1</v>
      </c>
      <c r="C752" s="14" t="s">
        <v>856</v>
      </c>
      <c r="D752" s="15">
        <v>17.100000000000001</v>
      </c>
      <c r="E752" s="49">
        <v>78</v>
      </c>
      <c r="F752" s="9">
        <v>76</v>
      </c>
      <c r="G752" s="49">
        <v>64</v>
      </c>
      <c r="H752" s="10">
        <v>86</v>
      </c>
    </row>
    <row r="753" spans="1:8" x14ac:dyDescent="0.3">
      <c r="A753" s="14" t="s">
        <v>570</v>
      </c>
      <c r="B753" s="15">
        <v>0.6</v>
      </c>
      <c r="C753" s="14" t="s">
        <v>857</v>
      </c>
      <c r="D753" s="15">
        <v>17.100000000000001</v>
      </c>
      <c r="E753" s="49">
        <v>65</v>
      </c>
      <c r="F753" s="9">
        <v>76</v>
      </c>
      <c r="G753" s="49">
        <v>88</v>
      </c>
      <c r="H753" s="10">
        <v>86</v>
      </c>
    </row>
    <row r="754" spans="1:8" x14ac:dyDescent="0.3">
      <c r="A754" s="14" t="s">
        <v>688</v>
      </c>
      <c r="B754" s="15">
        <v>2.7</v>
      </c>
      <c r="C754" s="14" t="s">
        <v>867</v>
      </c>
      <c r="D754" s="15">
        <v>17.100000000000001</v>
      </c>
      <c r="E754" s="49">
        <v>62</v>
      </c>
      <c r="F754" s="9">
        <v>76</v>
      </c>
      <c r="G754" s="49">
        <v>64</v>
      </c>
      <c r="H754" s="10">
        <v>86</v>
      </c>
    </row>
    <row r="755" spans="1:8" x14ac:dyDescent="0.3">
      <c r="A755" s="14" t="s">
        <v>625</v>
      </c>
      <c r="B755" s="15">
        <v>1.3</v>
      </c>
      <c r="C755" s="14" t="s">
        <v>945</v>
      </c>
      <c r="D755" s="15">
        <v>17.100000000000001</v>
      </c>
      <c r="E755" s="49">
        <v>55</v>
      </c>
      <c r="F755" s="9">
        <v>76</v>
      </c>
      <c r="G755" s="49">
        <v>82</v>
      </c>
      <c r="H755" s="10">
        <v>86</v>
      </c>
    </row>
    <row r="756" spans="1:8" x14ac:dyDescent="0.3">
      <c r="A756" s="14" t="s">
        <v>549</v>
      </c>
      <c r="B756" s="15">
        <v>0.3</v>
      </c>
      <c r="C756" s="14" t="s">
        <v>987</v>
      </c>
      <c r="D756" s="15">
        <v>17.100000000000001</v>
      </c>
      <c r="E756" s="49">
        <v>41</v>
      </c>
      <c r="F756" s="9">
        <v>76</v>
      </c>
      <c r="G756" s="49">
        <v>88</v>
      </c>
      <c r="H756" s="10">
        <v>86</v>
      </c>
    </row>
    <row r="757" spans="1:8" x14ac:dyDescent="0.3">
      <c r="A757" s="14" t="s">
        <v>347</v>
      </c>
      <c r="B757" s="15">
        <v>-3.4</v>
      </c>
      <c r="C757" s="14" t="s">
        <v>988</v>
      </c>
      <c r="D757" s="15">
        <v>17.100000000000001</v>
      </c>
      <c r="E757" s="49">
        <v>55</v>
      </c>
      <c r="F757" s="9">
        <v>76</v>
      </c>
      <c r="G757" s="49">
        <v>74</v>
      </c>
      <c r="H757" s="10">
        <v>86</v>
      </c>
    </row>
    <row r="758" spans="1:8" x14ac:dyDescent="0.3">
      <c r="A758" s="14" t="s">
        <v>284</v>
      </c>
      <c r="B758" s="15">
        <v>-5.0999999999999996</v>
      </c>
      <c r="C758" s="14" t="s">
        <v>989</v>
      </c>
      <c r="D758" s="15">
        <v>17.100000000000001</v>
      </c>
      <c r="E758" s="49">
        <v>63</v>
      </c>
      <c r="F758" s="9">
        <v>76</v>
      </c>
      <c r="G758" s="49">
        <v>88</v>
      </c>
      <c r="H758" s="10">
        <v>86</v>
      </c>
    </row>
    <row r="759" spans="1:8" x14ac:dyDescent="0.3">
      <c r="A759" s="14" t="s">
        <v>266</v>
      </c>
      <c r="B759" s="15">
        <v>-5.6</v>
      </c>
      <c r="C759" s="14" t="s">
        <v>866</v>
      </c>
      <c r="D759" s="15">
        <v>17.2</v>
      </c>
      <c r="E759" s="49">
        <v>63</v>
      </c>
      <c r="F759" s="9">
        <v>76</v>
      </c>
      <c r="G759" s="49">
        <v>92</v>
      </c>
      <c r="H759" s="10">
        <v>86</v>
      </c>
    </row>
    <row r="760" spans="1:8" x14ac:dyDescent="0.3">
      <c r="A760" s="14" t="s">
        <v>369</v>
      </c>
      <c r="B760" s="15">
        <v>-2.8</v>
      </c>
      <c r="C760" s="14" t="s">
        <v>881</v>
      </c>
      <c r="D760" s="15">
        <v>17.2</v>
      </c>
      <c r="E760" s="49">
        <v>80</v>
      </c>
      <c r="F760" s="9">
        <v>77</v>
      </c>
      <c r="G760" s="49">
        <v>76</v>
      </c>
      <c r="H760" s="10">
        <v>86</v>
      </c>
    </row>
    <row r="761" spans="1:8" x14ac:dyDescent="0.3">
      <c r="A761" s="14" t="s">
        <v>449</v>
      </c>
      <c r="B761" s="15">
        <v>-1.2</v>
      </c>
      <c r="C761" s="14" t="s">
        <v>990</v>
      </c>
      <c r="D761" s="15">
        <v>17.2</v>
      </c>
      <c r="E761" s="49">
        <v>47</v>
      </c>
      <c r="F761" s="9">
        <v>77</v>
      </c>
      <c r="G761" s="49">
        <v>71</v>
      </c>
      <c r="H761" s="10">
        <v>86</v>
      </c>
    </row>
    <row r="762" spans="1:8" x14ac:dyDescent="0.3">
      <c r="A762" s="14" t="s">
        <v>409</v>
      </c>
      <c r="B762" s="15">
        <v>-1.9</v>
      </c>
      <c r="C762" s="14" t="s">
        <v>355</v>
      </c>
      <c r="D762" s="15">
        <v>17.3</v>
      </c>
      <c r="E762" s="49">
        <v>29</v>
      </c>
      <c r="F762" s="9">
        <v>77</v>
      </c>
      <c r="G762" s="49">
        <v>119</v>
      </c>
      <c r="H762" s="10">
        <v>86</v>
      </c>
    </row>
    <row r="763" spans="1:8" x14ac:dyDescent="0.3">
      <c r="A763" s="14" t="s">
        <v>401</v>
      </c>
      <c r="B763" s="15">
        <v>-2.1</v>
      </c>
      <c r="C763" s="14" t="s">
        <v>398</v>
      </c>
      <c r="D763" s="15">
        <v>17.3</v>
      </c>
      <c r="E763" s="49">
        <v>45</v>
      </c>
      <c r="F763" s="9">
        <v>77</v>
      </c>
      <c r="G763" s="49">
        <v>90</v>
      </c>
      <c r="H763" s="10">
        <v>86</v>
      </c>
    </row>
    <row r="764" spans="1:8" x14ac:dyDescent="0.3">
      <c r="A764" s="14" t="s">
        <v>356</v>
      </c>
      <c r="B764" s="15">
        <v>-3.1</v>
      </c>
      <c r="C764" s="14" t="s">
        <v>508</v>
      </c>
      <c r="D764" s="15">
        <v>17.3</v>
      </c>
      <c r="E764" s="49">
        <v>41</v>
      </c>
      <c r="F764" s="9">
        <v>77</v>
      </c>
      <c r="G764" s="49">
        <v>86</v>
      </c>
      <c r="H764" s="10">
        <v>86</v>
      </c>
    </row>
    <row r="765" spans="1:8" x14ac:dyDescent="0.3">
      <c r="A765" s="14" t="s">
        <v>487</v>
      </c>
      <c r="B765" s="15">
        <v>-0.6</v>
      </c>
      <c r="C765" s="14" t="s">
        <v>915</v>
      </c>
      <c r="D765" s="15">
        <v>17.3</v>
      </c>
      <c r="E765" s="49">
        <v>65</v>
      </c>
      <c r="F765" s="9">
        <v>77</v>
      </c>
      <c r="G765" s="49">
        <v>69</v>
      </c>
      <c r="H765" s="10">
        <v>86</v>
      </c>
    </row>
    <row r="766" spans="1:8" x14ac:dyDescent="0.3">
      <c r="A766" s="14" t="s">
        <v>629</v>
      </c>
      <c r="B766" s="15">
        <v>1.4</v>
      </c>
      <c r="C766" s="14" t="s">
        <v>991</v>
      </c>
      <c r="D766" s="15">
        <v>17.3</v>
      </c>
      <c r="E766" s="49">
        <v>85</v>
      </c>
      <c r="F766" s="9">
        <v>77</v>
      </c>
      <c r="G766" s="49">
        <v>75</v>
      </c>
      <c r="H766" s="10">
        <v>86</v>
      </c>
    </row>
    <row r="767" spans="1:8" x14ac:dyDescent="0.3">
      <c r="A767" s="14" t="s">
        <v>455</v>
      </c>
      <c r="B767" s="15">
        <v>-1.1000000000000001</v>
      </c>
      <c r="C767" s="14" t="s">
        <v>522</v>
      </c>
      <c r="D767" s="15">
        <v>17.399999999999999</v>
      </c>
      <c r="E767" s="49">
        <v>57</v>
      </c>
      <c r="F767" s="9">
        <v>77</v>
      </c>
      <c r="G767" s="49">
        <v>86</v>
      </c>
      <c r="H767" s="40">
        <v>86</v>
      </c>
    </row>
    <row r="768" spans="1:8" x14ac:dyDescent="0.3">
      <c r="A768" s="14" t="s">
        <v>585</v>
      </c>
      <c r="B768" s="15">
        <v>0.8</v>
      </c>
      <c r="C768" s="14" t="s">
        <v>529</v>
      </c>
      <c r="D768" s="15">
        <v>17.399999999999999</v>
      </c>
      <c r="E768" s="49">
        <v>58</v>
      </c>
      <c r="F768" s="9">
        <v>77</v>
      </c>
      <c r="G768" s="49">
        <v>82</v>
      </c>
      <c r="H768" s="10">
        <v>86</v>
      </c>
    </row>
    <row r="769" spans="1:8" x14ac:dyDescent="0.3">
      <c r="A769" s="14" t="s">
        <v>561</v>
      </c>
      <c r="B769" s="15">
        <v>0.4</v>
      </c>
      <c r="C769" s="14" t="s">
        <v>540</v>
      </c>
      <c r="D769" s="15">
        <v>17.399999999999999</v>
      </c>
      <c r="E769" s="49">
        <v>62</v>
      </c>
      <c r="F769" s="9">
        <v>78</v>
      </c>
      <c r="G769" s="49">
        <v>96</v>
      </c>
      <c r="H769" s="10">
        <v>86</v>
      </c>
    </row>
    <row r="770" spans="1:8" x14ac:dyDescent="0.3">
      <c r="A770" s="14" t="s">
        <v>519</v>
      </c>
      <c r="B770" s="15">
        <v>-0.1</v>
      </c>
      <c r="C770" s="14" t="s">
        <v>992</v>
      </c>
      <c r="D770" s="15">
        <v>17.399999999999999</v>
      </c>
      <c r="E770" s="49">
        <v>84</v>
      </c>
      <c r="F770" s="9">
        <v>78</v>
      </c>
      <c r="G770" s="49">
        <v>71</v>
      </c>
      <c r="H770" s="10">
        <v>86</v>
      </c>
    </row>
    <row r="771" spans="1:8" x14ac:dyDescent="0.3">
      <c r="A771" s="14" t="s">
        <v>286</v>
      </c>
      <c r="B771" s="15">
        <v>-5.0999999999999996</v>
      </c>
      <c r="C771" s="14" t="s">
        <v>506</v>
      </c>
      <c r="D771" s="15">
        <v>17.600000000000001</v>
      </c>
      <c r="E771" s="49">
        <v>64</v>
      </c>
      <c r="F771" s="9">
        <v>78</v>
      </c>
      <c r="G771" s="49">
        <v>90</v>
      </c>
      <c r="H771" s="10">
        <v>86</v>
      </c>
    </row>
    <row r="772" spans="1:8" x14ac:dyDescent="0.3">
      <c r="A772" s="14" t="s">
        <v>227</v>
      </c>
      <c r="B772" s="15">
        <v>-7</v>
      </c>
      <c r="C772" s="14" t="s">
        <v>806</v>
      </c>
      <c r="D772" s="15">
        <v>17.600000000000001</v>
      </c>
      <c r="E772" s="49">
        <v>74</v>
      </c>
      <c r="F772" s="9">
        <v>78</v>
      </c>
      <c r="G772" s="49">
        <v>78</v>
      </c>
      <c r="H772" s="10">
        <v>86</v>
      </c>
    </row>
    <row r="773" spans="1:8" x14ac:dyDescent="0.3">
      <c r="A773" s="14" t="s">
        <v>230</v>
      </c>
      <c r="B773" s="15">
        <v>-6.8</v>
      </c>
      <c r="C773" s="14" t="s">
        <v>993</v>
      </c>
      <c r="D773" s="15">
        <v>17.600000000000001</v>
      </c>
      <c r="E773" s="49">
        <v>57</v>
      </c>
      <c r="F773" s="9">
        <v>78</v>
      </c>
      <c r="G773" s="49">
        <v>68</v>
      </c>
      <c r="H773" s="10">
        <v>86</v>
      </c>
    </row>
    <row r="774" spans="1:8" x14ac:dyDescent="0.3">
      <c r="A774" s="14" t="s">
        <v>204</v>
      </c>
      <c r="B774" s="15">
        <v>-8.1</v>
      </c>
      <c r="C774" s="14" t="s">
        <v>397</v>
      </c>
      <c r="D774" s="15">
        <v>17.7</v>
      </c>
      <c r="E774" s="49">
        <v>55</v>
      </c>
      <c r="F774" s="9">
        <v>78</v>
      </c>
      <c r="G774" s="49">
        <v>71</v>
      </c>
      <c r="H774" s="10">
        <v>86</v>
      </c>
    </row>
    <row r="775" spans="1:8" x14ac:dyDescent="0.3">
      <c r="A775" s="14" t="s">
        <v>202</v>
      </c>
      <c r="B775" s="15">
        <v>-8.1999999999999993</v>
      </c>
      <c r="C775" s="14" t="s">
        <v>466</v>
      </c>
      <c r="D775" s="15">
        <v>17.8</v>
      </c>
      <c r="E775" s="49">
        <v>56</v>
      </c>
      <c r="F775" s="9">
        <v>78</v>
      </c>
      <c r="G775" s="49">
        <v>68</v>
      </c>
      <c r="H775" s="10">
        <v>86</v>
      </c>
    </row>
    <row r="776" spans="1:8" x14ac:dyDescent="0.3">
      <c r="A776" s="14" t="s">
        <v>175</v>
      </c>
      <c r="B776" s="15">
        <v>-10.7</v>
      </c>
      <c r="C776" s="14" t="s">
        <v>520</v>
      </c>
      <c r="D776" s="15">
        <v>17.8</v>
      </c>
      <c r="E776" s="49">
        <v>41</v>
      </c>
      <c r="F776" s="9">
        <v>78</v>
      </c>
      <c r="G776" s="49">
        <v>88</v>
      </c>
      <c r="H776" s="10">
        <v>88</v>
      </c>
    </row>
    <row r="777" spans="1:8" x14ac:dyDescent="0.3">
      <c r="A777" s="14" t="s">
        <v>196</v>
      </c>
      <c r="B777" s="15">
        <v>-8.8000000000000007</v>
      </c>
      <c r="C777" s="14" t="s">
        <v>833</v>
      </c>
      <c r="D777" s="15">
        <v>17.8</v>
      </c>
      <c r="E777" s="49">
        <v>75</v>
      </c>
      <c r="F777" s="9">
        <v>78</v>
      </c>
      <c r="G777" s="49">
        <v>76</v>
      </c>
      <c r="H777" s="10">
        <v>88</v>
      </c>
    </row>
    <row r="778" spans="1:8" x14ac:dyDescent="0.3">
      <c r="A778" s="14" t="s">
        <v>168</v>
      </c>
      <c r="B778" s="15">
        <v>-11.4</v>
      </c>
      <c r="C778" s="14" t="s">
        <v>871</v>
      </c>
      <c r="D778" s="15">
        <v>17.8</v>
      </c>
      <c r="E778" s="49">
        <v>58</v>
      </c>
      <c r="F778" s="9">
        <v>78</v>
      </c>
      <c r="G778" s="49">
        <v>74</v>
      </c>
      <c r="H778" s="10">
        <v>88</v>
      </c>
    </row>
    <row r="779" spans="1:8" x14ac:dyDescent="0.3">
      <c r="A779" s="14" t="s">
        <v>112</v>
      </c>
      <c r="B779" s="15">
        <v>-15.5</v>
      </c>
      <c r="C779" s="14" t="s">
        <v>994</v>
      </c>
      <c r="D779" s="15">
        <v>17.8</v>
      </c>
      <c r="E779" s="49">
        <v>68</v>
      </c>
      <c r="F779" s="9">
        <v>78</v>
      </c>
      <c r="G779" s="49">
        <v>70</v>
      </c>
      <c r="H779" s="10">
        <v>88</v>
      </c>
    </row>
    <row r="780" spans="1:8" x14ac:dyDescent="0.3">
      <c r="A780" s="14" t="s">
        <v>136</v>
      </c>
      <c r="B780" s="15">
        <v>-13.7</v>
      </c>
      <c r="C780" s="14" t="s">
        <v>995</v>
      </c>
      <c r="D780" s="15">
        <v>18</v>
      </c>
      <c r="E780" s="49">
        <v>59</v>
      </c>
      <c r="F780" s="9">
        <v>78</v>
      </c>
      <c r="G780" s="49">
        <v>78</v>
      </c>
      <c r="H780" s="10">
        <v>88</v>
      </c>
    </row>
    <row r="781" spans="1:8" x14ac:dyDescent="0.3">
      <c r="A781" s="14" t="s">
        <v>247</v>
      </c>
      <c r="B781" s="15">
        <v>-6.2</v>
      </c>
      <c r="C781" s="14" t="s">
        <v>395</v>
      </c>
      <c r="D781" s="15">
        <v>18.100000000000001</v>
      </c>
      <c r="E781" s="49">
        <v>72</v>
      </c>
      <c r="F781" s="9">
        <v>78</v>
      </c>
      <c r="G781" s="49">
        <v>69</v>
      </c>
      <c r="H781" s="10">
        <v>88</v>
      </c>
    </row>
    <row r="782" spans="1:8" x14ac:dyDescent="0.3">
      <c r="A782" s="14" t="s">
        <v>225</v>
      </c>
      <c r="B782" s="15">
        <v>-7.2</v>
      </c>
      <c r="C782" s="14" t="s">
        <v>450</v>
      </c>
      <c r="D782" s="15">
        <v>18.100000000000001</v>
      </c>
      <c r="E782" s="49">
        <v>110</v>
      </c>
      <c r="F782" s="9">
        <v>78</v>
      </c>
      <c r="G782" s="49">
        <v>77</v>
      </c>
      <c r="H782" s="10">
        <v>88</v>
      </c>
    </row>
    <row r="783" spans="1:8" x14ac:dyDescent="0.3">
      <c r="A783" s="14" t="s">
        <v>158</v>
      </c>
      <c r="B783" s="15">
        <v>-12.2</v>
      </c>
      <c r="C783" s="14" t="s">
        <v>454</v>
      </c>
      <c r="D783" s="15">
        <v>18.100000000000001</v>
      </c>
      <c r="E783" s="49">
        <v>56</v>
      </c>
      <c r="F783" s="9">
        <v>78</v>
      </c>
      <c r="G783" s="49">
        <v>64</v>
      </c>
      <c r="H783" s="10">
        <v>88</v>
      </c>
    </row>
    <row r="784" spans="1:8" x14ac:dyDescent="0.3">
      <c r="A784" s="14" t="s">
        <v>106</v>
      </c>
      <c r="B784" s="15">
        <v>-17.100000000000001</v>
      </c>
      <c r="C784" s="14" t="s">
        <v>456</v>
      </c>
      <c r="D784" s="15">
        <v>18.100000000000001</v>
      </c>
      <c r="E784" s="49">
        <v>70</v>
      </c>
      <c r="F784" s="9">
        <v>78</v>
      </c>
      <c r="G784" s="49">
        <v>124</v>
      </c>
      <c r="H784" s="10">
        <v>88</v>
      </c>
    </row>
    <row r="785" spans="1:8" x14ac:dyDescent="0.3">
      <c r="A785" s="14" t="s">
        <v>130</v>
      </c>
      <c r="B785" s="15">
        <v>-14.2</v>
      </c>
      <c r="C785" s="14" t="s">
        <v>865</v>
      </c>
      <c r="D785" s="15">
        <v>18.100000000000001</v>
      </c>
      <c r="E785" s="49">
        <v>56</v>
      </c>
      <c r="F785" s="9">
        <v>78</v>
      </c>
      <c r="G785" s="49">
        <v>83</v>
      </c>
      <c r="H785" s="10">
        <v>88</v>
      </c>
    </row>
    <row r="786" spans="1:8" x14ac:dyDescent="0.3">
      <c r="A786" s="14" t="s">
        <v>120</v>
      </c>
      <c r="B786" s="15">
        <v>-14.9</v>
      </c>
      <c r="C786" s="14" t="s">
        <v>996</v>
      </c>
      <c r="D786" s="15">
        <v>18.100000000000001</v>
      </c>
      <c r="E786" s="49">
        <v>50</v>
      </c>
      <c r="F786" s="9">
        <v>78</v>
      </c>
      <c r="G786" s="49">
        <v>78</v>
      </c>
      <c r="H786" s="40">
        <v>88</v>
      </c>
    </row>
    <row r="787" spans="1:8" x14ac:dyDescent="0.3">
      <c r="A787" s="14" t="s">
        <v>108</v>
      </c>
      <c r="B787" s="15">
        <v>-16.600000000000001</v>
      </c>
      <c r="C787" s="14" t="s">
        <v>997</v>
      </c>
      <c r="D787" s="15">
        <v>18.100000000000001</v>
      </c>
      <c r="E787" s="49">
        <v>41</v>
      </c>
      <c r="F787" s="9">
        <v>78</v>
      </c>
      <c r="G787" s="49">
        <v>88</v>
      </c>
      <c r="H787" s="40">
        <v>88</v>
      </c>
    </row>
    <row r="788" spans="1:8" x14ac:dyDescent="0.3">
      <c r="A788" s="14" t="s">
        <v>102</v>
      </c>
      <c r="B788" s="15">
        <v>-17.3</v>
      </c>
      <c r="C788" s="14" t="s">
        <v>473</v>
      </c>
      <c r="D788" s="15">
        <v>18.2</v>
      </c>
      <c r="E788" s="49">
        <v>50</v>
      </c>
      <c r="F788" s="9">
        <v>78</v>
      </c>
      <c r="G788" s="49">
        <v>70</v>
      </c>
      <c r="H788" s="10">
        <v>88</v>
      </c>
    </row>
    <row r="789" spans="1:8" x14ac:dyDescent="0.3">
      <c r="A789" s="14" t="s">
        <v>188</v>
      </c>
      <c r="B789" s="15">
        <v>-9</v>
      </c>
      <c r="C789" s="14" t="s">
        <v>870</v>
      </c>
      <c r="D789" s="15">
        <v>18.2</v>
      </c>
      <c r="E789" s="49">
        <v>55</v>
      </c>
      <c r="F789" s="9">
        <v>78</v>
      </c>
      <c r="G789" s="49">
        <v>78</v>
      </c>
      <c r="H789" s="10">
        <v>88</v>
      </c>
    </row>
    <row r="790" spans="1:8" x14ac:dyDescent="0.3">
      <c r="A790" s="14" t="s">
        <v>170</v>
      </c>
      <c r="B790" s="15">
        <v>-11.2</v>
      </c>
      <c r="C790" s="14" t="s">
        <v>998</v>
      </c>
      <c r="D790" s="15">
        <v>18.2</v>
      </c>
      <c r="E790" s="49">
        <v>75</v>
      </c>
      <c r="F790" s="9">
        <v>78</v>
      </c>
      <c r="G790" s="49">
        <v>124</v>
      </c>
      <c r="H790" s="10">
        <v>88</v>
      </c>
    </row>
    <row r="791" spans="1:8" x14ac:dyDescent="0.3">
      <c r="A791" s="14" t="s">
        <v>116</v>
      </c>
      <c r="B791" s="15">
        <v>-15.2</v>
      </c>
      <c r="C791" s="14" t="s">
        <v>843</v>
      </c>
      <c r="D791" s="15">
        <v>18.3</v>
      </c>
      <c r="E791" s="49">
        <v>59</v>
      </c>
      <c r="F791" s="9">
        <v>78</v>
      </c>
      <c r="G791" s="49">
        <v>68</v>
      </c>
      <c r="H791" s="10">
        <v>88</v>
      </c>
    </row>
    <row r="792" spans="1:8" x14ac:dyDescent="0.3">
      <c r="A792" s="14" t="s">
        <v>132</v>
      </c>
      <c r="B792" s="15">
        <v>-14.2</v>
      </c>
      <c r="C792" s="14" t="s">
        <v>446</v>
      </c>
      <c r="D792" s="15">
        <v>18.399999999999999</v>
      </c>
      <c r="E792" s="49">
        <v>74</v>
      </c>
      <c r="F792" s="9">
        <v>78</v>
      </c>
      <c r="G792" s="49">
        <v>70</v>
      </c>
      <c r="H792" s="10">
        <v>88</v>
      </c>
    </row>
    <row r="793" spans="1:8" x14ac:dyDescent="0.3">
      <c r="A793" s="14" t="s">
        <v>184</v>
      </c>
      <c r="B793" s="15">
        <v>-9.1999999999999993</v>
      </c>
      <c r="C793" s="14" t="s">
        <v>469</v>
      </c>
      <c r="D793" s="15">
        <v>18.399999999999999</v>
      </c>
      <c r="E793" s="49">
        <v>41</v>
      </c>
      <c r="F793" s="9">
        <v>78</v>
      </c>
      <c r="G793" s="49">
        <v>62</v>
      </c>
      <c r="H793" s="10">
        <v>88</v>
      </c>
    </row>
    <row r="794" spans="1:8" x14ac:dyDescent="0.3">
      <c r="A794" s="14" t="s">
        <v>214</v>
      </c>
      <c r="B794" s="15">
        <v>-7.5</v>
      </c>
      <c r="C794" s="14" t="s">
        <v>492</v>
      </c>
      <c r="D794" s="15">
        <v>18.399999999999999</v>
      </c>
      <c r="E794" s="49">
        <v>41</v>
      </c>
      <c r="F794" s="9">
        <v>78</v>
      </c>
      <c r="G794" s="49">
        <v>81</v>
      </c>
      <c r="H794" s="10">
        <v>88</v>
      </c>
    </row>
    <row r="795" spans="1:8" x14ac:dyDescent="0.3">
      <c r="A795" s="14" t="s">
        <v>306</v>
      </c>
      <c r="B795" s="15">
        <v>-4.4000000000000004</v>
      </c>
      <c r="C795" s="14" t="s">
        <v>902</v>
      </c>
      <c r="D795" s="15">
        <v>18.399999999999999</v>
      </c>
      <c r="E795" s="49">
        <v>41</v>
      </c>
      <c r="F795" s="9">
        <v>78</v>
      </c>
      <c r="G795" s="49">
        <v>78</v>
      </c>
      <c r="H795" s="10">
        <v>88</v>
      </c>
    </row>
    <row r="796" spans="1:8" x14ac:dyDescent="0.3">
      <c r="A796" s="14" t="s">
        <v>502</v>
      </c>
      <c r="B796" s="15">
        <v>-0.3</v>
      </c>
      <c r="C796" s="14" t="s">
        <v>999</v>
      </c>
      <c r="D796" s="15">
        <v>18.399999999999999</v>
      </c>
      <c r="E796" s="49">
        <v>56</v>
      </c>
      <c r="F796" s="9">
        <v>80</v>
      </c>
      <c r="G796" s="49">
        <v>86</v>
      </c>
      <c r="H796" s="10">
        <v>88</v>
      </c>
    </row>
    <row r="797" spans="1:8" x14ac:dyDescent="0.3">
      <c r="A797" s="14" t="s">
        <v>551</v>
      </c>
      <c r="B797" s="15">
        <v>0.3</v>
      </c>
      <c r="C797" s="14" t="s">
        <v>1000</v>
      </c>
      <c r="D797" s="15">
        <v>18.399999999999999</v>
      </c>
      <c r="E797" s="49">
        <v>75</v>
      </c>
      <c r="F797" s="9">
        <v>80</v>
      </c>
      <c r="G797" s="49">
        <v>59</v>
      </c>
      <c r="H797" s="10">
        <v>88</v>
      </c>
    </row>
    <row r="798" spans="1:8" x14ac:dyDescent="0.3">
      <c r="A798" s="14" t="s">
        <v>363</v>
      </c>
      <c r="B798" s="15">
        <v>-2.9</v>
      </c>
      <c r="C798" s="14" t="s">
        <v>475</v>
      </c>
      <c r="D798" s="15">
        <v>18.5</v>
      </c>
      <c r="E798" s="49">
        <v>85</v>
      </c>
      <c r="F798" s="9">
        <v>80</v>
      </c>
      <c r="G798" s="49">
        <v>68</v>
      </c>
      <c r="H798" s="10">
        <v>88</v>
      </c>
    </row>
    <row r="799" spans="1:8" x14ac:dyDescent="0.3">
      <c r="A799" s="14" t="s">
        <v>511</v>
      </c>
      <c r="B799" s="15">
        <v>-0.2</v>
      </c>
      <c r="C799" s="14" t="s">
        <v>844</v>
      </c>
      <c r="D799" s="15">
        <v>18.5</v>
      </c>
      <c r="E799" s="49">
        <v>57</v>
      </c>
      <c r="F799" s="9">
        <v>80</v>
      </c>
      <c r="G799" s="49">
        <v>75</v>
      </c>
      <c r="H799" s="10">
        <v>88</v>
      </c>
    </row>
    <row r="800" spans="1:8" x14ac:dyDescent="0.3">
      <c r="A800" s="14" t="s">
        <v>352</v>
      </c>
      <c r="B800" s="15">
        <v>-3.2</v>
      </c>
      <c r="C800" s="14" t="s">
        <v>862</v>
      </c>
      <c r="D800" s="15">
        <v>18.5</v>
      </c>
      <c r="E800" s="49">
        <v>66</v>
      </c>
      <c r="F800" s="9">
        <v>80</v>
      </c>
      <c r="G800" s="49">
        <v>74</v>
      </c>
      <c r="H800" s="10">
        <v>88</v>
      </c>
    </row>
    <row r="801" spans="1:8" x14ac:dyDescent="0.3">
      <c r="A801" s="14" t="s">
        <v>443</v>
      </c>
      <c r="B801" s="15">
        <v>-1.4</v>
      </c>
      <c r="C801" s="14" t="s">
        <v>959</v>
      </c>
      <c r="D801" s="15">
        <v>18.5</v>
      </c>
      <c r="E801" s="49">
        <v>65</v>
      </c>
      <c r="F801" s="9">
        <v>80</v>
      </c>
      <c r="G801" s="49">
        <v>60</v>
      </c>
      <c r="H801" s="10">
        <v>88</v>
      </c>
    </row>
    <row r="802" spans="1:8" x14ac:dyDescent="0.3">
      <c r="A802" s="14" t="s">
        <v>521</v>
      </c>
      <c r="B802" s="15">
        <v>-0.1</v>
      </c>
      <c r="C802" s="14" t="s">
        <v>900</v>
      </c>
      <c r="D802" s="15">
        <v>18.600000000000001</v>
      </c>
      <c r="E802" s="49">
        <v>55</v>
      </c>
      <c r="F802" s="9">
        <v>80</v>
      </c>
      <c r="G802" s="49">
        <v>70</v>
      </c>
      <c r="H802" s="10">
        <v>88</v>
      </c>
    </row>
    <row r="803" spans="1:8" x14ac:dyDescent="0.3">
      <c r="A803" s="14" t="s">
        <v>599</v>
      </c>
      <c r="B803" s="15">
        <v>0.9</v>
      </c>
      <c r="C803" s="14" t="s">
        <v>919</v>
      </c>
      <c r="D803" s="15">
        <v>18.600000000000001</v>
      </c>
      <c r="E803" s="49">
        <v>90</v>
      </c>
      <c r="F803" s="9">
        <v>80</v>
      </c>
      <c r="G803" s="49">
        <v>124</v>
      </c>
      <c r="H803" s="10">
        <v>88</v>
      </c>
    </row>
    <row r="804" spans="1:8" x14ac:dyDescent="0.3">
      <c r="A804" s="14" t="s">
        <v>578</v>
      </c>
      <c r="B804" s="15">
        <v>0.7</v>
      </c>
      <c r="C804" s="14" t="s">
        <v>955</v>
      </c>
      <c r="D804" s="15">
        <v>18.600000000000001</v>
      </c>
      <c r="E804" s="49">
        <v>68</v>
      </c>
      <c r="F804" s="9">
        <v>80</v>
      </c>
      <c r="G804" s="49">
        <v>58</v>
      </c>
      <c r="H804" s="10">
        <v>88</v>
      </c>
    </row>
    <row r="805" spans="1:8" x14ac:dyDescent="0.3">
      <c r="A805" s="14" t="s">
        <v>636</v>
      </c>
      <c r="B805" s="15">
        <v>1.8</v>
      </c>
      <c r="C805" s="14" t="s">
        <v>1001</v>
      </c>
      <c r="D805" s="15">
        <v>18.600000000000001</v>
      </c>
      <c r="E805" s="49">
        <v>63</v>
      </c>
      <c r="F805" s="9">
        <v>80</v>
      </c>
      <c r="G805" s="49">
        <v>84</v>
      </c>
      <c r="H805" s="10">
        <v>88</v>
      </c>
    </row>
    <row r="806" spans="1:8" x14ac:dyDescent="0.3">
      <c r="A806" s="14" t="s">
        <v>527</v>
      </c>
      <c r="B806" s="15">
        <v>0</v>
      </c>
      <c r="C806" s="14" t="s">
        <v>1002</v>
      </c>
      <c r="D806" s="15">
        <v>18.600000000000001</v>
      </c>
      <c r="E806" s="49">
        <v>49</v>
      </c>
      <c r="F806" s="9">
        <v>80</v>
      </c>
      <c r="G806" s="49">
        <v>104</v>
      </c>
      <c r="H806" s="10">
        <v>88</v>
      </c>
    </row>
    <row r="807" spans="1:8" x14ac:dyDescent="0.3">
      <c r="A807" s="14" t="s">
        <v>434</v>
      </c>
      <c r="B807" s="15">
        <v>-1.6</v>
      </c>
      <c r="C807" s="14" t="s">
        <v>1003</v>
      </c>
      <c r="D807" s="15">
        <v>18.600000000000001</v>
      </c>
      <c r="E807" s="49">
        <v>66</v>
      </c>
      <c r="F807" s="9">
        <v>80</v>
      </c>
      <c r="G807" s="49">
        <v>66</v>
      </c>
      <c r="H807" s="10">
        <v>88</v>
      </c>
    </row>
    <row r="808" spans="1:8" x14ac:dyDescent="0.3">
      <c r="A808" s="14" t="s">
        <v>613</v>
      </c>
      <c r="B808" s="15">
        <v>1.1000000000000001</v>
      </c>
      <c r="C808" s="14" t="s">
        <v>1004</v>
      </c>
      <c r="D808" s="15">
        <v>18.600000000000001</v>
      </c>
      <c r="E808" s="49">
        <v>63</v>
      </c>
      <c r="F808" s="9">
        <v>80</v>
      </c>
      <c r="G808" s="49">
        <v>84</v>
      </c>
      <c r="H808" s="10">
        <v>88</v>
      </c>
    </row>
    <row r="809" spans="1:8" x14ac:dyDescent="0.3">
      <c r="A809" s="14" t="s">
        <v>539</v>
      </c>
      <c r="B809" s="15">
        <v>0.2</v>
      </c>
      <c r="C809" s="14" t="s">
        <v>1005</v>
      </c>
      <c r="D809" s="15">
        <v>18.7</v>
      </c>
      <c r="E809" s="49">
        <v>65</v>
      </c>
      <c r="F809" s="9">
        <v>80</v>
      </c>
      <c r="G809" s="49">
        <v>65</v>
      </c>
      <c r="H809" s="10">
        <v>88</v>
      </c>
    </row>
    <row r="810" spans="1:8" x14ac:dyDescent="0.3">
      <c r="A810" s="14" t="s">
        <v>427</v>
      </c>
      <c r="B810" s="15">
        <v>-1.7</v>
      </c>
      <c r="C810" s="14" t="s">
        <v>1006</v>
      </c>
      <c r="D810" s="15">
        <v>18.7</v>
      </c>
      <c r="E810" s="49">
        <v>41</v>
      </c>
      <c r="F810" s="9">
        <v>80</v>
      </c>
      <c r="G810" s="49">
        <v>124</v>
      </c>
      <c r="H810" s="10">
        <v>88</v>
      </c>
    </row>
    <row r="811" spans="1:8" x14ac:dyDescent="0.3">
      <c r="A811" s="14" t="s">
        <v>312</v>
      </c>
      <c r="B811" s="15">
        <v>-4.3</v>
      </c>
      <c r="C811" s="14" t="s">
        <v>420</v>
      </c>
      <c r="D811" s="15">
        <v>18.8</v>
      </c>
      <c r="E811" s="49">
        <v>41</v>
      </c>
      <c r="F811" s="9">
        <v>80</v>
      </c>
      <c r="G811" s="49">
        <v>66</v>
      </c>
      <c r="H811" s="10">
        <v>88</v>
      </c>
    </row>
    <row r="812" spans="1:8" x14ac:dyDescent="0.3">
      <c r="A812" s="14" t="s">
        <v>273</v>
      </c>
      <c r="B812" s="15">
        <v>-5.4</v>
      </c>
      <c r="C812" s="14" t="s">
        <v>452</v>
      </c>
      <c r="D812" s="15">
        <v>18.8</v>
      </c>
      <c r="E812" s="49">
        <v>38</v>
      </c>
      <c r="F812" s="9">
        <v>80</v>
      </c>
      <c r="G812" s="49">
        <v>104</v>
      </c>
      <c r="H812" s="10">
        <v>88</v>
      </c>
    </row>
    <row r="813" spans="1:8" x14ac:dyDescent="0.3">
      <c r="A813" s="14" t="s">
        <v>249</v>
      </c>
      <c r="B813" s="15">
        <v>-6.2</v>
      </c>
      <c r="C813" s="14" t="s">
        <v>1007</v>
      </c>
      <c r="D813" s="15">
        <v>18.8</v>
      </c>
      <c r="E813" s="49">
        <v>70</v>
      </c>
      <c r="F813" s="9">
        <v>80</v>
      </c>
      <c r="G813" s="49">
        <v>76</v>
      </c>
      <c r="H813" s="10">
        <v>88</v>
      </c>
    </row>
    <row r="814" spans="1:8" x14ac:dyDescent="0.3">
      <c r="A814" s="14" t="s">
        <v>239</v>
      </c>
      <c r="B814" s="15">
        <v>-6.4</v>
      </c>
      <c r="C814" s="14" t="s">
        <v>499</v>
      </c>
      <c r="D814" s="15">
        <v>18.899999999999999</v>
      </c>
      <c r="E814" s="49">
        <v>85</v>
      </c>
      <c r="F814" s="9">
        <v>80</v>
      </c>
      <c r="G814" s="49">
        <v>70</v>
      </c>
      <c r="H814" s="10">
        <v>88</v>
      </c>
    </row>
    <row r="815" spans="1:8" x14ac:dyDescent="0.3">
      <c r="A815" s="14" t="s">
        <v>325</v>
      </c>
      <c r="B815" s="15">
        <v>-3.9</v>
      </c>
      <c r="C815" s="14" t="s">
        <v>920</v>
      </c>
      <c r="D815" s="15">
        <v>18.899999999999999</v>
      </c>
      <c r="E815" s="49">
        <v>41</v>
      </c>
      <c r="F815" s="9">
        <v>80</v>
      </c>
      <c r="G815" s="49">
        <v>66</v>
      </c>
      <c r="H815" s="10">
        <v>88</v>
      </c>
    </row>
    <row r="816" spans="1:8" x14ac:dyDescent="0.3">
      <c r="A816" s="14" t="s">
        <v>256</v>
      </c>
      <c r="B816" s="15">
        <v>-5.9</v>
      </c>
      <c r="C816" s="14" t="s">
        <v>956</v>
      </c>
      <c r="D816" s="15">
        <v>18.899999999999999</v>
      </c>
      <c r="E816" s="49">
        <v>70</v>
      </c>
      <c r="F816" s="9">
        <v>80</v>
      </c>
      <c r="G816" s="49">
        <v>92</v>
      </c>
      <c r="H816" s="10">
        <v>88</v>
      </c>
    </row>
    <row r="817" spans="1:8" x14ac:dyDescent="0.3">
      <c r="A817" s="14" t="s">
        <v>216</v>
      </c>
      <c r="B817" s="15">
        <v>-7.4</v>
      </c>
      <c r="C817" s="14" t="s">
        <v>1008</v>
      </c>
      <c r="D817" s="15">
        <v>18.899999999999999</v>
      </c>
      <c r="E817" s="49">
        <v>44</v>
      </c>
      <c r="F817" s="9">
        <v>80</v>
      </c>
      <c r="G817" s="49">
        <v>70</v>
      </c>
      <c r="H817" s="10">
        <v>88</v>
      </c>
    </row>
    <row r="818" spans="1:8" x14ac:dyDescent="0.3">
      <c r="A818" s="14" t="s">
        <v>200</v>
      </c>
      <c r="B818" s="15">
        <v>-8.4</v>
      </c>
      <c r="C818" s="14" t="s">
        <v>1009</v>
      </c>
      <c r="D818" s="15">
        <v>18.899999999999999</v>
      </c>
      <c r="E818" s="49">
        <v>73</v>
      </c>
      <c r="F818" s="9">
        <v>80</v>
      </c>
      <c r="G818" s="49">
        <v>63</v>
      </c>
      <c r="H818" s="10">
        <v>88</v>
      </c>
    </row>
    <row r="819" spans="1:8" x14ac:dyDescent="0.3">
      <c r="A819" s="14" t="s">
        <v>241</v>
      </c>
      <c r="B819" s="15">
        <v>-6.4</v>
      </c>
      <c r="C819" s="14" t="s">
        <v>1010</v>
      </c>
      <c r="D819" s="15">
        <v>19</v>
      </c>
      <c r="E819" s="49">
        <v>75</v>
      </c>
      <c r="F819" s="9">
        <v>80</v>
      </c>
      <c r="G819" s="49">
        <v>65</v>
      </c>
      <c r="H819" s="10">
        <v>88</v>
      </c>
    </row>
    <row r="820" spans="1:8" x14ac:dyDescent="0.3">
      <c r="A820" s="14" t="s">
        <v>308</v>
      </c>
      <c r="B820" s="15">
        <v>-4.4000000000000004</v>
      </c>
      <c r="C820" s="14" t="s">
        <v>497</v>
      </c>
      <c r="D820" s="15">
        <v>19.100000000000001</v>
      </c>
      <c r="E820" s="49">
        <v>67</v>
      </c>
      <c r="F820" s="9">
        <v>80</v>
      </c>
      <c r="G820" s="49">
        <v>76</v>
      </c>
      <c r="H820" s="10">
        <v>88</v>
      </c>
    </row>
    <row r="821" spans="1:8" x14ac:dyDescent="0.3">
      <c r="A821" s="14" t="s">
        <v>411</v>
      </c>
      <c r="B821" s="15">
        <v>-1.9</v>
      </c>
      <c r="C821" s="14" t="s">
        <v>873</v>
      </c>
      <c r="D821" s="15">
        <v>19.100000000000001</v>
      </c>
      <c r="E821" s="49">
        <v>63</v>
      </c>
      <c r="F821" s="9">
        <v>80</v>
      </c>
      <c r="G821" s="49">
        <v>56</v>
      </c>
      <c r="H821" s="10">
        <v>88</v>
      </c>
    </row>
    <row r="822" spans="1:8" x14ac:dyDescent="0.3">
      <c r="A822" s="14" t="s">
        <v>349</v>
      </c>
      <c r="B822" s="15">
        <v>-3.4</v>
      </c>
      <c r="C822" s="14" t="s">
        <v>1011</v>
      </c>
      <c r="D822" s="15">
        <v>19.100000000000001</v>
      </c>
      <c r="E822" s="49">
        <v>70</v>
      </c>
      <c r="F822" s="9">
        <v>82</v>
      </c>
      <c r="G822" s="49">
        <v>64</v>
      </c>
      <c r="H822" s="10">
        <v>90</v>
      </c>
    </row>
    <row r="823" spans="1:8" x14ac:dyDescent="0.3">
      <c r="A823" s="14" t="s">
        <v>457</v>
      </c>
      <c r="B823" s="15">
        <v>-1.1000000000000001</v>
      </c>
      <c r="C823" s="14" t="s">
        <v>1012</v>
      </c>
      <c r="D823" s="15">
        <v>19.100000000000001</v>
      </c>
      <c r="E823" s="49">
        <v>85</v>
      </c>
      <c r="F823" s="9">
        <v>82</v>
      </c>
      <c r="G823" s="49">
        <v>60</v>
      </c>
      <c r="H823" s="10">
        <v>90</v>
      </c>
    </row>
    <row r="824" spans="1:8" x14ac:dyDescent="0.3">
      <c r="A824" s="14" t="s">
        <v>534</v>
      </c>
      <c r="B824" s="15">
        <v>0.1</v>
      </c>
      <c r="C824" s="14" t="s">
        <v>1013</v>
      </c>
      <c r="D824" s="15">
        <v>19.100000000000001</v>
      </c>
      <c r="E824" s="49">
        <v>91</v>
      </c>
      <c r="F824" s="9">
        <v>82</v>
      </c>
      <c r="G824" s="49">
        <v>68</v>
      </c>
      <c r="H824" s="10">
        <v>90</v>
      </c>
    </row>
    <row r="825" spans="1:8" x14ac:dyDescent="0.3">
      <c r="A825" s="14" t="s">
        <v>604</v>
      </c>
      <c r="B825" s="15">
        <v>1</v>
      </c>
      <c r="C825" s="14" t="s">
        <v>1014</v>
      </c>
      <c r="D825" s="15">
        <v>19.100000000000001</v>
      </c>
      <c r="E825" s="49">
        <v>49</v>
      </c>
      <c r="F825" s="9">
        <v>82</v>
      </c>
      <c r="G825" s="49">
        <v>124</v>
      </c>
      <c r="H825" s="10">
        <v>90</v>
      </c>
    </row>
    <row r="826" spans="1:8" x14ac:dyDescent="0.3">
      <c r="A826" s="14" t="s">
        <v>277</v>
      </c>
      <c r="B826" s="15">
        <v>-5.3</v>
      </c>
      <c r="C826" s="14" t="s">
        <v>1015</v>
      </c>
      <c r="D826" s="15">
        <v>19.100000000000001</v>
      </c>
      <c r="E826" s="49">
        <v>75</v>
      </c>
      <c r="F826" s="9">
        <v>82</v>
      </c>
      <c r="G826" s="49">
        <v>65</v>
      </c>
      <c r="H826" s="10">
        <v>90</v>
      </c>
    </row>
    <row r="827" spans="1:8" x14ac:dyDescent="0.3">
      <c r="A827" s="14" t="s">
        <v>382</v>
      </c>
      <c r="B827" s="15">
        <v>-2.6</v>
      </c>
      <c r="C827" s="14" t="s">
        <v>1016</v>
      </c>
      <c r="D827" s="15">
        <v>19.100000000000001</v>
      </c>
      <c r="E827" s="49">
        <v>77</v>
      </c>
      <c r="F827" s="9">
        <v>82</v>
      </c>
      <c r="G827" s="49">
        <v>31</v>
      </c>
      <c r="H827" s="10">
        <v>90</v>
      </c>
    </row>
    <row r="828" spans="1:8" x14ac:dyDescent="0.3">
      <c r="A828" s="14" t="s">
        <v>194</v>
      </c>
      <c r="B828" s="15">
        <v>-8.9</v>
      </c>
      <c r="C828" s="14" t="s">
        <v>835</v>
      </c>
      <c r="D828" s="15">
        <v>19.2</v>
      </c>
      <c r="E828" s="49">
        <v>87</v>
      </c>
      <c r="F828" s="9">
        <v>82</v>
      </c>
      <c r="G828" s="49">
        <v>39</v>
      </c>
      <c r="H828" s="10">
        <v>90</v>
      </c>
    </row>
    <row r="829" spans="1:8" x14ac:dyDescent="0.3">
      <c r="A829" s="14" t="s">
        <v>275</v>
      </c>
      <c r="B829" s="15">
        <v>-5.4</v>
      </c>
      <c r="C829" s="14" t="s">
        <v>1017</v>
      </c>
      <c r="D829" s="15">
        <v>19.2</v>
      </c>
      <c r="E829" s="49">
        <v>54</v>
      </c>
      <c r="F829" s="9">
        <v>82</v>
      </c>
      <c r="G829" s="49">
        <v>124</v>
      </c>
      <c r="H829" s="10">
        <v>90</v>
      </c>
    </row>
    <row r="830" spans="1:8" x14ac:dyDescent="0.3">
      <c r="A830" s="14" t="s">
        <v>615</v>
      </c>
      <c r="B830" s="15">
        <v>1.1000000000000001</v>
      </c>
      <c r="C830" s="14" t="s">
        <v>1018</v>
      </c>
      <c r="D830" s="15">
        <v>19.2</v>
      </c>
      <c r="E830" s="49">
        <v>102</v>
      </c>
      <c r="F830" s="9">
        <v>82</v>
      </c>
      <c r="G830" s="49">
        <v>76</v>
      </c>
      <c r="H830" s="10">
        <v>90</v>
      </c>
    </row>
    <row r="831" spans="1:8" x14ac:dyDescent="0.3">
      <c r="A831" s="14" t="s">
        <v>451</v>
      </c>
      <c r="B831" s="15">
        <v>-1.2</v>
      </c>
      <c r="C831" s="14" t="s">
        <v>1019</v>
      </c>
      <c r="D831" s="15">
        <v>19.3</v>
      </c>
      <c r="E831" s="49">
        <v>62</v>
      </c>
      <c r="F831" s="9">
        <v>84</v>
      </c>
      <c r="G831" s="49">
        <v>70</v>
      </c>
      <c r="H831" s="10">
        <v>90</v>
      </c>
    </row>
    <row r="832" spans="1:8" x14ac:dyDescent="0.3">
      <c r="A832" s="14" t="s">
        <v>209</v>
      </c>
      <c r="B832" s="15">
        <v>-7.6</v>
      </c>
      <c r="C832" s="14" t="s">
        <v>957</v>
      </c>
      <c r="D832" s="15">
        <v>19.399999999999999</v>
      </c>
      <c r="E832" s="49">
        <v>50</v>
      </c>
      <c r="F832" s="9">
        <v>84</v>
      </c>
      <c r="G832" s="49">
        <v>76</v>
      </c>
      <c r="H832" s="10">
        <v>90</v>
      </c>
    </row>
    <row r="833" spans="1:8" x14ac:dyDescent="0.3">
      <c r="A833" s="14" t="s">
        <v>198</v>
      </c>
      <c r="B833" s="15">
        <v>-8.6999999999999993</v>
      </c>
      <c r="C833" s="14" t="s">
        <v>426</v>
      </c>
      <c r="D833" s="15">
        <v>19.5</v>
      </c>
      <c r="E833" s="49">
        <v>57</v>
      </c>
      <c r="F833" s="9">
        <v>84</v>
      </c>
      <c r="G833" s="49">
        <v>72</v>
      </c>
      <c r="H833" s="40">
        <v>90</v>
      </c>
    </row>
    <row r="834" spans="1:8" x14ac:dyDescent="0.3">
      <c r="A834" s="14" t="s">
        <v>176</v>
      </c>
      <c r="B834" s="15">
        <v>-10.3</v>
      </c>
      <c r="C834" s="14" t="s">
        <v>829</v>
      </c>
      <c r="D834" s="15">
        <v>19.5</v>
      </c>
      <c r="E834" s="49">
        <v>80</v>
      </c>
      <c r="F834" s="9">
        <v>84</v>
      </c>
      <c r="G834" s="49">
        <v>124</v>
      </c>
      <c r="H834" s="40">
        <v>90</v>
      </c>
    </row>
    <row r="835" spans="1:8" x14ac:dyDescent="0.3">
      <c r="A835" s="14" t="s">
        <v>190</v>
      </c>
      <c r="B835" s="15">
        <v>-9</v>
      </c>
      <c r="C835" s="14" t="s">
        <v>872</v>
      </c>
      <c r="D835" s="15">
        <v>19.5</v>
      </c>
      <c r="E835" s="49">
        <v>98</v>
      </c>
      <c r="F835" s="9">
        <v>84</v>
      </c>
      <c r="G835" s="49">
        <v>76</v>
      </c>
      <c r="H835" s="10">
        <v>90</v>
      </c>
    </row>
    <row r="836" spans="1:8" x14ac:dyDescent="0.3">
      <c r="A836" s="14" t="s">
        <v>199</v>
      </c>
      <c r="B836" s="15">
        <v>-8.6999999999999993</v>
      </c>
      <c r="C836" s="14" t="s">
        <v>890</v>
      </c>
      <c r="D836" s="15">
        <v>19.5</v>
      </c>
      <c r="E836" s="49">
        <v>40</v>
      </c>
      <c r="F836" s="9">
        <v>84</v>
      </c>
      <c r="G836" s="49">
        <v>85</v>
      </c>
      <c r="H836" s="10">
        <v>90</v>
      </c>
    </row>
    <row r="837" spans="1:8" x14ac:dyDescent="0.3">
      <c r="A837" s="14" t="s">
        <v>251</v>
      </c>
      <c r="B837" s="15">
        <v>-6.2</v>
      </c>
      <c r="C837" s="14" t="s">
        <v>911</v>
      </c>
      <c r="D837" s="15">
        <v>19.5</v>
      </c>
      <c r="E837" s="49">
        <v>87</v>
      </c>
      <c r="F837" s="9">
        <v>84</v>
      </c>
      <c r="G837" s="49">
        <v>35</v>
      </c>
      <c r="H837" s="10">
        <v>90</v>
      </c>
    </row>
    <row r="838" spans="1:8" x14ac:dyDescent="0.3">
      <c r="A838" s="14" t="s">
        <v>296</v>
      </c>
      <c r="B838" s="15">
        <v>-4.5999999999999996</v>
      </c>
      <c r="C838" s="14" t="s">
        <v>516</v>
      </c>
      <c r="D838" s="15">
        <v>19.600000000000001</v>
      </c>
      <c r="E838" s="49">
        <v>82</v>
      </c>
      <c r="F838" s="9">
        <v>84</v>
      </c>
      <c r="G838" s="49">
        <v>76</v>
      </c>
      <c r="H838" s="10">
        <v>90</v>
      </c>
    </row>
    <row r="839" spans="1:8" x14ac:dyDescent="0.3">
      <c r="A839" s="14" t="s">
        <v>254</v>
      </c>
      <c r="B839" s="15">
        <v>-6.1</v>
      </c>
      <c r="C839" s="14" t="s">
        <v>1020</v>
      </c>
      <c r="D839" s="15">
        <v>19.600000000000001</v>
      </c>
      <c r="E839" s="49">
        <v>80</v>
      </c>
      <c r="F839" s="9">
        <v>84</v>
      </c>
      <c r="G839" s="49">
        <v>145</v>
      </c>
      <c r="H839" s="10">
        <v>90</v>
      </c>
    </row>
    <row r="840" spans="1:8" x14ac:dyDescent="0.3">
      <c r="A840" s="14" t="s">
        <v>232</v>
      </c>
      <c r="B840" s="15">
        <v>-6.7</v>
      </c>
      <c r="C840" s="14" t="s">
        <v>1021</v>
      </c>
      <c r="D840" s="15">
        <v>19.600000000000001</v>
      </c>
      <c r="E840" s="49">
        <v>52</v>
      </c>
      <c r="F840" s="9">
        <v>84</v>
      </c>
      <c r="G840" s="49">
        <v>83</v>
      </c>
      <c r="H840" s="10">
        <v>90</v>
      </c>
    </row>
    <row r="841" spans="1:8" x14ac:dyDescent="0.3">
      <c r="A841" s="14" t="s">
        <v>218</v>
      </c>
      <c r="B841" s="15">
        <v>-7.4</v>
      </c>
      <c r="C841" s="14" t="s">
        <v>1022</v>
      </c>
      <c r="D841" s="15">
        <v>19.600000000000001</v>
      </c>
      <c r="E841" s="49">
        <v>53</v>
      </c>
      <c r="F841" s="9">
        <v>85</v>
      </c>
      <c r="G841" s="49">
        <v>72</v>
      </c>
      <c r="H841" s="10">
        <v>90</v>
      </c>
    </row>
    <row r="842" spans="1:8" x14ac:dyDescent="0.3">
      <c r="A842" s="14" t="s">
        <v>211</v>
      </c>
      <c r="B842" s="15">
        <v>-7.6</v>
      </c>
      <c r="C842" s="14" t="s">
        <v>1023</v>
      </c>
      <c r="D842" s="15">
        <v>19.600000000000001</v>
      </c>
      <c r="E842" s="49">
        <v>53</v>
      </c>
      <c r="F842" s="9">
        <v>85</v>
      </c>
      <c r="G842" s="49">
        <v>60</v>
      </c>
      <c r="H842" s="10">
        <v>90</v>
      </c>
    </row>
    <row r="843" spans="1:8" x14ac:dyDescent="0.3">
      <c r="A843" s="14" t="s">
        <v>205</v>
      </c>
      <c r="B843" s="15">
        <v>-8.1</v>
      </c>
      <c r="C843" s="14" t="s">
        <v>490</v>
      </c>
      <c r="D843" s="15">
        <v>19.7</v>
      </c>
      <c r="E843" s="49">
        <v>58</v>
      </c>
      <c r="F843" s="9">
        <v>85</v>
      </c>
      <c r="G843" s="49">
        <v>124</v>
      </c>
      <c r="H843" s="10">
        <v>90</v>
      </c>
    </row>
    <row r="844" spans="1:8" x14ac:dyDescent="0.3">
      <c r="A844" s="14" t="s">
        <v>234</v>
      </c>
      <c r="B844" s="15">
        <v>-6.7</v>
      </c>
      <c r="C844" s="14" t="s">
        <v>1024</v>
      </c>
      <c r="D844" s="15">
        <v>19.7</v>
      </c>
      <c r="E844" s="49">
        <v>91</v>
      </c>
      <c r="F844" s="9">
        <v>85</v>
      </c>
      <c r="G844" s="49">
        <v>70</v>
      </c>
      <c r="H844" s="10">
        <v>90</v>
      </c>
    </row>
    <row r="845" spans="1:8" x14ac:dyDescent="0.3">
      <c r="A845" s="14" t="s">
        <v>203</v>
      </c>
      <c r="B845" s="15">
        <v>-8.1999999999999993</v>
      </c>
      <c r="C845" s="14" t="s">
        <v>1025</v>
      </c>
      <c r="D845" s="15">
        <v>19.7</v>
      </c>
      <c r="E845" s="49">
        <v>78</v>
      </c>
      <c r="F845" s="9">
        <v>85</v>
      </c>
      <c r="G845" s="49">
        <v>68</v>
      </c>
      <c r="H845" s="10">
        <v>90</v>
      </c>
    </row>
    <row r="846" spans="1:8" x14ac:dyDescent="0.3">
      <c r="A846" s="14" t="s">
        <v>166</v>
      </c>
      <c r="B846" s="15">
        <v>-11.7</v>
      </c>
      <c r="C846" s="14" t="s">
        <v>376</v>
      </c>
      <c r="D846" s="15">
        <v>19.8</v>
      </c>
      <c r="E846" s="49">
        <v>59</v>
      </c>
      <c r="F846" s="9">
        <v>85</v>
      </c>
      <c r="G846" s="49">
        <v>78</v>
      </c>
      <c r="H846" s="10">
        <v>90</v>
      </c>
    </row>
    <row r="847" spans="1:8" x14ac:dyDescent="0.3">
      <c r="A847" s="14" t="s">
        <v>174</v>
      </c>
      <c r="B847" s="15">
        <v>-10.9</v>
      </c>
      <c r="C847" s="14" t="s">
        <v>909</v>
      </c>
      <c r="D847" s="15">
        <v>19.8</v>
      </c>
      <c r="E847" s="49">
        <v>71</v>
      </c>
      <c r="F847" s="9">
        <v>85</v>
      </c>
      <c r="G847" s="49">
        <v>43</v>
      </c>
      <c r="H847" s="10">
        <v>90</v>
      </c>
    </row>
    <row r="848" spans="1:8" x14ac:dyDescent="0.3">
      <c r="A848" s="14" t="s">
        <v>228</v>
      </c>
      <c r="B848" s="15">
        <v>-6.9</v>
      </c>
      <c r="C848" s="14" t="s">
        <v>1026</v>
      </c>
      <c r="D848" s="15">
        <v>19.8</v>
      </c>
      <c r="E848" s="49">
        <v>76</v>
      </c>
      <c r="F848" s="9">
        <v>85</v>
      </c>
      <c r="G848" s="49">
        <v>74</v>
      </c>
      <c r="H848" s="10">
        <v>90</v>
      </c>
    </row>
    <row r="849" spans="1:8" x14ac:dyDescent="0.3">
      <c r="A849" s="14" t="s">
        <v>298</v>
      </c>
      <c r="B849" s="15">
        <v>-4.5999999999999996</v>
      </c>
      <c r="C849" s="14" t="s">
        <v>400</v>
      </c>
      <c r="D849" s="15">
        <v>19.899999999999999</v>
      </c>
      <c r="E849" s="49">
        <v>110</v>
      </c>
      <c r="F849" s="9">
        <v>85</v>
      </c>
      <c r="G849" s="49">
        <v>75</v>
      </c>
      <c r="H849" s="10">
        <v>90</v>
      </c>
    </row>
    <row r="850" spans="1:8" x14ac:dyDescent="0.3">
      <c r="A850" s="14" t="s">
        <v>318</v>
      </c>
      <c r="B850" s="15">
        <v>-4.0999999999999996</v>
      </c>
      <c r="C850" s="14" t="s">
        <v>458</v>
      </c>
      <c r="D850" s="15">
        <v>19.899999999999999</v>
      </c>
      <c r="E850" s="49">
        <v>63</v>
      </c>
      <c r="F850" s="9">
        <v>85</v>
      </c>
      <c r="G850" s="49">
        <v>72</v>
      </c>
      <c r="H850" s="10">
        <v>90</v>
      </c>
    </row>
    <row r="851" spans="1:8" x14ac:dyDescent="0.3">
      <c r="A851" s="14" t="s">
        <v>300</v>
      </c>
      <c r="B851" s="15">
        <v>-4.5</v>
      </c>
      <c r="C851" s="14" t="s">
        <v>494</v>
      </c>
      <c r="D851" s="15">
        <v>19.899999999999999</v>
      </c>
      <c r="E851" s="49">
        <v>105</v>
      </c>
      <c r="F851" s="9">
        <v>85</v>
      </c>
      <c r="G851" s="49">
        <v>124</v>
      </c>
      <c r="H851" s="10">
        <v>90</v>
      </c>
    </row>
    <row r="852" spans="1:8" x14ac:dyDescent="0.3">
      <c r="A852" s="14" t="s">
        <v>335</v>
      </c>
      <c r="B852" s="15">
        <v>-3.7</v>
      </c>
      <c r="C852" s="14" t="s">
        <v>906</v>
      </c>
      <c r="D852" s="15">
        <v>19.899999999999999</v>
      </c>
      <c r="E852" s="49">
        <v>95</v>
      </c>
      <c r="F852" s="9">
        <v>85</v>
      </c>
      <c r="G852" s="49">
        <v>84</v>
      </c>
      <c r="H852" s="10">
        <v>90</v>
      </c>
    </row>
    <row r="853" spans="1:8" x14ac:dyDescent="0.3">
      <c r="A853" s="14" t="s">
        <v>403</v>
      </c>
      <c r="B853" s="15">
        <v>-2.1</v>
      </c>
      <c r="C853" s="14" t="s">
        <v>1027</v>
      </c>
      <c r="D853" s="15">
        <v>19.899999999999999</v>
      </c>
      <c r="E853" s="49">
        <v>88</v>
      </c>
      <c r="F853" s="9">
        <v>85</v>
      </c>
      <c r="G853" s="49">
        <v>74</v>
      </c>
      <c r="H853" s="10">
        <v>90</v>
      </c>
    </row>
    <row r="854" spans="1:8" x14ac:dyDescent="0.3">
      <c r="A854" s="14" t="s">
        <v>371</v>
      </c>
      <c r="B854" s="15">
        <v>-2.8</v>
      </c>
      <c r="C854" s="14" t="s">
        <v>1028</v>
      </c>
      <c r="D854" s="15">
        <v>19.899999999999999</v>
      </c>
      <c r="E854" s="49">
        <v>50</v>
      </c>
      <c r="F854" s="9">
        <v>85</v>
      </c>
      <c r="G854" s="49">
        <v>90</v>
      </c>
      <c r="H854" s="10">
        <v>90</v>
      </c>
    </row>
    <row r="855" spans="1:8" x14ac:dyDescent="0.3">
      <c r="A855" s="14" t="s">
        <v>587</v>
      </c>
      <c r="B855" s="15">
        <v>0.8</v>
      </c>
      <c r="C855" s="14" t="s">
        <v>1029</v>
      </c>
      <c r="D855" s="15">
        <v>19.899999999999999</v>
      </c>
      <c r="E855" s="49">
        <v>54</v>
      </c>
      <c r="F855" s="9">
        <v>85</v>
      </c>
      <c r="G855" s="49">
        <v>61</v>
      </c>
      <c r="H855" s="10">
        <v>90</v>
      </c>
    </row>
    <row r="856" spans="1:8" x14ac:dyDescent="0.3">
      <c r="A856" s="14" t="s">
        <v>655</v>
      </c>
      <c r="B856" s="15">
        <v>2.2000000000000002</v>
      </c>
      <c r="C856" s="14" t="s">
        <v>808</v>
      </c>
      <c r="D856" s="15">
        <v>20</v>
      </c>
      <c r="E856" s="49">
        <v>78</v>
      </c>
      <c r="F856" s="9">
        <v>85</v>
      </c>
      <c r="G856" s="49">
        <v>85</v>
      </c>
      <c r="H856" s="10">
        <v>90</v>
      </c>
    </row>
    <row r="857" spans="1:8" x14ac:dyDescent="0.3">
      <c r="A857" s="14" t="s">
        <v>589</v>
      </c>
      <c r="B857" s="15">
        <v>0.8</v>
      </c>
      <c r="C857" s="14" t="s">
        <v>501</v>
      </c>
      <c r="D857" s="15">
        <v>20.100000000000001</v>
      </c>
      <c r="E857" s="49">
        <v>96</v>
      </c>
      <c r="F857" s="9">
        <v>85</v>
      </c>
      <c r="G857" s="49">
        <v>78</v>
      </c>
      <c r="H857" s="10">
        <v>90</v>
      </c>
    </row>
    <row r="858" spans="1:8" x14ac:dyDescent="0.3">
      <c r="A858" s="14" t="s">
        <v>580</v>
      </c>
      <c r="B858" s="15">
        <v>0.7</v>
      </c>
      <c r="C858" s="14" t="s">
        <v>836</v>
      </c>
      <c r="D858" s="15">
        <v>20.100000000000001</v>
      </c>
      <c r="E858" s="49">
        <v>86</v>
      </c>
      <c r="F858" s="9">
        <v>85</v>
      </c>
      <c r="G858" s="49">
        <v>76</v>
      </c>
      <c r="H858" s="10">
        <v>90</v>
      </c>
    </row>
    <row r="859" spans="1:8" x14ac:dyDescent="0.3">
      <c r="A859" s="14" t="s">
        <v>626</v>
      </c>
      <c r="B859" s="15">
        <v>1.3</v>
      </c>
      <c r="C859" s="14" t="s">
        <v>837</v>
      </c>
      <c r="D859" s="15">
        <v>20.100000000000001</v>
      </c>
      <c r="E859" s="49">
        <v>58</v>
      </c>
      <c r="F859" s="9">
        <v>85</v>
      </c>
      <c r="G859" s="49">
        <v>90</v>
      </c>
      <c r="H859" s="40">
        <v>92</v>
      </c>
    </row>
    <row r="860" spans="1:8" x14ac:dyDescent="0.3">
      <c r="A860" s="14" t="s">
        <v>631</v>
      </c>
      <c r="B860" s="15">
        <v>1.4</v>
      </c>
      <c r="C860" s="14" t="s">
        <v>933</v>
      </c>
      <c r="D860" s="15">
        <v>20.100000000000001</v>
      </c>
      <c r="E860" s="49">
        <v>58</v>
      </c>
      <c r="F860" s="9">
        <v>85</v>
      </c>
      <c r="G860" s="49">
        <v>64</v>
      </c>
      <c r="H860" s="40">
        <v>92</v>
      </c>
    </row>
    <row r="861" spans="1:8" x14ac:dyDescent="0.3">
      <c r="A861" s="14" t="s">
        <v>523</v>
      </c>
      <c r="B861" s="15">
        <v>-0.1</v>
      </c>
      <c r="C861" s="14" t="s">
        <v>445</v>
      </c>
      <c r="D861" s="15">
        <v>20.2</v>
      </c>
      <c r="E861" s="49">
        <v>78</v>
      </c>
      <c r="F861" s="9">
        <v>85</v>
      </c>
      <c r="G861" s="49">
        <v>64</v>
      </c>
      <c r="H861" s="10">
        <v>92</v>
      </c>
    </row>
    <row r="862" spans="1:8" x14ac:dyDescent="0.3">
      <c r="A862" s="14" t="s">
        <v>695</v>
      </c>
      <c r="B862" s="15">
        <v>2.9</v>
      </c>
      <c r="C862" s="14" t="s">
        <v>810</v>
      </c>
      <c r="D862" s="15">
        <v>20.2</v>
      </c>
      <c r="E862" s="49">
        <v>65</v>
      </c>
      <c r="F862" s="9">
        <v>85</v>
      </c>
      <c r="G862" s="49">
        <v>88</v>
      </c>
      <c r="H862" s="10">
        <v>92</v>
      </c>
    </row>
    <row r="863" spans="1:8" x14ac:dyDescent="0.3">
      <c r="A863" s="14" t="s">
        <v>621</v>
      </c>
      <c r="B863" s="15">
        <v>1.2</v>
      </c>
      <c r="C863" s="14" t="s">
        <v>883</v>
      </c>
      <c r="D863" s="15">
        <v>20.2</v>
      </c>
      <c r="E863" s="49">
        <v>62</v>
      </c>
      <c r="F863" s="9">
        <v>85</v>
      </c>
      <c r="G863" s="49">
        <v>64</v>
      </c>
      <c r="H863" s="10">
        <v>92</v>
      </c>
    </row>
    <row r="864" spans="1:8" x14ac:dyDescent="0.3">
      <c r="A864" s="14" t="s">
        <v>605</v>
      </c>
      <c r="B864" s="15">
        <v>1</v>
      </c>
      <c r="C864" s="14" t="s">
        <v>917</v>
      </c>
      <c r="D864" s="15">
        <v>20.2</v>
      </c>
      <c r="E864" s="49">
        <v>55</v>
      </c>
      <c r="F864" s="9">
        <v>85</v>
      </c>
      <c r="G864" s="49">
        <v>82</v>
      </c>
      <c r="H864" s="10">
        <v>92</v>
      </c>
    </row>
    <row r="865" spans="1:8" x14ac:dyDescent="0.3">
      <c r="A865" s="14" t="s">
        <v>693</v>
      </c>
      <c r="B865" s="15">
        <v>2.8</v>
      </c>
      <c r="C865" s="14" t="s">
        <v>1030</v>
      </c>
      <c r="D865" s="15">
        <v>20.2</v>
      </c>
      <c r="E865" s="49">
        <v>41</v>
      </c>
      <c r="F865" s="9">
        <v>85</v>
      </c>
      <c r="G865" s="49">
        <v>88</v>
      </c>
      <c r="H865" s="10">
        <v>92</v>
      </c>
    </row>
    <row r="866" spans="1:8" x14ac:dyDescent="0.3">
      <c r="A866" s="14" t="s">
        <v>742</v>
      </c>
      <c r="B866" s="15">
        <v>5.9</v>
      </c>
      <c r="C866" s="14" t="s">
        <v>839</v>
      </c>
      <c r="D866" s="15">
        <v>20.3</v>
      </c>
      <c r="E866" s="49">
        <v>55</v>
      </c>
      <c r="F866" s="9">
        <v>85</v>
      </c>
      <c r="G866" s="49">
        <v>74</v>
      </c>
      <c r="H866" s="10">
        <v>92</v>
      </c>
    </row>
    <row r="867" spans="1:8" x14ac:dyDescent="0.3">
      <c r="A867" s="14" t="s">
        <v>755</v>
      </c>
      <c r="B867" s="15">
        <v>6.8</v>
      </c>
      <c r="C867" s="14" t="s">
        <v>943</v>
      </c>
      <c r="D867" s="15">
        <v>20.3</v>
      </c>
      <c r="E867" s="49">
        <v>63</v>
      </c>
      <c r="F867" s="9">
        <v>85</v>
      </c>
      <c r="G867" s="49">
        <v>88</v>
      </c>
      <c r="H867" s="10">
        <v>92</v>
      </c>
    </row>
    <row r="868" spans="1:8" x14ac:dyDescent="0.3">
      <c r="A868" s="14" t="s">
        <v>738</v>
      </c>
      <c r="B868" s="15">
        <v>5.8</v>
      </c>
      <c r="C868" s="14" t="s">
        <v>428</v>
      </c>
      <c r="D868" s="15">
        <v>20.399999999999999</v>
      </c>
      <c r="E868" s="49">
        <v>63</v>
      </c>
      <c r="F868" s="9">
        <v>85</v>
      </c>
      <c r="G868" s="49">
        <v>92</v>
      </c>
      <c r="H868" s="10">
        <v>92</v>
      </c>
    </row>
    <row r="869" spans="1:8" x14ac:dyDescent="0.3">
      <c r="A869" s="14" t="s">
        <v>739</v>
      </c>
      <c r="B869" s="15">
        <v>5.8</v>
      </c>
      <c r="C869" s="14" t="s">
        <v>875</v>
      </c>
      <c r="D869" s="15">
        <v>20.399999999999999</v>
      </c>
      <c r="E869" s="49">
        <v>80</v>
      </c>
      <c r="F869" s="9">
        <v>85</v>
      </c>
      <c r="G869" s="49">
        <v>76</v>
      </c>
      <c r="H869" s="10">
        <v>92</v>
      </c>
    </row>
    <row r="870" spans="1:8" x14ac:dyDescent="0.3">
      <c r="A870" s="14" t="s">
        <v>751</v>
      </c>
      <c r="B870" s="15">
        <v>6.7</v>
      </c>
      <c r="C870" s="14" t="s">
        <v>886</v>
      </c>
      <c r="D870" s="15">
        <v>20.399999999999999</v>
      </c>
      <c r="E870" s="49">
        <v>47</v>
      </c>
      <c r="F870" s="9">
        <v>85</v>
      </c>
      <c r="G870" s="49">
        <v>71</v>
      </c>
      <c r="H870" s="10">
        <v>92</v>
      </c>
    </row>
    <row r="871" spans="1:8" x14ac:dyDescent="0.3">
      <c r="A871" s="14" t="s">
        <v>817</v>
      </c>
      <c r="B871" s="15">
        <v>9.4</v>
      </c>
      <c r="C871" s="14" t="s">
        <v>1031</v>
      </c>
      <c r="D871" s="15">
        <v>20.399999999999999</v>
      </c>
      <c r="E871" s="49">
        <v>29</v>
      </c>
      <c r="F871" s="9">
        <v>85</v>
      </c>
      <c r="G871" s="49">
        <v>119</v>
      </c>
      <c r="H871" s="10">
        <v>92</v>
      </c>
    </row>
    <row r="872" spans="1:8" x14ac:dyDescent="0.3">
      <c r="A872" s="14" t="s">
        <v>963</v>
      </c>
      <c r="B872" s="15">
        <v>14</v>
      </c>
      <c r="C872" s="14" t="s">
        <v>1032</v>
      </c>
      <c r="D872" s="15">
        <v>20.399999999999999</v>
      </c>
      <c r="E872" s="49">
        <v>45</v>
      </c>
      <c r="F872" s="9">
        <v>85</v>
      </c>
      <c r="G872" s="49">
        <v>90</v>
      </c>
      <c r="H872" s="10">
        <v>92</v>
      </c>
    </row>
    <row r="873" spans="1:8" x14ac:dyDescent="0.3">
      <c r="A873" s="14" t="s">
        <v>970</v>
      </c>
      <c r="B873" s="15">
        <v>14.5</v>
      </c>
      <c r="C873" s="14" t="s">
        <v>459</v>
      </c>
      <c r="D873" s="15">
        <v>20.6</v>
      </c>
      <c r="E873" s="49">
        <v>41</v>
      </c>
      <c r="F873" s="9">
        <v>85</v>
      </c>
      <c r="G873" s="49">
        <v>86</v>
      </c>
      <c r="H873" s="10">
        <v>92</v>
      </c>
    </row>
    <row r="874" spans="1:8" x14ac:dyDescent="0.3">
      <c r="A874" s="14" t="s">
        <v>944</v>
      </c>
      <c r="B874" s="15">
        <v>13.6</v>
      </c>
      <c r="C874" s="14" t="s">
        <v>461</v>
      </c>
      <c r="D874" s="15">
        <v>20.6</v>
      </c>
      <c r="E874" s="49">
        <v>65</v>
      </c>
      <c r="F874" s="9">
        <v>85</v>
      </c>
      <c r="G874" s="49">
        <v>69</v>
      </c>
      <c r="H874" s="10">
        <v>92</v>
      </c>
    </row>
    <row r="875" spans="1:8" x14ac:dyDescent="0.3">
      <c r="A875" s="14" t="s">
        <v>882</v>
      </c>
      <c r="B875" s="15">
        <v>11.5</v>
      </c>
      <c r="C875" s="14" t="s">
        <v>463</v>
      </c>
      <c r="D875" s="15">
        <v>20.6</v>
      </c>
      <c r="E875" s="49">
        <v>85</v>
      </c>
      <c r="F875" s="9">
        <v>85</v>
      </c>
      <c r="G875" s="49">
        <v>75</v>
      </c>
      <c r="H875" s="10">
        <v>92</v>
      </c>
    </row>
    <row r="876" spans="1:8" x14ac:dyDescent="0.3">
      <c r="A876" s="14" t="s">
        <v>771</v>
      </c>
      <c r="B876" s="15">
        <v>7.3</v>
      </c>
      <c r="C876" s="14" t="s">
        <v>853</v>
      </c>
      <c r="D876" s="15">
        <v>20.6</v>
      </c>
      <c r="E876" s="49">
        <v>57</v>
      </c>
      <c r="F876" s="9">
        <v>85</v>
      </c>
      <c r="G876" s="49">
        <v>86</v>
      </c>
      <c r="H876" s="10">
        <v>96</v>
      </c>
    </row>
    <row r="877" spans="1:8" x14ac:dyDescent="0.3">
      <c r="A877" s="14" t="s">
        <v>815</v>
      </c>
      <c r="B877" s="15">
        <v>9.3000000000000007</v>
      </c>
      <c r="C877" s="14" t="s">
        <v>1033</v>
      </c>
      <c r="D877" s="15">
        <v>20.6</v>
      </c>
      <c r="E877" s="49">
        <v>58</v>
      </c>
      <c r="F877" s="9">
        <v>86</v>
      </c>
      <c r="G877" s="49">
        <v>82</v>
      </c>
      <c r="H877" s="10">
        <v>96</v>
      </c>
    </row>
    <row r="878" spans="1:8" x14ac:dyDescent="0.3">
      <c r="A878" s="14" t="s">
        <v>908</v>
      </c>
      <c r="B878" s="15">
        <v>12.4</v>
      </c>
      <c r="C878" s="14" t="s">
        <v>1034</v>
      </c>
      <c r="D878" s="15">
        <v>20.6</v>
      </c>
      <c r="E878" s="49">
        <v>62</v>
      </c>
      <c r="F878" s="9">
        <v>86</v>
      </c>
      <c r="G878" s="49">
        <v>96</v>
      </c>
      <c r="H878" s="10">
        <v>96</v>
      </c>
    </row>
    <row r="879" spans="1:8" x14ac:dyDescent="0.3">
      <c r="A879" s="14" t="s">
        <v>868</v>
      </c>
      <c r="B879" s="15">
        <v>10.9</v>
      </c>
      <c r="C879" s="14" t="s">
        <v>884</v>
      </c>
      <c r="D879" s="15">
        <v>20.7</v>
      </c>
      <c r="E879" s="49">
        <v>84</v>
      </c>
      <c r="F879" s="9">
        <v>86</v>
      </c>
      <c r="G879" s="49">
        <v>71</v>
      </c>
      <c r="H879" s="10">
        <v>96</v>
      </c>
    </row>
    <row r="880" spans="1:8" x14ac:dyDescent="0.3">
      <c r="A880" s="14" t="s">
        <v>807</v>
      </c>
      <c r="B880" s="15">
        <v>9.1</v>
      </c>
      <c r="C880" s="14" t="s">
        <v>1035</v>
      </c>
      <c r="D880" s="15">
        <v>20.7</v>
      </c>
      <c r="E880" s="49">
        <v>64</v>
      </c>
      <c r="F880" s="9">
        <v>86</v>
      </c>
      <c r="G880" s="49">
        <v>90</v>
      </c>
      <c r="H880" s="10">
        <v>96</v>
      </c>
    </row>
    <row r="881" spans="1:8" x14ac:dyDescent="0.3">
      <c r="A881" s="14" t="s">
        <v>827</v>
      </c>
      <c r="B881" s="15">
        <v>9.9</v>
      </c>
      <c r="C881" s="14" t="s">
        <v>1036</v>
      </c>
      <c r="D881" s="15">
        <v>20.7</v>
      </c>
      <c r="E881" s="49">
        <v>74</v>
      </c>
      <c r="F881" s="9">
        <v>86</v>
      </c>
      <c r="G881" s="49">
        <v>78</v>
      </c>
      <c r="H881" s="10">
        <v>96</v>
      </c>
    </row>
    <row r="882" spans="1:8" x14ac:dyDescent="0.3">
      <c r="A882" s="14" t="s">
        <v>954</v>
      </c>
      <c r="B882" s="15">
        <v>13.8</v>
      </c>
      <c r="C882" s="14" t="s">
        <v>468</v>
      </c>
      <c r="D882" s="15">
        <v>20.8</v>
      </c>
      <c r="E882" s="49">
        <v>57</v>
      </c>
      <c r="F882" s="9">
        <v>86</v>
      </c>
      <c r="G882" s="49">
        <v>68</v>
      </c>
      <c r="H882" s="10">
        <v>96</v>
      </c>
    </row>
    <row r="883" spans="1:8" x14ac:dyDescent="0.3">
      <c r="A883" s="14" t="s">
        <v>732</v>
      </c>
      <c r="B883" s="15">
        <v>5.6</v>
      </c>
      <c r="C883" s="14" t="s">
        <v>505</v>
      </c>
      <c r="D883" s="15">
        <v>20.8</v>
      </c>
      <c r="E883" s="49">
        <v>55</v>
      </c>
      <c r="F883" s="9">
        <v>86</v>
      </c>
      <c r="G883" s="49">
        <v>71</v>
      </c>
      <c r="H883" s="10">
        <v>96</v>
      </c>
    </row>
    <row r="884" spans="1:8" x14ac:dyDescent="0.3">
      <c r="A884" s="14" t="s">
        <v>840</v>
      </c>
      <c r="B884" s="15">
        <v>10.3</v>
      </c>
      <c r="C884" s="14" t="s">
        <v>1037</v>
      </c>
      <c r="D884" s="15">
        <v>20.8</v>
      </c>
      <c r="E884" s="49">
        <v>56</v>
      </c>
      <c r="F884" s="9">
        <v>86</v>
      </c>
      <c r="G884" s="49">
        <v>68</v>
      </c>
      <c r="H884" s="10">
        <v>96</v>
      </c>
    </row>
    <row r="885" spans="1:8" x14ac:dyDescent="0.3">
      <c r="A885" s="14" t="s">
        <v>905</v>
      </c>
      <c r="B885" s="15">
        <v>12.3</v>
      </c>
      <c r="C885" s="14" t="s">
        <v>805</v>
      </c>
      <c r="D885" s="15">
        <v>20.9</v>
      </c>
      <c r="E885" s="49">
        <v>41</v>
      </c>
      <c r="F885" s="9">
        <v>86</v>
      </c>
      <c r="G885" s="49">
        <v>88</v>
      </c>
      <c r="H885" s="10">
        <v>104</v>
      </c>
    </row>
    <row r="886" spans="1:8" x14ac:dyDescent="0.3">
      <c r="A886" s="14" t="s">
        <v>880</v>
      </c>
      <c r="B886" s="15">
        <v>11.3</v>
      </c>
      <c r="C886" s="14" t="s">
        <v>918</v>
      </c>
      <c r="D886" s="15">
        <v>20.9</v>
      </c>
      <c r="E886" s="49">
        <v>75</v>
      </c>
      <c r="F886" s="9">
        <v>87</v>
      </c>
      <c r="G886" s="49">
        <v>76</v>
      </c>
      <c r="H886" s="10">
        <v>104</v>
      </c>
    </row>
    <row r="887" spans="1:8" x14ac:dyDescent="0.3">
      <c r="A887" s="14" t="s">
        <v>960</v>
      </c>
      <c r="B887" s="15">
        <v>13.9</v>
      </c>
      <c r="C887" s="14" t="s">
        <v>930</v>
      </c>
      <c r="D887" s="15">
        <v>20.9</v>
      </c>
      <c r="E887" s="49">
        <v>58</v>
      </c>
      <c r="F887" s="9">
        <v>87</v>
      </c>
      <c r="G887" s="49">
        <v>74</v>
      </c>
      <c r="H887" s="10">
        <v>104</v>
      </c>
    </row>
    <row r="888" spans="1:8" x14ac:dyDescent="0.3">
      <c r="A888" s="14" t="s">
        <v>874</v>
      </c>
      <c r="B888" s="15">
        <v>11.1</v>
      </c>
      <c r="C888" s="14" t="s">
        <v>1038</v>
      </c>
      <c r="D888" s="15">
        <v>21.1</v>
      </c>
      <c r="E888" s="49">
        <v>68</v>
      </c>
      <c r="F888" s="9">
        <v>87</v>
      </c>
      <c r="G888" s="49">
        <v>70</v>
      </c>
      <c r="H888" s="10">
        <v>104</v>
      </c>
    </row>
    <row r="889" spans="1:8" x14ac:dyDescent="0.3">
      <c r="A889" s="14" t="s">
        <v>822</v>
      </c>
      <c r="B889" s="15">
        <v>9.8000000000000007</v>
      </c>
      <c r="C889" s="14" t="s">
        <v>1039</v>
      </c>
      <c r="D889" s="15">
        <v>21.1</v>
      </c>
      <c r="E889" s="49">
        <v>59</v>
      </c>
      <c r="F889" s="9">
        <v>87</v>
      </c>
      <c r="G889" s="49">
        <v>78</v>
      </c>
      <c r="H889" s="10">
        <v>104</v>
      </c>
    </row>
    <row r="890" spans="1:8" x14ac:dyDescent="0.3">
      <c r="A890" s="14" t="s">
        <v>980</v>
      </c>
      <c r="B890" s="15">
        <v>16.100000000000001</v>
      </c>
      <c r="C890" s="14" t="s">
        <v>402</v>
      </c>
      <c r="D890" s="15">
        <v>21.2</v>
      </c>
      <c r="E890" s="49">
        <v>72</v>
      </c>
      <c r="F890" s="9">
        <v>87</v>
      </c>
      <c r="G890" s="49">
        <v>69</v>
      </c>
      <c r="H890" s="10">
        <v>104</v>
      </c>
    </row>
    <row r="891" spans="1:8" x14ac:dyDescent="0.3">
      <c r="A891" s="14" t="s">
        <v>950</v>
      </c>
      <c r="B891" s="15">
        <v>13.7</v>
      </c>
      <c r="C891" s="14" t="s">
        <v>404</v>
      </c>
      <c r="D891" s="15">
        <v>21.2</v>
      </c>
      <c r="E891" s="49">
        <v>110</v>
      </c>
      <c r="F891" s="9">
        <v>87</v>
      </c>
      <c r="G891" s="49">
        <v>77</v>
      </c>
      <c r="H891" s="10">
        <v>104</v>
      </c>
    </row>
    <row r="892" spans="1:8" x14ac:dyDescent="0.3">
      <c r="A892" s="14" t="s">
        <v>977</v>
      </c>
      <c r="B892" s="15">
        <v>15.9</v>
      </c>
      <c r="C892" s="14" t="s">
        <v>804</v>
      </c>
      <c r="D892" s="15">
        <v>21.2</v>
      </c>
      <c r="E892" s="49">
        <v>56</v>
      </c>
      <c r="F892" s="9">
        <v>87</v>
      </c>
      <c r="G892" s="49">
        <v>64</v>
      </c>
      <c r="H892" s="10">
        <v>104</v>
      </c>
    </row>
    <row r="893" spans="1:8" x14ac:dyDescent="0.3">
      <c r="A893" s="14" t="s">
        <v>1027</v>
      </c>
      <c r="B893" s="15">
        <v>19.899999999999999</v>
      </c>
      <c r="C893" s="14" t="s">
        <v>924</v>
      </c>
      <c r="D893" s="15">
        <v>21.2</v>
      </c>
      <c r="E893" s="49">
        <v>70</v>
      </c>
      <c r="F893" s="9">
        <v>87</v>
      </c>
      <c r="G893" s="49">
        <v>124</v>
      </c>
      <c r="H893" s="10">
        <v>104</v>
      </c>
    </row>
    <row r="894" spans="1:8" x14ac:dyDescent="0.3">
      <c r="A894" s="14" t="s">
        <v>1040</v>
      </c>
      <c r="B894" s="15">
        <v>21.7</v>
      </c>
      <c r="C894" s="14" t="s">
        <v>926</v>
      </c>
      <c r="D894" s="15">
        <v>21.2</v>
      </c>
      <c r="E894" s="49">
        <v>56</v>
      </c>
      <c r="F894" s="9">
        <v>87</v>
      </c>
      <c r="G894" s="49">
        <v>83</v>
      </c>
      <c r="H894" s="10">
        <v>104</v>
      </c>
    </row>
    <row r="895" spans="1:8" x14ac:dyDescent="0.3">
      <c r="A895" s="14" t="s">
        <v>1041</v>
      </c>
      <c r="B895" s="15">
        <v>21.5</v>
      </c>
      <c r="C895" s="14" t="s">
        <v>809</v>
      </c>
      <c r="D895" s="15">
        <v>21.3</v>
      </c>
      <c r="E895" s="49">
        <v>50</v>
      </c>
      <c r="F895" s="9">
        <v>87</v>
      </c>
      <c r="G895" s="49">
        <v>78</v>
      </c>
      <c r="H895" s="10">
        <v>104</v>
      </c>
    </row>
    <row r="896" spans="1:8" x14ac:dyDescent="0.3">
      <c r="A896" s="14" t="s">
        <v>1042</v>
      </c>
      <c r="B896" s="15">
        <v>22.3</v>
      </c>
      <c r="C896" s="14" t="s">
        <v>824</v>
      </c>
      <c r="D896" s="15">
        <v>21.3</v>
      </c>
      <c r="E896" s="49">
        <v>41</v>
      </c>
      <c r="F896" s="9">
        <v>87</v>
      </c>
      <c r="G896" s="49">
        <v>88</v>
      </c>
      <c r="H896" s="10">
        <v>104</v>
      </c>
    </row>
    <row r="897" spans="1:8" x14ac:dyDescent="0.3">
      <c r="A897" s="14" t="s">
        <v>1043</v>
      </c>
      <c r="B897" s="15">
        <v>22.9</v>
      </c>
      <c r="C897" s="14" t="s">
        <v>925</v>
      </c>
      <c r="D897" s="15">
        <v>21.3</v>
      </c>
      <c r="E897" s="49">
        <v>50</v>
      </c>
      <c r="F897" s="9">
        <v>87</v>
      </c>
      <c r="G897" s="49">
        <v>70</v>
      </c>
      <c r="H897" s="10">
        <v>104</v>
      </c>
    </row>
    <row r="898" spans="1:8" x14ac:dyDescent="0.3">
      <c r="A898" s="14" t="s">
        <v>1044</v>
      </c>
      <c r="B898" s="15">
        <v>23.4</v>
      </c>
      <c r="C898" s="14" t="s">
        <v>1045</v>
      </c>
      <c r="D898" s="15">
        <v>21.3</v>
      </c>
      <c r="E898" s="49">
        <v>55</v>
      </c>
      <c r="F898" s="9">
        <v>87</v>
      </c>
      <c r="G898" s="49">
        <v>78</v>
      </c>
      <c r="H898" s="10">
        <v>104</v>
      </c>
    </row>
    <row r="899" spans="1:8" x14ac:dyDescent="0.3">
      <c r="A899" s="14" t="s">
        <v>1024</v>
      </c>
      <c r="B899" s="15">
        <v>19.7</v>
      </c>
      <c r="C899" s="14" t="s">
        <v>907</v>
      </c>
      <c r="D899" s="15">
        <v>21.4</v>
      </c>
      <c r="E899" s="49">
        <v>75</v>
      </c>
      <c r="F899" s="9">
        <v>87</v>
      </c>
      <c r="G899" s="49">
        <v>124</v>
      </c>
      <c r="H899" s="10">
        <v>104</v>
      </c>
    </row>
    <row r="900" spans="1:8" x14ac:dyDescent="0.3">
      <c r="A900" s="14" t="s">
        <v>995</v>
      </c>
      <c r="B900" s="15">
        <v>18</v>
      </c>
      <c r="C900" s="14" t="s">
        <v>1046</v>
      </c>
      <c r="D900" s="15">
        <v>21.4</v>
      </c>
      <c r="E900" s="49">
        <v>59</v>
      </c>
      <c r="F900" s="9">
        <v>87</v>
      </c>
      <c r="G900" s="49">
        <v>68</v>
      </c>
      <c r="H900" s="10">
        <v>104</v>
      </c>
    </row>
    <row r="901" spans="1:8" x14ac:dyDescent="0.3">
      <c r="A901" s="14" t="s">
        <v>1047</v>
      </c>
      <c r="B901" s="15">
        <v>21.7</v>
      </c>
      <c r="C901" s="14" t="s">
        <v>1048</v>
      </c>
      <c r="D901" s="15">
        <v>21.4</v>
      </c>
      <c r="E901" s="49">
        <v>74</v>
      </c>
      <c r="F901" s="9">
        <v>87</v>
      </c>
      <c r="G901" s="49">
        <v>70</v>
      </c>
      <c r="H901" s="10">
        <v>104</v>
      </c>
    </row>
    <row r="902" spans="1:8" x14ac:dyDescent="0.3">
      <c r="A902" s="14" t="s">
        <v>1049</v>
      </c>
      <c r="B902" s="15">
        <v>23.7</v>
      </c>
      <c r="C902" s="14" t="s">
        <v>1050</v>
      </c>
      <c r="D902" s="15">
        <v>21.4</v>
      </c>
      <c r="E902" s="49">
        <v>41</v>
      </c>
      <c r="F902" s="9">
        <v>87</v>
      </c>
      <c r="G902" s="49">
        <v>62</v>
      </c>
      <c r="H902" s="10">
        <v>104</v>
      </c>
    </row>
    <row r="903" spans="1:8" x14ac:dyDescent="0.3">
      <c r="A903" s="14" t="s">
        <v>1051</v>
      </c>
      <c r="B903" s="15">
        <v>23.8</v>
      </c>
      <c r="C903" s="14" t="s">
        <v>1052</v>
      </c>
      <c r="D903" s="15">
        <v>21.4</v>
      </c>
      <c r="E903" s="49">
        <v>41</v>
      </c>
      <c r="F903" s="9">
        <v>87</v>
      </c>
      <c r="G903" s="49">
        <v>81</v>
      </c>
      <c r="H903" s="10">
        <v>119</v>
      </c>
    </row>
    <row r="904" spans="1:8" x14ac:dyDescent="0.3">
      <c r="A904" s="14" t="s">
        <v>1053</v>
      </c>
      <c r="B904" s="15">
        <v>21.5</v>
      </c>
      <c r="C904" s="14" t="s">
        <v>1054</v>
      </c>
      <c r="D904" s="15">
        <v>21.4</v>
      </c>
      <c r="E904" s="49">
        <v>41</v>
      </c>
      <c r="F904" s="9">
        <v>88</v>
      </c>
      <c r="G904" s="49">
        <v>78</v>
      </c>
      <c r="H904" s="10">
        <v>119</v>
      </c>
    </row>
    <row r="905" spans="1:8" x14ac:dyDescent="0.3">
      <c r="A905" s="14" t="s">
        <v>1011</v>
      </c>
      <c r="B905" s="15">
        <v>19.100000000000001</v>
      </c>
      <c r="C905" s="14" t="s">
        <v>1055</v>
      </c>
      <c r="D905" s="15">
        <v>21.4</v>
      </c>
      <c r="E905" s="49">
        <v>56</v>
      </c>
      <c r="F905" s="9">
        <v>88</v>
      </c>
      <c r="G905" s="49">
        <v>86</v>
      </c>
      <c r="H905" s="40">
        <v>119</v>
      </c>
    </row>
    <row r="906" spans="1:8" x14ac:dyDescent="0.3">
      <c r="A906" s="14" t="s">
        <v>1001</v>
      </c>
      <c r="B906" s="15">
        <v>18.600000000000001</v>
      </c>
      <c r="C906" s="14" t="s">
        <v>1056</v>
      </c>
      <c r="D906" s="15">
        <v>21.4</v>
      </c>
      <c r="E906" s="49">
        <v>75</v>
      </c>
      <c r="F906" s="9">
        <v>88</v>
      </c>
      <c r="G906" s="49">
        <v>59</v>
      </c>
      <c r="H906" s="10">
        <v>119</v>
      </c>
    </row>
    <row r="907" spans="1:8" x14ac:dyDescent="0.3">
      <c r="A907" s="14" t="s">
        <v>987</v>
      </c>
      <c r="B907" s="15">
        <v>17.100000000000001</v>
      </c>
      <c r="C907" s="14" t="s">
        <v>846</v>
      </c>
      <c r="D907" s="15">
        <v>21.5</v>
      </c>
      <c r="E907" s="49">
        <v>85</v>
      </c>
      <c r="F907" s="9">
        <v>88</v>
      </c>
      <c r="G907" s="49">
        <v>68</v>
      </c>
      <c r="H907" s="10">
        <v>119</v>
      </c>
    </row>
    <row r="908" spans="1:8" x14ac:dyDescent="0.3">
      <c r="A908" s="14" t="s">
        <v>964</v>
      </c>
      <c r="B908" s="15">
        <v>14.1</v>
      </c>
      <c r="C908" s="14" t="s">
        <v>901</v>
      </c>
      <c r="D908" s="15">
        <v>21.5</v>
      </c>
      <c r="E908" s="49">
        <v>57</v>
      </c>
      <c r="F908" s="9">
        <v>88</v>
      </c>
      <c r="G908" s="49">
        <v>75</v>
      </c>
      <c r="H908" s="10">
        <v>119</v>
      </c>
    </row>
    <row r="909" spans="1:8" x14ac:dyDescent="0.3">
      <c r="A909" s="14" t="s">
        <v>986</v>
      </c>
      <c r="B909" s="15">
        <v>16.899999999999999</v>
      </c>
      <c r="C909" s="14" t="s">
        <v>1041</v>
      </c>
      <c r="D909" s="15">
        <v>21.5</v>
      </c>
      <c r="E909" s="49">
        <v>66</v>
      </c>
      <c r="F909" s="9">
        <v>88</v>
      </c>
      <c r="G909" s="49">
        <v>74</v>
      </c>
      <c r="H909" s="10">
        <v>119</v>
      </c>
    </row>
    <row r="910" spans="1:8" x14ac:dyDescent="0.3">
      <c r="A910" s="14" t="s">
        <v>971</v>
      </c>
      <c r="B910" s="15">
        <v>14.6</v>
      </c>
      <c r="C910" s="14" t="s">
        <v>1053</v>
      </c>
      <c r="D910" s="15">
        <v>21.5</v>
      </c>
      <c r="E910" s="49">
        <v>65</v>
      </c>
      <c r="F910" s="9">
        <v>88</v>
      </c>
      <c r="G910" s="49">
        <v>60</v>
      </c>
      <c r="H910" s="10">
        <v>119</v>
      </c>
    </row>
    <row r="911" spans="1:8" x14ac:dyDescent="0.3">
      <c r="A911" s="14" t="s">
        <v>982</v>
      </c>
      <c r="B911" s="15">
        <v>16.399999999999999</v>
      </c>
      <c r="C911" s="14" t="s">
        <v>1057</v>
      </c>
      <c r="D911" s="15">
        <v>21.5</v>
      </c>
      <c r="E911" s="49">
        <v>55</v>
      </c>
      <c r="F911" s="9">
        <v>88</v>
      </c>
      <c r="G911" s="49">
        <v>70</v>
      </c>
      <c r="H911" s="10">
        <v>124</v>
      </c>
    </row>
    <row r="912" spans="1:8" x14ac:dyDescent="0.3">
      <c r="A912" s="14" t="s">
        <v>1012</v>
      </c>
      <c r="B912" s="15">
        <v>19.100000000000001</v>
      </c>
      <c r="C912" s="14" t="s">
        <v>414</v>
      </c>
      <c r="D912" s="15">
        <v>21.6</v>
      </c>
      <c r="E912" s="49">
        <v>90</v>
      </c>
      <c r="F912" s="9">
        <v>88</v>
      </c>
      <c r="G912" s="49">
        <v>124</v>
      </c>
      <c r="H912" s="10">
        <v>124</v>
      </c>
    </row>
    <row r="913" spans="1:8" x14ac:dyDescent="0.3">
      <c r="A913" s="14" t="s">
        <v>978</v>
      </c>
      <c r="B913" s="15">
        <v>15.9</v>
      </c>
      <c r="C913" s="14" t="s">
        <v>462</v>
      </c>
      <c r="D913" s="15">
        <v>21.6</v>
      </c>
      <c r="E913" s="49">
        <v>68</v>
      </c>
      <c r="F913" s="9">
        <v>90</v>
      </c>
      <c r="G913" s="49">
        <v>58</v>
      </c>
      <c r="H913" s="10">
        <v>124</v>
      </c>
    </row>
    <row r="914" spans="1:8" x14ac:dyDescent="0.3">
      <c r="A914" s="14" t="s">
        <v>981</v>
      </c>
      <c r="B914" s="15">
        <v>16.100000000000001</v>
      </c>
      <c r="C914" s="14" t="s">
        <v>477</v>
      </c>
      <c r="D914" s="15">
        <v>21.6</v>
      </c>
      <c r="E914" s="49">
        <v>63</v>
      </c>
      <c r="F914" s="9">
        <v>90</v>
      </c>
      <c r="G914" s="49">
        <v>84</v>
      </c>
      <c r="H914" s="10">
        <v>124</v>
      </c>
    </row>
    <row r="915" spans="1:8" x14ac:dyDescent="0.3">
      <c r="A915" s="14" t="s">
        <v>1002</v>
      </c>
      <c r="B915" s="15">
        <v>18.600000000000001</v>
      </c>
      <c r="C915" s="14" t="s">
        <v>863</v>
      </c>
      <c r="D915" s="15">
        <v>21.6</v>
      </c>
      <c r="E915" s="49">
        <v>49</v>
      </c>
      <c r="F915" s="9">
        <v>90</v>
      </c>
      <c r="G915" s="49">
        <v>104</v>
      </c>
      <c r="H915" s="10">
        <v>124</v>
      </c>
    </row>
    <row r="916" spans="1:8" x14ac:dyDescent="0.3">
      <c r="A916" s="14" t="s">
        <v>1013</v>
      </c>
      <c r="B916" s="15">
        <v>19.100000000000001</v>
      </c>
      <c r="C916" s="14" t="s">
        <v>495</v>
      </c>
      <c r="D916" s="15">
        <v>21.7</v>
      </c>
      <c r="E916" s="49">
        <v>66</v>
      </c>
      <c r="F916" s="9">
        <v>90</v>
      </c>
      <c r="G916" s="49">
        <v>66</v>
      </c>
      <c r="H916" s="10">
        <v>124</v>
      </c>
    </row>
    <row r="917" spans="1:8" x14ac:dyDescent="0.3">
      <c r="A917" s="14" t="s">
        <v>1046</v>
      </c>
      <c r="B917" s="15">
        <v>21.4</v>
      </c>
      <c r="C917" s="14" t="s">
        <v>898</v>
      </c>
      <c r="D917" s="15">
        <v>21.7</v>
      </c>
      <c r="E917" s="49">
        <v>63</v>
      </c>
      <c r="F917" s="9">
        <v>90</v>
      </c>
      <c r="G917" s="49">
        <v>84</v>
      </c>
      <c r="H917" s="10">
        <v>124</v>
      </c>
    </row>
    <row r="918" spans="1:8" x14ac:dyDescent="0.3">
      <c r="A918" s="14" t="s">
        <v>1058</v>
      </c>
      <c r="B918" s="15">
        <v>21.9</v>
      </c>
      <c r="C918" s="14" t="s">
        <v>1040</v>
      </c>
      <c r="D918" s="15">
        <v>21.7</v>
      </c>
      <c r="E918" s="49">
        <v>65</v>
      </c>
      <c r="F918" s="9">
        <v>90</v>
      </c>
      <c r="G918" s="49">
        <v>65</v>
      </c>
      <c r="H918" s="10">
        <v>124</v>
      </c>
    </row>
    <row r="919" spans="1:8" x14ac:dyDescent="0.3">
      <c r="A919" s="14" t="s">
        <v>1025</v>
      </c>
      <c r="B919" s="15">
        <v>19.7</v>
      </c>
      <c r="C919" s="14" t="s">
        <v>1047</v>
      </c>
      <c r="D919" s="15">
        <v>21.7</v>
      </c>
      <c r="E919" s="49">
        <v>41</v>
      </c>
      <c r="F919" s="9">
        <v>90</v>
      </c>
      <c r="G919" s="49">
        <v>124</v>
      </c>
      <c r="H919" s="10">
        <v>124</v>
      </c>
    </row>
    <row r="920" spans="1:8" x14ac:dyDescent="0.3">
      <c r="A920" s="14" t="s">
        <v>1059</v>
      </c>
      <c r="B920" s="15">
        <v>21.9</v>
      </c>
      <c r="C920" s="14" t="s">
        <v>1060</v>
      </c>
      <c r="D920" s="15">
        <v>21.7</v>
      </c>
      <c r="E920" s="49">
        <v>41</v>
      </c>
      <c r="F920" s="9">
        <v>90</v>
      </c>
      <c r="G920" s="49">
        <v>66</v>
      </c>
      <c r="H920" s="10">
        <v>124</v>
      </c>
    </row>
    <row r="921" spans="1:8" x14ac:dyDescent="0.3">
      <c r="A921" s="14" t="s">
        <v>1060</v>
      </c>
      <c r="B921" s="15">
        <v>21.7</v>
      </c>
      <c r="C921" s="14" t="s">
        <v>1061</v>
      </c>
      <c r="D921" s="15">
        <v>21.8</v>
      </c>
      <c r="E921" s="49">
        <v>38</v>
      </c>
      <c r="F921" s="9">
        <v>90</v>
      </c>
      <c r="G921" s="49">
        <v>104</v>
      </c>
      <c r="H921" s="10">
        <v>124</v>
      </c>
    </row>
    <row r="922" spans="1:8" x14ac:dyDescent="0.3">
      <c r="A922" s="14" t="s">
        <v>1061</v>
      </c>
      <c r="B922" s="15">
        <v>21.8</v>
      </c>
      <c r="C922" s="14" t="s">
        <v>482</v>
      </c>
      <c r="D922" s="15">
        <v>21.9</v>
      </c>
      <c r="E922" s="49">
        <v>70</v>
      </c>
      <c r="F922" s="9">
        <v>91</v>
      </c>
      <c r="G922" s="49">
        <v>76</v>
      </c>
      <c r="H922" s="10">
        <v>124</v>
      </c>
    </row>
    <row r="923" spans="1:8" x14ac:dyDescent="0.3">
      <c r="A923" s="14" t="s">
        <v>1010</v>
      </c>
      <c r="B923" s="15">
        <v>19</v>
      </c>
      <c r="C923" s="14" t="s">
        <v>819</v>
      </c>
      <c r="D923" s="15">
        <v>21.9</v>
      </c>
      <c r="E923" s="49">
        <v>85</v>
      </c>
      <c r="F923" s="9">
        <v>91</v>
      </c>
      <c r="G923" s="49">
        <v>70</v>
      </c>
      <c r="H923" s="10">
        <v>124</v>
      </c>
    </row>
    <row r="924" spans="1:8" x14ac:dyDescent="0.3">
      <c r="A924" s="14" t="s">
        <v>1020</v>
      </c>
      <c r="B924" s="15">
        <v>19.600000000000001</v>
      </c>
      <c r="C924" s="14" t="s">
        <v>1058</v>
      </c>
      <c r="D924" s="15">
        <v>21.9</v>
      </c>
      <c r="E924" s="49">
        <v>41</v>
      </c>
      <c r="F924" s="9">
        <v>91</v>
      </c>
      <c r="G924" s="49">
        <v>66</v>
      </c>
      <c r="H924" s="10">
        <v>124</v>
      </c>
    </row>
    <row r="925" spans="1:8" x14ac:dyDescent="0.3">
      <c r="A925" s="14" t="s">
        <v>1028</v>
      </c>
      <c r="B925" s="15">
        <v>19.899999999999999</v>
      </c>
      <c r="C925" s="14" t="s">
        <v>1059</v>
      </c>
      <c r="D925" s="15">
        <v>21.9</v>
      </c>
      <c r="E925" s="49">
        <v>70</v>
      </c>
      <c r="F925" s="9">
        <v>91</v>
      </c>
      <c r="G925" s="49">
        <v>92</v>
      </c>
      <c r="H925" s="10">
        <v>124</v>
      </c>
    </row>
    <row r="926" spans="1:8" x14ac:dyDescent="0.3">
      <c r="A926" s="14" t="s">
        <v>1019</v>
      </c>
      <c r="B926" s="15">
        <v>19.3</v>
      </c>
      <c r="C926" s="14" t="s">
        <v>1062</v>
      </c>
      <c r="D926" s="15">
        <v>21.9</v>
      </c>
      <c r="E926" s="49">
        <v>44</v>
      </c>
      <c r="F926" s="9">
        <v>91</v>
      </c>
      <c r="G926" s="49">
        <v>70</v>
      </c>
      <c r="H926" s="10">
        <v>124</v>
      </c>
    </row>
    <row r="927" spans="1:8" x14ac:dyDescent="0.3">
      <c r="A927" s="14" t="s">
        <v>991</v>
      </c>
      <c r="B927" s="15">
        <v>17.3</v>
      </c>
      <c r="C927" s="14" t="s">
        <v>899</v>
      </c>
      <c r="D927" s="15">
        <v>22</v>
      </c>
      <c r="E927" s="49">
        <v>73</v>
      </c>
      <c r="F927" s="9">
        <v>91</v>
      </c>
      <c r="G927" s="49">
        <v>63</v>
      </c>
      <c r="H927" s="10">
        <v>124</v>
      </c>
    </row>
    <row r="928" spans="1:8" x14ac:dyDescent="0.3">
      <c r="A928" s="14" t="s">
        <v>994</v>
      </c>
      <c r="B928" s="15">
        <v>17.8</v>
      </c>
      <c r="C928" s="14" t="s">
        <v>1063</v>
      </c>
      <c r="D928" s="15">
        <v>22</v>
      </c>
      <c r="E928" s="49">
        <v>75</v>
      </c>
      <c r="F928" s="9">
        <v>91</v>
      </c>
      <c r="G928" s="49">
        <v>65</v>
      </c>
      <c r="H928" s="10">
        <v>124</v>
      </c>
    </row>
    <row r="929" spans="1:8" x14ac:dyDescent="0.3">
      <c r="A929" s="14" t="s">
        <v>1008</v>
      </c>
      <c r="B929" s="15">
        <v>18.899999999999999</v>
      </c>
      <c r="C929" s="14" t="s">
        <v>818</v>
      </c>
      <c r="D929" s="15">
        <v>22.1</v>
      </c>
      <c r="E929" s="49">
        <v>67</v>
      </c>
      <c r="F929" s="9">
        <v>91</v>
      </c>
      <c r="G929" s="49">
        <v>76</v>
      </c>
      <c r="H929" s="10">
        <v>124</v>
      </c>
    </row>
    <row r="930" spans="1:8" x14ac:dyDescent="0.3">
      <c r="A930" s="14" t="s">
        <v>1038</v>
      </c>
      <c r="B930" s="15">
        <v>21.1</v>
      </c>
      <c r="C930" s="14" t="s">
        <v>891</v>
      </c>
      <c r="D930" s="15">
        <v>22.1</v>
      </c>
      <c r="E930" s="49">
        <v>63</v>
      </c>
      <c r="F930" s="9">
        <v>91</v>
      </c>
      <c r="G930" s="49">
        <v>56</v>
      </c>
      <c r="H930" s="10">
        <v>124</v>
      </c>
    </row>
    <row r="931" spans="1:8" x14ac:dyDescent="0.3">
      <c r="A931" s="14" t="s">
        <v>988</v>
      </c>
      <c r="B931" s="15">
        <v>17.100000000000001</v>
      </c>
      <c r="C931" s="14" t="s">
        <v>929</v>
      </c>
      <c r="D931" s="15">
        <v>22.1</v>
      </c>
      <c r="E931" s="49">
        <v>70</v>
      </c>
      <c r="F931" s="9">
        <v>91</v>
      </c>
      <c r="G931" s="49">
        <v>64</v>
      </c>
      <c r="H931" s="10">
        <v>124</v>
      </c>
    </row>
    <row r="932" spans="1:8" x14ac:dyDescent="0.3">
      <c r="A932" s="14" t="s">
        <v>1014</v>
      </c>
      <c r="B932" s="15">
        <v>19.100000000000001</v>
      </c>
      <c r="C932" s="14" t="s">
        <v>1064</v>
      </c>
      <c r="D932" s="15">
        <v>22.1</v>
      </c>
      <c r="E932" s="49">
        <v>85</v>
      </c>
      <c r="F932" s="9">
        <v>91</v>
      </c>
      <c r="G932" s="49">
        <v>60</v>
      </c>
      <c r="H932" s="10">
        <v>124</v>
      </c>
    </row>
    <row r="933" spans="1:8" x14ac:dyDescent="0.3">
      <c r="A933" s="14" t="s">
        <v>1009</v>
      </c>
      <c r="B933" s="15">
        <v>18.899999999999999</v>
      </c>
      <c r="C933" s="14" t="s">
        <v>416</v>
      </c>
      <c r="D933" s="15">
        <v>22.2</v>
      </c>
      <c r="E933" s="49">
        <v>91</v>
      </c>
      <c r="F933" s="9">
        <v>91</v>
      </c>
      <c r="G933" s="49">
        <v>68</v>
      </c>
      <c r="H933" s="10">
        <v>124</v>
      </c>
    </row>
    <row r="934" spans="1:8" x14ac:dyDescent="0.3">
      <c r="A934" s="14" t="s">
        <v>984</v>
      </c>
      <c r="B934" s="15">
        <v>16.7</v>
      </c>
      <c r="C934" s="14" t="s">
        <v>923</v>
      </c>
      <c r="D934" s="15">
        <v>22.2</v>
      </c>
      <c r="E934" s="49">
        <v>49</v>
      </c>
      <c r="F934" s="9">
        <v>91</v>
      </c>
      <c r="G934" s="49">
        <v>124</v>
      </c>
      <c r="H934" s="10">
        <v>124</v>
      </c>
    </row>
    <row r="935" spans="1:8" x14ac:dyDescent="0.3">
      <c r="A935" s="14" t="s">
        <v>992</v>
      </c>
      <c r="B935" s="15">
        <v>17.399999999999999</v>
      </c>
      <c r="C935" s="14" t="s">
        <v>928</v>
      </c>
      <c r="D935" s="15">
        <v>22.2</v>
      </c>
      <c r="E935" s="49">
        <v>75</v>
      </c>
      <c r="F935" s="9">
        <v>91</v>
      </c>
      <c r="G935" s="49">
        <v>65</v>
      </c>
      <c r="H935" s="10">
        <v>124</v>
      </c>
    </row>
    <row r="936" spans="1:8" x14ac:dyDescent="0.3">
      <c r="A936" s="14" t="s">
        <v>1031</v>
      </c>
      <c r="B936" s="15">
        <v>20.399999999999999</v>
      </c>
      <c r="C936" s="14" t="s">
        <v>931</v>
      </c>
      <c r="D936" s="15">
        <v>22.2</v>
      </c>
      <c r="E936" s="49">
        <v>77</v>
      </c>
      <c r="F936" s="9">
        <v>91</v>
      </c>
      <c r="G936" s="49">
        <v>31</v>
      </c>
      <c r="H936" s="10">
        <v>124</v>
      </c>
    </row>
    <row r="937" spans="1:8" x14ac:dyDescent="0.3">
      <c r="A937" s="14" t="s">
        <v>1048</v>
      </c>
      <c r="B937" s="15">
        <v>21.4</v>
      </c>
      <c r="C937" s="14" t="s">
        <v>935</v>
      </c>
      <c r="D937" s="15">
        <v>22.2</v>
      </c>
      <c r="E937" s="49">
        <v>87</v>
      </c>
      <c r="F937" s="9">
        <v>91</v>
      </c>
      <c r="G937" s="49">
        <v>39</v>
      </c>
      <c r="H937" s="10">
        <v>124</v>
      </c>
    </row>
    <row r="938" spans="1:8" x14ac:dyDescent="0.3">
      <c r="A938" s="14" t="s">
        <v>1065</v>
      </c>
      <c r="B938" s="15">
        <v>22.6</v>
      </c>
      <c r="C938" s="14" t="s">
        <v>941</v>
      </c>
      <c r="D938" s="15">
        <v>22.2</v>
      </c>
      <c r="E938" s="49">
        <v>54</v>
      </c>
      <c r="F938" s="9">
        <v>91</v>
      </c>
      <c r="G938" s="49">
        <v>124</v>
      </c>
      <c r="H938" s="10">
        <v>124</v>
      </c>
    </row>
    <row r="939" spans="1:8" x14ac:dyDescent="0.3">
      <c r="A939" s="14" t="s">
        <v>1066</v>
      </c>
      <c r="B939" s="15">
        <v>23.2</v>
      </c>
      <c r="C939" s="14" t="s">
        <v>1067</v>
      </c>
      <c r="D939" s="15">
        <v>22.2</v>
      </c>
      <c r="E939" s="49">
        <v>102</v>
      </c>
      <c r="F939" s="9">
        <v>91</v>
      </c>
      <c r="G939" s="49">
        <v>76</v>
      </c>
      <c r="H939" s="10">
        <v>124</v>
      </c>
    </row>
    <row r="940" spans="1:8" x14ac:dyDescent="0.3">
      <c r="A940" s="14" t="s">
        <v>1068</v>
      </c>
      <c r="B940" s="15">
        <v>22.8</v>
      </c>
      <c r="C940" s="14" t="s">
        <v>1069</v>
      </c>
      <c r="D940" s="15">
        <v>22.2</v>
      </c>
      <c r="E940" s="49">
        <v>62</v>
      </c>
      <c r="F940" s="9">
        <v>95</v>
      </c>
      <c r="G940" s="49">
        <v>70</v>
      </c>
      <c r="H940" s="10">
        <v>124</v>
      </c>
    </row>
    <row r="941" spans="1:8" x14ac:dyDescent="0.3">
      <c r="A941" s="14" t="s">
        <v>1070</v>
      </c>
      <c r="B941" s="15">
        <v>24.5</v>
      </c>
      <c r="C941" s="14" t="s">
        <v>429</v>
      </c>
      <c r="D941" s="15">
        <v>22.3</v>
      </c>
      <c r="E941" s="49">
        <v>50</v>
      </c>
      <c r="F941" s="9">
        <v>95</v>
      </c>
      <c r="G941" s="49">
        <v>76</v>
      </c>
      <c r="H941" s="10">
        <v>124</v>
      </c>
    </row>
    <row r="942" spans="1:8" x14ac:dyDescent="0.3">
      <c r="A942" s="14" t="s">
        <v>1071</v>
      </c>
      <c r="B942" s="15">
        <v>22.6</v>
      </c>
      <c r="C942" s="14" t="s">
        <v>841</v>
      </c>
      <c r="D942" s="15">
        <v>22.3</v>
      </c>
      <c r="E942" s="49">
        <v>57</v>
      </c>
      <c r="F942" s="9">
        <v>95</v>
      </c>
      <c r="G942" s="49">
        <v>72</v>
      </c>
      <c r="H942" s="10">
        <v>124</v>
      </c>
    </row>
    <row r="943" spans="1:8" x14ac:dyDescent="0.3">
      <c r="A943" s="14" t="s">
        <v>1045</v>
      </c>
      <c r="B943" s="15">
        <v>21.3</v>
      </c>
      <c r="C943" s="14" t="s">
        <v>1042</v>
      </c>
      <c r="D943" s="15">
        <v>22.3</v>
      </c>
      <c r="E943" s="49">
        <v>80</v>
      </c>
      <c r="F943" s="9">
        <v>95</v>
      </c>
      <c r="G943" s="49">
        <v>124</v>
      </c>
      <c r="H943" s="10">
        <v>124</v>
      </c>
    </row>
    <row r="944" spans="1:8" x14ac:dyDescent="0.3">
      <c r="A944" s="14" t="s">
        <v>1057</v>
      </c>
      <c r="B944" s="15">
        <v>21.5</v>
      </c>
      <c r="C944" s="14" t="s">
        <v>1072</v>
      </c>
      <c r="D944" s="15">
        <v>22.3</v>
      </c>
      <c r="E944" s="49">
        <v>98</v>
      </c>
      <c r="F944" s="9">
        <v>95</v>
      </c>
      <c r="G944" s="49">
        <v>76</v>
      </c>
      <c r="H944" s="10">
        <v>124</v>
      </c>
    </row>
    <row r="945" spans="1:8" x14ac:dyDescent="0.3">
      <c r="A945" s="14" t="s">
        <v>1003</v>
      </c>
      <c r="B945" s="15">
        <v>18.600000000000001</v>
      </c>
      <c r="C945" s="14" t="s">
        <v>410</v>
      </c>
      <c r="D945" s="15">
        <v>22.4</v>
      </c>
      <c r="E945" s="49">
        <v>40</v>
      </c>
      <c r="F945" s="9">
        <v>95</v>
      </c>
      <c r="G945" s="49">
        <v>85</v>
      </c>
      <c r="H945" s="10">
        <v>124</v>
      </c>
    </row>
    <row r="946" spans="1:8" x14ac:dyDescent="0.3">
      <c r="A946" s="14" t="s">
        <v>974</v>
      </c>
      <c r="B946" s="15">
        <v>15.8</v>
      </c>
      <c r="C946" s="14" t="s">
        <v>503</v>
      </c>
      <c r="D946" s="15">
        <v>22.4</v>
      </c>
      <c r="E946" s="49">
        <v>87</v>
      </c>
      <c r="F946" s="9">
        <v>95</v>
      </c>
      <c r="G946" s="49">
        <v>35</v>
      </c>
      <c r="H946" s="10">
        <v>124</v>
      </c>
    </row>
    <row r="947" spans="1:8" x14ac:dyDescent="0.3">
      <c r="A947" s="14" t="s">
        <v>1005</v>
      </c>
      <c r="B947" s="15">
        <v>18.7</v>
      </c>
      <c r="C947" s="14" t="s">
        <v>852</v>
      </c>
      <c r="D947" s="15">
        <v>22.4</v>
      </c>
      <c r="E947" s="49">
        <v>82</v>
      </c>
      <c r="F947" s="9">
        <v>95</v>
      </c>
      <c r="G947" s="49">
        <v>76</v>
      </c>
      <c r="H947" s="10">
        <v>124</v>
      </c>
    </row>
    <row r="948" spans="1:8" x14ac:dyDescent="0.3">
      <c r="A948" s="14" t="s">
        <v>998</v>
      </c>
      <c r="B948" s="15">
        <v>18.2</v>
      </c>
      <c r="C948" s="14" t="s">
        <v>412</v>
      </c>
      <c r="D948" s="15">
        <v>22.5</v>
      </c>
      <c r="E948" s="49">
        <v>80</v>
      </c>
      <c r="F948" s="9">
        <v>95</v>
      </c>
      <c r="G948" s="49">
        <v>145</v>
      </c>
      <c r="H948" s="10">
        <v>124</v>
      </c>
    </row>
    <row r="949" spans="1:8" x14ac:dyDescent="0.3">
      <c r="A949" s="14" t="s">
        <v>1035</v>
      </c>
      <c r="B949" s="15">
        <v>20.7</v>
      </c>
      <c r="C949" s="14" t="s">
        <v>896</v>
      </c>
      <c r="D949" s="15">
        <v>22.6</v>
      </c>
      <c r="E949" s="49">
        <v>52</v>
      </c>
      <c r="F949" s="9">
        <v>96</v>
      </c>
      <c r="G949" s="49">
        <v>83</v>
      </c>
      <c r="H949" s="10">
        <v>124</v>
      </c>
    </row>
    <row r="950" spans="1:8" x14ac:dyDescent="0.3">
      <c r="A950" s="14" t="s">
        <v>1072</v>
      </c>
      <c r="B950" s="15">
        <v>22.3</v>
      </c>
      <c r="C950" s="14" t="s">
        <v>1065</v>
      </c>
      <c r="D950" s="15">
        <v>22.6</v>
      </c>
      <c r="E950" s="49">
        <v>53</v>
      </c>
      <c r="F950" s="9">
        <v>96</v>
      </c>
      <c r="G950" s="49">
        <v>72</v>
      </c>
      <c r="H950" s="10">
        <v>124</v>
      </c>
    </row>
    <row r="951" spans="1:8" x14ac:dyDescent="0.3">
      <c r="A951" s="14" t="s">
        <v>1067</v>
      </c>
      <c r="B951" s="15">
        <v>22.2</v>
      </c>
      <c r="C951" s="14" t="s">
        <v>1071</v>
      </c>
      <c r="D951" s="15">
        <v>22.6</v>
      </c>
      <c r="E951" s="49">
        <v>53</v>
      </c>
      <c r="F951" s="9">
        <v>96</v>
      </c>
      <c r="G951" s="49">
        <v>60</v>
      </c>
      <c r="H951" s="10">
        <v>124</v>
      </c>
    </row>
    <row r="952" spans="1:8" x14ac:dyDescent="0.3">
      <c r="A952" s="14" t="s">
        <v>1073</v>
      </c>
      <c r="B952" s="15">
        <v>23.8</v>
      </c>
      <c r="C952" s="14" t="s">
        <v>405</v>
      </c>
      <c r="D952" s="15">
        <v>22.7</v>
      </c>
      <c r="E952" s="49">
        <v>58</v>
      </c>
      <c r="F952" s="9">
        <v>96</v>
      </c>
      <c r="G952" s="49">
        <v>124</v>
      </c>
      <c r="H952" s="10">
        <v>124</v>
      </c>
    </row>
    <row r="953" spans="1:8" x14ac:dyDescent="0.3">
      <c r="A953" s="14" t="s">
        <v>1050</v>
      </c>
      <c r="B953" s="15">
        <v>21.4</v>
      </c>
      <c r="C953" s="14" t="s">
        <v>418</v>
      </c>
      <c r="D953" s="15">
        <v>22.7</v>
      </c>
      <c r="E953" s="49">
        <v>91</v>
      </c>
      <c r="F953" s="9">
        <v>96</v>
      </c>
      <c r="G953" s="49">
        <v>70</v>
      </c>
      <c r="H953" s="10">
        <v>124</v>
      </c>
    </row>
    <row r="954" spans="1:8" x14ac:dyDescent="0.3">
      <c r="A954" s="14" t="s">
        <v>1017</v>
      </c>
      <c r="B954" s="15">
        <v>19.2</v>
      </c>
      <c r="C954" s="14" t="s">
        <v>442</v>
      </c>
      <c r="D954" s="15">
        <v>22.7</v>
      </c>
      <c r="E954" s="49">
        <v>78</v>
      </c>
      <c r="F954" s="9">
        <v>96</v>
      </c>
      <c r="G954" s="49">
        <v>68</v>
      </c>
      <c r="H954" s="10">
        <v>124</v>
      </c>
    </row>
    <row r="955" spans="1:8" x14ac:dyDescent="0.3">
      <c r="A955" s="14" t="s">
        <v>1052</v>
      </c>
      <c r="B955" s="15">
        <v>21.4</v>
      </c>
      <c r="C955" s="14" t="s">
        <v>826</v>
      </c>
      <c r="D955" s="15">
        <v>22.7</v>
      </c>
      <c r="E955" s="49">
        <v>59</v>
      </c>
      <c r="F955" s="9">
        <v>96</v>
      </c>
      <c r="G955" s="49">
        <v>78</v>
      </c>
      <c r="H955" s="10">
        <v>124</v>
      </c>
    </row>
    <row r="956" spans="1:8" x14ac:dyDescent="0.3">
      <c r="A956" s="14" t="s">
        <v>1037</v>
      </c>
      <c r="B956" s="15">
        <v>20.8</v>
      </c>
      <c r="C956" s="14" t="s">
        <v>1068</v>
      </c>
      <c r="D956" s="15">
        <v>22.8</v>
      </c>
      <c r="E956" s="49">
        <v>71</v>
      </c>
      <c r="F956" s="9">
        <v>96</v>
      </c>
      <c r="G956" s="49">
        <v>43</v>
      </c>
      <c r="H956" s="10">
        <v>124</v>
      </c>
    </row>
    <row r="957" spans="1:8" x14ac:dyDescent="0.3">
      <c r="A957" s="14" t="s">
        <v>1054</v>
      </c>
      <c r="B957" s="15">
        <v>21.4</v>
      </c>
      <c r="C957" s="14" t="s">
        <v>430</v>
      </c>
      <c r="D957" s="15">
        <v>22.9</v>
      </c>
      <c r="E957" s="49">
        <v>76</v>
      </c>
      <c r="F957" s="9">
        <v>96</v>
      </c>
      <c r="G957" s="49">
        <v>74</v>
      </c>
      <c r="H957" s="10">
        <v>124</v>
      </c>
    </row>
    <row r="958" spans="1:8" x14ac:dyDescent="0.3">
      <c r="A958" s="14" t="s">
        <v>1055</v>
      </c>
      <c r="B958" s="15">
        <v>21.4</v>
      </c>
      <c r="C958" s="14" t="s">
        <v>842</v>
      </c>
      <c r="D958" s="15">
        <v>22.9</v>
      </c>
      <c r="E958" s="49">
        <v>110</v>
      </c>
      <c r="F958" s="9">
        <v>98</v>
      </c>
      <c r="G958" s="49">
        <v>75</v>
      </c>
      <c r="H958" s="10">
        <v>124</v>
      </c>
    </row>
    <row r="959" spans="1:8" x14ac:dyDescent="0.3">
      <c r="A959" s="14" t="s">
        <v>1015</v>
      </c>
      <c r="B959" s="15">
        <v>19.100000000000001</v>
      </c>
      <c r="C959" s="14" t="s">
        <v>1043</v>
      </c>
      <c r="D959" s="15">
        <v>22.9</v>
      </c>
      <c r="E959" s="49">
        <v>63</v>
      </c>
      <c r="F959" s="9">
        <v>98</v>
      </c>
      <c r="G959" s="49">
        <v>72</v>
      </c>
      <c r="H959" s="40">
        <v>124</v>
      </c>
    </row>
    <row r="960" spans="1:8" x14ac:dyDescent="0.3">
      <c r="A960" s="14" t="s">
        <v>1026</v>
      </c>
      <c r="B960" s="15">
        <v>19.8</v>
      </c>
      <c r="C960" s="14" t="s">
        <v>408</v>
      </c>
      <c r="D960" s="15">
        <v>23.1</v>
      </c>
      <c r="E960" s="49">
        <v>105</v>
      </c>
      <c r="F960" s="9">
        <v>98</v>
      </c>
      <c r="G960" s="49">
        <v>124</v>
      </c>
      <c r="H960" s="10">
        <v>124</v>
      </c>
    </row>
    <row r="961" spans="1:8" x14ac:dyDescent="0.3">
      <c r="A961" s="14" t="s">
        <v>1033</v>
      </c>
      <c r="B961" s="15">
        <v>20.6</v>
      </c>
      <c r="C961" s="14" t="s">
        <v>504</v>
      </c>
      <c r="D961" s="15">
        <v>23.1</v>
      </c>
      <c r="E961" s="49">
        <v>95</v>
      </c>
      <c r="F961" s="9">
        <v>98</v>
      </c>
      <c r="G961" s="49">
        <v>84</v>
      </c>
      <c r="H961" s="10">
        <v>124</v>
      </c>
    </row>
    <row r="962" spans="1:8" x14ac:dyDescent="0.3">
      <c r="A962" s="14" t="s">
        <v>996</v>
      </c>
      <c r="B962" s="15">
        <v>18.100000000000001</v>
      </c>
      <c r="C962" s="14" t="s">
        <v>828</v>
      </c>
      <c r="D962" s="15">
        <v>23.1</v>
      </c>
      <c r="E962" s="49">
        <v>88</v>
      </c>
      <c r="F962" s="9">
        <v>98</v>
      </c>
      <c r="G962" s="49">
        <v>74</v>
      </c>
      <c r="H962" s="10">
        <v>124</v>
      </c>
    </row>
    <row r="963" spans="1:8" x14ac:dyDescent="0.3">
      <c r="A963" s="14" t="s">
        <v>999</v>
      </c>
      <c r="B963" s="15">
        <v>18.399999999999999</v>
      </c>
      <c r="C963" s="14" t="s">
        <v>1074</v>
      </c>
      <c r="D963" s="15">
        <v>23.1</v>
      </c>
      <c r="E963" s="49">
        <v>50</v>
      </c>
      <c r="F963" s="9">
        <v>98</v>
      </c>
      <c r="G963" s="49">
        <v>90</v>
      </c>
      <c r="H963" s="10">
        <v>124</v>
      </c>
    </row>
    <row r="964" spans="1:8" x14ac:dyDescent="0.3">
      <c r="A964" s="14" t="s">
        <v>1018</v>
      </c>
      <c r="B964" s="15">
        <v>19.2</v>
      </c>
      <c r="C964" s="14" t="s">
        <v>431</v>
      </c>
      <c r="D964" s="15">
        <v>23.2</v>
      </c>
      <c r="E964" s="49">
        <v>54</v>
      </c>
      <c r="F964" s="9">
        <v>98</v>
      </c>
      <c r="G964" s="49">
        <v>61</v>
      </c>
      <c r="H964" s="10">
        <v>124</v>
      </c>
    </row>
    <row r="965" spans="1:8" x14ac:dyDescent="0.3">
      <c r="A965" s="14" t="s">
        <v>1006</v>
      </c>
      <c r="B965" s="15">
        <v>18.7</v>
      </c>
      <c r="C965" s="14" t="s">
        <v>892</v>
      </c>
      <c r="D965" s="15">
        <v>23.2</v>
      </c>
      <c r="E965" s="49">
        <v>78</v>
      </c>
      <c r="F965" s="9">
        <v>98</v>
      </c>
      <c r="G965" s="49">
        <v>85</v>
      </c>
      <c r="H965" s="10">
        <v>124</v>
      </c>
    </row>
    <row r="966" spans="1:8" x14ac:dyDescent="0.3">
      <c r="A966" s="14" t="s">
        <v>952</v>
      </c>
      <c r="B966" s="15">
        <v>13.7</v>
      </c>
      <c r="C966" s="14" t="s">
        <v>1066</v>
      </c>
      <c r="D966" s="15">
        <v>23.2</v>
      </c>
      <c r="E966" s="49">
        <v>96</v>
      </c>
      <c r="F966" s="9">
        <v>98</v>
      </c>
      <c r="G966" s="49">
        <v>78</v>
      </c>
      <c r="H966" s="10">
        <v>124</v>
      </c>
    </row>
    <row r="967" spans="1:8" x14ac:dyDescent="0.3">
      <c r="A967" s="14" t="s">
        <v>975</v>
      </c>
      <c r="B967" s="15">
        <v>15.8</v>
      </c>
      <c r="C967" s="14" t="s">
        <v>823</v>
      </c>
      <c r="D967" s="15">
        <v>23.3</v>
      </c>
      <c r="E967" s="49">
        <v>86</v>
      </c>
      <c r="F967" s="9">
        <v>102</v>
      </c>
      <c r="G967" s="49">
        <v>76</v>
      </c>
      <c r="H967" s="10">
        <v>124</v>
      </c>
    </row>
    <row r="968" spans="1:8" x14ac:dyDescent="0.3">
      <c r="A968" s="14" t="s">
        <v>921</v>
      </c>
      <c r="B968" s="15">
        <v>12.7</v>
      </c>
      <c r="C968" s="14" t="s">
        <v>433</v>
      </c>
      <c r="D968" s="15">
        <v>23.4</v>
      </c>
      <c r="E968" s="49">
        <v>58</v>
      </c>
      <c r="F968" s="9">
        <v>102</v>
      </c>
      <c r="G968" s="49">
        <v>90</v>
      </c>
      <c r="H968" s="40">
        <v>124</v>
      </c>
    </row>
    <row r="969" spans="1:8" x14ac:dyDescent="0.3">
      <c r="A969" s="14" t="s">
        <v>990</v>
      </c>
      <c r="B969" s="15">
        <v>17.2</v>
      </c>
      <c r="C969" s="14" t="s">
        <v>1044</v>
      </c>
      <c r="D969" s="15">
        <v>23.4</v>
      </c>
      <c r="E969" s="49">
        <v>58</v>
      </c>
      <c r="F969" s="9">
        <v>102</v>
      </c>
      <c r="G969" s="49">
        <v>64</v>
      </c>
      <c r="H969" s="10">
        <v>124</v>
      </c>
    </row>
    <row r="970" spans="1:8" x14ac:dyDescent="0.3">
      <c r="A970" s="14" t="s">
        <v>976</v>
      </c>
      <c r="B970" s="15">
        <v>15.8</v>
      </c>
      <c r="C970" s="14" t="s">
        <v>435</v>
      </c>
      <c r="D970" s="15">
        <v>23.5</v>
      </c>
      <c r="E970" s="49">
        <v>78</v>
      </c>
      <c r="F970" s="9">
        <v>102</v>
      </c>
      <c r="G970" s="49">
        <v>64</v>
      </c>
      <c r="H970" s="10">
        <v>124</v>
      </c>
    </row>
    <row r="971" spans="1:8" x14ac:dyDescent="0.3">
      <c r="A971" s="14" t="s">
        <v>997</v>
      </c>
      <c r="B971" s="15">
        <v>18.100000000000001</v>
      </c>
      <c r="C971" s="14" t="s">
        <v>893</v>
      </c>
      <c r="D971" s="15">
        <v>23.6</v>
      </c>
      <c r="E971" s="49">
        <v>84</v>
      </c>
      <c r="F971" s="9">
        <v>102</v>
      </c>
      <c r="G971" s="49">
        <v>88</v>
      </c>
      <c r="H971" s="10">
        <v>124</v>
      </c>
    </row>
    <row r="972" spans="1:8" x14ac:dyDescent="0.3">
      <c r="A972" s="14" t="s">
        <v>983</v>
      </c>
      <c r="B972" s="15">
        <v>16.600000000000001</v>
      </c>
      <c r="C972" s="14" t="s">
        <v>812</v>
      </c>
      <c r="D972" s="15">
        <v>23.7</v>
      </c>
      <c r="E972" s="49">
        <v>64</v>
      </c>
      <c r="F972" s="9">
        <v>102</v>
      </c>
      <c r="G972" s="49">
        <v>35</v>
      </c>
      <c r="H972" s="49">
        <v>124</v>
      </c>
    </row>
    <row r="973" spans="1:8" x14ac:dyDescent="0.3">
      <c r="A973" s="14" t="s">
        <v>1021</v>
      </c>
      <c r="B973" s="15">
        <v>19.600000000000001</v>
      </c>
      <c r="C973" s="14" t="s">
        <v>1049</v>
      </c>
      <c r="D973" s="15">
        <v>23.7</v>
      </c>
      <c r="E973" s="49">
        <v>74</v>
      </c>
      <c r="F973" s="9">
        <v>102</v>
      </c>
      <c r="G973" s="49">
        <v>76</v>
      </c>
      <c r="H973" s="49">
        <v>124</v>
      </c>
    </row>
    <row r="974" spans="1:8" x14ac:dyDescent="0.3">
      <c r="A974" s="14" t="s">
        <v>1029</v>
      </c>
      <c r="B974" s="15">
        <v>19.899999999999999</v>
      </c>
      <c r="C974" s="14" t="s">
        <v>444</v>
      </c>
      <c r="D974" s="15">
        <v>23.8</v>
      </c>
      <c r="E974" s="49">
        <v>57</v>
      </c>
      <c r="F974" s="9">
        <v>102</v>
      </c>
      <c r="G974" s="49">
        <v>145</v>
      </c>
      <c r="H974" s="49">
        <v>124</v>
      </c>
    </row>
    <row r="975" spans="1:8" x14ac:dyDescent="0.3">
      <c r="A975" s="14" t="s">
        <v>1030</v>
      </c>
      <c r="B975" s="15">
        <v>20.2</v>
      </c>
      <c r="C975" s="14" t="s">
        <v>848</v>
      </c>
      <c r="D975" s="15">
        <v>23.8</v>
      </c>
      <c r="E975" s="49">
        <v>55</v>
      </c>
      <c r="F975" s="9">
        <v>102</v>
      </c>
      <c r="G975" s="49">
        <v>83</v>
      </c>
      <c r="H975" s="49">
        <v>124</v>
      </c>
    </row>
    <row r="976" spans="1:8" x14ac:dyDescent="0.3">
      <c r="A976" s="14" t="s">
        <v>1032</v>
      </c>
      <c r="B976" s="15">
        <v>20.399999999999999</v>
      </c>
      <c r="C976" s="14" t="s">
        <v>851</v>
      </c>
      <c r="D976" s="15">
        <v>23.8</v>
      </c>
      <c r="E976" s="49">
        <v>56</v>
      </c>
      <c r="F976" s="9">
        <v>105</v>
      </c>
      <c r="G976" s="49">
        <v>72</v>
      </c>
      <c r="H976" s="49">
        <v>124</v>
      </c>
    </row>
    <row r="977" spans="1:8" x14ac:dyDescent="0.3">
      <c r="A977" s="14" t="s">
        <v>1064</v>
      </c>
      <c r="B977" s="15">
        <v>22.1</v>
      </c>
      <c r="C977" s="14" t="s">
        <v>1051</v>
      </c>
      <c r="D977" s="15">
        <v>23.8</v>
      </c>
      <c r="E977" s="49">
        <v>41</v>
      </c>
      <c r="F977" s="9">
        <v>105</v>
      </c>
      <c r="G977" s="49">
        <v>60</v>
      </c>
      <c r="H977" s="49">
        <v>124</v>
      </c>
    </row>
    <row r="978" spans="1:8" x14ac:dyDescent="0.3">
      <c r="A978" s="14" t="s">
        <v>1022</v>
      </c>
      <c r="B978" s="15">
        <v>19.600000000000001</v>
      </c>
      <c r="C978" s="14" t="s">
        <v>1073</v>
      </c>
      <c r="D978" s="15">
        <v>23.8</v>
      </c>
      <c r="E978" s="49">
        <v>75</v>
      </c>
      <c r="F978" s="9">
        <v>105</v>
      </c>
      <c r="G978" s="49">
        <v>124</v>
      </c>
      <c r="H978" s="49">
        <v>124</v>
      </c>
    </row>
    <row r="979" spans="1:8" x14ac:dyDescent="0.3">
      <c r="A979" s="14" t="s">
        <v>972</v>
      </c>
      <c r="B979" s="15">
        <v>15.4</v>
      </c>
      <c r="C979" s="14" t="s">
        <v>436</v>
      </c>
      <c r="D979" s="15">
        <v>23.9</v>
      </c>
      <c r="E979" s="49">
        <v>58</v>
      </c>
      <c r="F979" s="9">
        <v>105</v>
      </c>
      <c r="G979" s="49">
        <v>70</v>
      </c>
      <c r="H979" s="49">
        <v>124</v>
      </c>
    </row>
    <row r="980" spans="1:8" x14ac:dyDescent="0.3">
      <c r="A980" s="14" t="s">
        <v>1000</v>
      </c>
      <c r="B980" s="15">
        <v>18.399999999999999</v>
      </c>
      <c r="C980" s="14" t="s">
        <v>480</v>
      </c>
      <c r="D980" s="15">
        <v>24</v>
      </c>
      <c r="E980" s="49">
        <v>68</v>
      </c>
      <c r="F980" s="9">
        <v>105</v>
      </c>
      <c r="G980" s="49">
        <v>68</v>
      </c>
      <c r="H980" s="49">
        <v>124</v>
      </c>
    </row>
    <row r="981" spans="1:8" x14ac:dyDescent="0.3">
      <c r="A981" s="14" t="s">
        <v>1039</v>
      </c>
      <c r="B981" s="15">
        <v>21.1</v>
      </c>
      <c r="C981" s="14" t="s">
        <v>406</v>
      </c>
      <c r="D981" s="15">
        <v>24.1</v>
      </c>
      <c r="E981" s="49">
        <v>59</v>
      </c>
      <c r="F981" s="9">
        <v>105</v>
      </c>
      <c r="G981" s="49">
        <v>78</v>
      </c>
      <c r="H981" s="49">
        <v>124</v>
      </c>
    </row>
    <row r="982" spans="1:8" x14ac:dyDescent="0.3">
      <c r="A982" s="14" t="s">
        <v>1056</v>
      </c>
      <c r="B982" s="15">
        <v>21.4</v>
      </c>
      <c r="C982" s="14" t="s">
        <v>417</v>
      </c>
      <c r="D982" s="15">
        <v>24.1</v>
      </c>
      <c r="E982" s="49">
        <v>72</v>
      </c>
      <c r="F982" s="9">
        <v>105</v>
      </c>
      <c r="G982" s="49">
        <v>43</v>
      </c>
      <c r="H982" s="49">
        <v>124</v>
      </c>
    </row>
    <row r="983" spans="1:8" x14ac:dyDescent="0.3">
      <c r="A983" s="14" t="s">
        <v>1063</v>
      </c>
      <c r="B983" s="15">
        <v>22</v>
      </c>
      <c r="C983" s="14" t="s">
        <v>922</v>
      </c>
      <c r="D983" s="15">
        <v>24.1</v>
      </c>
      <c r="E983" s="49">
        <v>110</v>
      </c>
      <c r="F983" s="9">
        <v>105</v>
      </c>
      <c r="G983" s="49">
        <v>74</v>
      </c>
      <c r="H983" s="49">
        <v>124</v>
      </c>
    </row>
    <row r="984" spans="1:8" x14ac:dyDescent="0.3">
      <c r="A984" s="14" t="s">
        <v>1075</v>
      </c>
      <c r="B984" s="15">
        <v>24.1</v>
      </c>
      <c r="C984" s="14" t="s">
        <v>932</v>
      </c>
      <c r="D984" s="15">
        <v>24.1</v>
      </c>
      <c r="E984" s="49">
        <v>56</v>
      </c>
      <c r="F984" s="9">
        <v>105</v>
      </c>
      <c r="G984" s="49">
        <v>75</v>
      </c>
      <c r="H984" s="49">
        <v>124</v>
      </c>
    </row>
    <row r="985" spans="1:8" x14ac:dyDescent="0.3">
      <c r="A985" s="14" t="s">
        <v>1076</v>
      </c>
      <c r="B985" s="15">
        <v>24.7</v>
      </c>
      <c r="C985" s="14" t="s">
        <v>1075</v>
      </c>
      <c r="D985" s="15">
        <v>24.1</v>
      </c>
      <c r="E985" s="49">
        <v>70</v>
      </c>
      <c r="F985" s="9">
        <v>110</v>
      </c>
      <c r="G985" s="49">
        <v>72</v>
      </c>
      <c r="H985" s="49">
        <v>124</v>
      </c>
    </row>
    <row r="986" spans="1:8" x14ac:dyDescent="0.3">
      <c r="A986" s="14" t="s">
        <v>1077</v>
      </c>
      <c r="B986" s="15">
        <v>24.8</v>
      </c>
      <c r="C986" s="14" t="s">
        <v>1078</v>
      </c>
      <c r="D986" s="15">
        <v>24.1</v>
      </c>
      <c r="E986" s="49">
        <v>56</v>
      </c>
      <c r="F986" s="9">
        <v>110</v>
      </c>
      <c r="G986" s="49">
        <v>124</v>
      </c>
      <c r="H986" s="49">
        <v>124</v>
      </c>
    </row>
    <row r="987" spans="1:8" x14ac:dyDescent="0.3">
      <c r="A987" s="14" t="s">
        <v>1074</v>
      </c>
      <c r="B987" s="15">
        <v>23.1</v>
      </c>
      <c r="C987" s="14" t="s">
        <v>894</v>
      </c>
      <c r="D987" s="15">
        <v>24.2</v>
      </c>
      <c r="E987" s="49">
        <v>50</v>
      </c>
      <c r="F987" s="9">
        <v>110</v>
      </c>
      <c r="G987" s="49">
        <v>84</v>
      </c>
      <c r="H987" s="49">
        <v>124</v>
      </c>
    </row>
    <row r="988" spans="1:8" x14ac:dyDescent="0.3">
      <c r="A988" s="14" t="s">
        <v>1034</v>
      </c>
      <c r="B988" s="15">
        <v>20.6</v>
      </c>
      <c r="C988" s="14" t="s">
        <v>816</v>
      </c>
      <c r="D988" s="15">
        <v>24.3</v>
      </c>
      <c r="E988" s="49">
        <v>41</v>
      </c>
      <c r="F988" s="9">
        <v>110</v>
      </c>
      <c r="G988" s="49">
        <v>74</v>
      </c>
      <c r="H988" s="49">
        <v>124</v>
      </c>
    </row>
    <row r="989" spans="1:8" x14ac:dyDescent="0.3">
      <c r="A989" s="14" t="s">
        <v>1007</v>
      </c>
      <c r="B989" s="15">
        <v>18.8</v>
      </c>
      <c r="C989" s="14" t="s">
        <v>1070</v>
      </c>
      <c r="D989" s="15">
        <v>24.5</v>
      </c>
      <c r="E989" s="49">
        <v>50</v>
      </c>
      <c r="F989" s="9">
        <v>110</v>
      </c>
      <c r="G989" s="49">
        <v>90</v>
      </c>
      <c r="H989" s="49">
        <v>124</v>
      </c>
    </row>
    <row r="990" spans="1:8" x14ac:dyDescent="0.3">
      <c r="A990" s="14" t="s">
        <v>1016</v>
      </c>
      <c r="B990" s="15">
        <v>19.100000000000001</v>
      </c>
      <c r="C990" s="14" t="s">
        <v>438</v>
      </c>
      <c r="D990" s="15">
        <v>24.6</v>
      </c>
      <c r="E990" s="49">
        <v>55</v>
      </c>
      <c r="F990" s="9">
        <v>110</v>
      </c>
      <c r="G990" s="49">
        <v>61</v>
      </c>
      <c r="H990" s="49">
        <v>124</v>
      </c>
    </row>
    <row r="991" spans="1:8" x14ac:dyDescent="0.3">
      <c r="A991" s="14" t="s">
        <v>993</v>
      </c>
      <c r="B991" s="15">
        <v>17.600000000000001</v>
      </c>
      <c r="C991" s="14" t="s">
        <v>814</v>
      </c>
      <c r="D991" s="15">
        <v>24.6</v>
      </c>
      <c r="E991" s="49">
        <v>75</v>
      </c>
      <c r="F991" s="9">
        <v>110</v>
      </c>
      <c r="G991" s="49">
        <v>85</v>
      </c>
      <c r="H991" s="49">
        <v>124</v>
      </c>
    </row>
    <row r="992" spans="1:8" x14ac:dyDescent="0.3">
      <c r="A992" s="14" t="s">
        <v>985</v>
      </c>
      <c r="B992" s="15">
        <v>16.7</v>
      </c>
      <c r="C992" s="14" t="s">
        <v>1076</v>
      </c>
      <c r="D992" s="15">
        <v>24.7</v>
      </c>
      <c r="E992" s="49">
        <v>59</v>
      </c>
      <c r="F992" s="9">
        <v>110</v>
      </c>
      <c r="G992" s="49">
        <v>78</v>
      </c>
      <c r="H992" s="49">
        <v>124</v>
      </c>
    </row>
    <row r="993" spans="1:8" x14ac:dyDescent="0.3">
      <c r="A993" s="14" t="s">
        <v>989</v>
      </c>
      <c r="B993" s="15">
        <v>17.100000000000001</v>
      </c>
      <c r="C993" s="14" t="s">
        <v>1077</v>
      </c>
      <c r="D993" s="15">
        <v>24.8</v>
      </c>
      <c r="E993" s="49">
        <v>74</v>
      </c>
      <c r="F993" s="9">
        <v>110</v>
      </c>
      <c r="G993" s="49">
        <v>76</v>
      </c>
      <c r="H993" s="49">
        <v>124</v>
      </c>
    </row>
    <row r="994" spans="1:8" x14ac:dyDescent="0.3">
      <c r="A994" s="14" t="s">
        <v>1004</v>
      </c>
      <c r="B994" s="15">
        <v>18.600000000000001</v>
      </c>
      <c r="C994" s="14" t="s">
        <v>820</v>
      </c>
      <c r="D994" s="15">
        <v>25</v>
      </c>
      <c r="E994" s="49">
        <v>41</v>
      </c>
      <c r="F994" s="9">
        <v>110</v>
      </c>
      <c r="G994" s="49">
        <v>90</v>
      </c>
      <c r="H994" s="49">
        <v>145</v>
      </c>
    </row>
    <row r="995" spans="1:8" x14ac:dyDescent="0.3">
      <c r="A995" s="14" t="s">
        <v>1023</v>
      </c>
      <c r="B995" s="15">
        <v>19.600000000000001</v>
      </c>
      <c r="C995" s="14" t="s">
        <v>849</v>
      </c>
      <c r="D995" s="15">
        <v>25.1</v>
      </c>
      <c r="E995" s="49">
        <v>41</v>
      </c>
      <c r="F995" s="9">
        <v>110</v>
      </c>
      <c r="G995" s="49">
        <v>64</v>
      </c>
      <c r="H995" s="49">
        <v>145</v>
      </c>
    </row>
    <row r="996" spans="1:8" x14ac:dyDescent="0.3">
      <c r="A996" s="14" t="s">
        <v>1062</v>
      </c>
      <c r="B996" s="15">
        <v>21.9</v>
      </c>
      <c r="C996" s="14" t="s">
        <v>850</v>
      </c>
      <c r="D996" s="15">
        <v>25.2</v>
      </c>
      <c r="E996" s="49">
        <v>41</v>
      </c>
      <c r="F996" s="9">
        <v>110</v>
      </c>
      <c r="G996" s="49">
        <v>64</v>
      </c>
      <c r="H996" s="49">
        <v>145</v>
      </c>
    </row>
    <row r="997" spans="1:8" x14ac:dyDescent="0.3">
      <c r="A997" s="14" t="s">
        <v>1036</v>
      </c>
      <c r="B997" s="15">
        <v>20.7</v>
      </c>
      <c r="C997" s="14" t="s">
        <v>440</v>
      </c>
      <c r="D997" s="15">
        <v>25.4</v>
      </c>
      <c r="E997" s="49">
        <v>56</v>
      </c>
      <c r="F997" s="9">
        <v>110</v>
      </c>
      <c r="G997" s="49">
        <v>88</v>
      </c>
      <c r="H997" s="49">
        <v>145</v>
      </c>
    </row>
    <row r="998" spans="1:8" x14ac:dyDescent="0.3">
      <c r="A998" s="14" t="s">
        <v>1078</v>
      </c>
      <c r="B998" s="15">
        <v>24.1</v>
      </c>
      <c r="C998" s="14" t="s">
        <v>478</v>
      </c>
      <c r="D998" s="15">
        <v>25.5</v>
      </c>
      <c r="E998" s="49">
        <v>75</v>
      </c>
      <c r="F998" s="9">
        <v>110</v>
      </c>
      <c r="G998" s="49">
        <v>64</v>
      </c>
      <c r="H998" s="49">
        <v>145</v>
      </c>
    </row>
    <row r="999" spans="1:8" x14ac:dyDescent="0.3">
      <c r="A999" s="14" t="s">
        <v>1069</v>
      </c>
      <c r="B999" s="15">
        <v>22.2</v>
      </c>
      <c r="C999" s="14" t="s">
        <v>821</v>
      </c>
      <c r="D999" s="15">
        <v>25.6</v>
      </c>
      <c r="E999" s="49">
        <v>85</v>
      </c>
      <c r="F999" s="9">
        <v>110</v>
      </c>
      <c r="G999" s="49">
        <v>82</v>
      </c>
      <c r="H999" s="49">
        <v>145</v>
      </c>
    </row>
    <row r="1000" spans="1:8" x14ac:dyDescent="0.3">
      <c r="A1000" s="14" t="s">
        <v>979</v>
      </c>
      <c r="B1000" s="15">
        <v>16</v>
      </c>
      <c r="C1000" s="14" t="s">
        <v>936</v>
      </c>
      <c r="D1000" s="15">
        <v>25.6</v>
      </c>
      <c r="E1000" s="49">
        <v>57</v>
      </c>
      <c r="F1000" s="9">
        <v>110</v>
      </c>
      <c r="G1000" s="49">
        <v>88</v>
      </c>
      <c r="H1000" s="49">
        <v>145</v>
      </c>
    </row>
    <row r="1001" spans="1:8" x14ac:dyDescent="0.3">
      <c r="A1001" s="14" t="s">
        <v>910</v>
      </c>
      <c r="B1001" s="15">
        <v>12.4</v>
      </c>
      <c r="C1001" s="14" t="s">
        <v>938</v>
      </c>
      <c r="D1001" s="15">
        <v>26.7</v>
      </c>
      <c r="E1001" s="51">
        <v>31</v>
      </c>
      <c r="F1001" s="9">
        <v>110</v>
      </c>
      <c r="G1001" s="49">
        <v>74</v>
      </c>
      <c r="H1001" s="49">
        <v>145</v>
      </c>
    </row>
    <row r="1002" spans="1:8" x14ac:dyDescent="0.3">
      <c r="A1002" s="14" t="s">
        <v>885</v>
      </c>
      <c r="B1002" s="15">
        <v>11.6</v>
      </c>
      <c r="C1002" s="14" t="s">
        <v>937</v>
      </c>
      <c r="D1002" s="15">
        <v>26.9</v>
      </c>
      <c r="E1002" s="51">
        <v>21</v>
      </c>
      <c r="F1002" s="9">
        <v>110</v>
      </c>
      <c r="G1002" s="49">
        <v>88</v>
      </c>
      <c r="H1002" s="49">
        <v>145</v>
      </c>
    </row>
    <row r="1003" spans="1:8" ht="15" thickBot="1" x14ac:dyDescent="0.35">
      <c r="A1003" s="11" t="s">
        <v>973</v>
      </c>
      <c r="B1003" s="13">
        <v>15.4</v>
      </c>
      <c r="C1003" s="42" t="s">
        <v>939</v>
      </c>
      <c r="D1003" s="43">
        <v>27.8</v>
      </c>
      <c r="E1003" s="52">
        <v>23</v>
      </c>
      <c r="F1003" s="12">
        <v>110</v>
      </c>
      <c r="G1003" s="52">
        <v>31</v>
      </c>
      <c r="H1003" s="13">
        <v>145</v>
      </c>
    </row>
  </sheetData>
  <mergeCells count="9">
    <mergeCell ref="E2:E3"/>
    <mergeCell ref="F2:F3"/>
    <mergeCell ref="G2:G3"/>
    <mergeCell ref="H2:H3"/>
    <mergeCell ref="A1:D1"/>
    <mergeCell ref="E1:F1"/>
    <mergeCell ref="G1:H1"/>
    <mergeCell ref="A2:B2"/>
    <mergeCell ref="C2:D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05"/>
  <sheetViews>
    <sheetView tabSelected="1" topLeftCell="A34" workbookViewId="0">
      <selection activeCell="F92" sqref="F92:F104"/>
    </sheetView>
  </sheetViews>
  <sheetFormatPr defaultRowHeight="14.4" x14ac:dyDescent="0.3"/>
  <cols>
    <col min="1" max="1" width="2.88671875" customWidth="1"/>
    <col min="2" max="2" width="15.88671875" customWidth="1"/>
    <col min="3" max="3" width="16.44140625" customWidth="1"/>
    <col min="4" max="4" width="12.109375" customWidth="1"/>
    <col min="5" max="5" width="11.109375" customWidth="1"/>
    <col min="6" max="6" width="10.109375" customWidth="1"/>
    <col min="7" max="7" width="12.21875" bestFit="1" customWidth="1"/>
    <col min="8" max="8" width="11.77734375" bestFit="1" customWidth="1"/>
    <col min="9" max="9" width="15" customWidth="1"/>
    <col min="10" max="10" width="9.33203125" customWidth="1"/>
    <col min="11" max="11" width="11.77734375" bestFit="1" customWidth="1"/>
  </cols>
  <sheetData>
    <row r="1" spans="1:11" ht="14.4" customHeight="1" thickBot="1" x14ac:dyDescent="0.35">
      <c r="A1" s="177" t="s">
        <v>48</v>
      </c>
      <c r="B1" s="178"/>
      <c r="C1" s="178"/>
      <c r="D1" s="178"/>
      <c r="E1" s="178"/>
      <c r="F1" s="179"/>
      <c r="I1" s="184" t="s">
        <v>43</v>
      </c>
      <c r="J1" s="185"/>
      <c r="K1" s="186"/>
    </row>
    <row r="2" spans="1:11" ht="28.8" customHeight="1" x14ac:dyDescent="0.3">
      <c r="A2" s="180" t="s">
        <v>49</v>
      </c>
      <c r="B2" s="96" t="s">
        <v>7</v>
      </c>
      <c r="C2" s="97" t="s">
        <v>58</v>
      </c>
      <c r="D2" s="98" t="s">
        <v>52</v>
      </c>
      <c r="E2" s="99" t="s">
        <v>42</v>
      </c>
      <c r="F2" s="133" t="s">
        <v>51</v>
      </c>
      <c r="G2" s="31"/>
      <c r="I2" s="187"/>
      <c r="J2" s="188"/>
      <c r="K2" s="189"/>
    </row>
    <row r="3" spans="1:11" x14ac:dyDescent="0.3">
      <c r="A3" s="181"/>
      <c r="B3" s="70" t="s">
        <v>10</v>
      </c>
      <c r="C3" s="24" t="s">
        <v>14</v>
      </c>
      <c r="D3" s="70" t="s">
        <v>50</v>
      </c>
      <c r="E3" s="23" t="s">
        <v>12</v>
      </c>
      <c r="F3" s="24" t="s">
        <v>41</v>
      </c>
      <c r="G3" s="31"/>
      <c r="I3" s="187"/>
      <c r="J3" s="188"/>
      <c r="K3" s="189"/>
    </row>
    <row r="4" spans="1:11" x14ac:dyDescent="0.3">
      <c r="A4" s="100">
        <v>1</v>
      </c>
      <c r="B4" s="129" t="str">
        <f>"[" &amp; ROUND(G4,2) &amp; "; " &amp; ROUND(G5, 2) &amp; ")"</f>
        <v>[-26,4; -21,45)</v>
      </c>
      <c r="C4" s="130">
        <f>COUNTIF('Исходные данные'!D$4:D$1003,"&gt;="&amp;G4)-COUNTIF('Исходные данные'!D$4:D$1003,"&gt;="&amp;G5)</f>
        <v>5</v>
      </c>
      <c r="D4" s="71">
        <f t="shared" ref="D4:D14" si="0">C4/$K$7</f>
        <v>5.0000000000000001E-3</v>
      </c>
      <c r="E4" s="18">
        <f t="shared" ref="E4:E14" si="1">AVERAGE(G4,G5)</f>
        <v>-23.924999999999997</v>
      </c>
      <c r="F4" s="30">
        <f>D4/$K$8</f>
        <v>1.0116236162361625E-3</v>
      </c>
      <c r="G4" s="16">
        <f>$K$6</f>
        <v>-26.4</v>
      </c>
      <c r="H4" s="31">
        <f t="shared" ref="H4:H15" si="2">POWER(G4-$C$93,2)</f>
        <v>58.982399999999998</v>
      </c>
      <c r="I4" s="187"/>
      <c r="J4" s="188"/>
      <c r="K4" s="189"/>
    </row>
    <row r="5" spans="1:11" x14ac:dyDescent="0.3">
      <c r="A5" s="56">
        <v>2</v>
      </c>
      <c r="B5" s="129" t="str">
        <f t="shared" ref="B5:B14" si="3">"[" &amp; ROUND(G5,2) &amp; "; " &amp; ROUND(G6, 2) &amp; ")"</f>
        <v>[-21,45; -16,5)</v>
      </c>
      <c r="C5" s="130">
        <f>COUNTIF('Исходные данные'!D$4:D$1003,"&gt;="&amp;G5)-COUNTIF('Исходные данные'!D$4:D$1003,"&gt;="&amp;G6)</f>
        <v>10</v>
      </c>
      <c r="D5" s="71">
        <f t="shared" si="0"/>
        <v>0.01</v>
      </c>
      <c r="E5" s="18">
        <f t="shared" si="1"/>
        <v>-18.975000000000001</v>
      </c>
      <c r="F5" s="30">
        <f t="shared" ref="F5:F14" si="4">D5/$K$8</f>
        <v>2.023247232472325E-3</v>
      </c>
      <c r="G5" s="16">
        <f t="shared" ref="G5:G15" si="5">G4+$K$9</f>
        <v>-21.45</v>
      </c>
      <c r="H5" s="31">
        <f t="shared" si="2"/>
        <v>7.4529000000000023</v>
      </c>
      <c r="I5" s="182" t="s">
        <v>2</v>
      </c>
      <c r="J5" s="183"/>
      <c r="K5" s="8">
        <f>MAX('Исходные данные'!D4:D1003)</f>
        <v>27.8</v>
      </c>
    </row>
    <row r="6" spans="1:11" x14ac:dyDescent="0.3">
      <c r="A6" s="56">
        <v>3</v>
      </c>
      <c r="B6" s="129" t="str">
        <f t="shared" si="3"/>
        <v>[-16,5; -11,55)</v>
      </c>
      <c r="C6" s="130">
        <f>COUNTIF('Исходные данные'!D$4:D$1003,"&gt;="&amp;G6)-COUNTIF('Исходные данные'!D$4:D$1003,"&gt;="&amp;G7)</f>
        <v>29</v>
      </c>
      <c r="D6" s="71">
        <f t="shared" si="0"/>
        <v>2.9000000000000001E-2</v>
      </c>
      <c r="E6" s="18">
        <f t="shared" si="1"/>
        <v>-14.025</v>
      </c>
      <c r="F6" s="30">
        <f t="shared" si="4"/>
        <v>5.8674169741697417E-3</v>
      </c>
      <c r="G6" s="16">
        <f t="shared" si="5"/>
        <v>-16.5</v>
      </c>
      <c r="H6" s="31">
        <f t="shared" si="2"/>
        <v>4.9283999999999946</v>
      </c>
      <c r="I6" s="182" t="s">
        <v>3</v>
      </c>
      <c r="J6" s="183"/>
      <c r="K6" s="8">
        <f>MIN('Исходные данные'!D4:D1003)</f>
        <v>-26.4</v>
      </c>
    </row>
    <row r="7" spans="1:11" x14ac:dyDescent="0.3">
      <c r="A7" s="56">
        <v>4</v>
      </c>
      <c r="B7" s="129" t="str">
        <f t="shared" si="3"/>
        <v>[-11,55; -6,6)</v>
      </c>
      <c r="C7" s="130">
        <f>COUNTIF('Исходные данные'!D$4:D$1003,"&gt;="&amp;G7)-COUNTIF('Исходные данные'!D$4:D$1003,"&gt;="&amp;G8)</f>
        <v>51</v>
      </c>
      <c r="D7" s="71">
        <f t="shared" si="0"/>
        <v>5.0999999999999997E-2</v>
      </c>
      <c r="E7" s="18">
        <f t="shared" si="1"/>
        <v>-9.0750000000000011</v>
      </c>
      <c r="F7" s="30">
        <f t="shared" si="4"/>
        <v>1.0318560885608855E-2</v>
      </c>
      <c r="G7" s="16">
        <f t="shared" si="5"/>
        <v>-11.55</v>
      </c>
      <c r="H7" s="31">
        <f t="shared" si="2"/>
        <v>51.408899999999974</v>
      </c>
      <c r="I7" s="182" t="s">
        <v>4</v>
      </c>
      <c r="J7" s="183"/>
      <c r="K7" s="8">
        <f>COUNT('Исходные данные'!D4:D1003)</f>
        <v>1000</v>
      </c>
    </row>
    <row r="8" spans="1:11" x14ac:dyDescent="0.3">
      <c r="A8" s="56">
        <v>5</v>
      </c>
      <c r="B8" s="129" t="str">
        <f t="shared" si="3"/>
        <v>[-6,6; -1,65)</v>
      </c>
      <c r="C8" s="130">
        <f>COUNTIF('Исходные данные'!D$4:D$1003,"&gt;="&amp;G8)-COUNTIF('Исходные данные'!D$4:D$1003,"&gt;="&amp;G9)</f>
        <v>120</v>
      </c>
      <c r="D8" s="71">
        <f t="shared" si="0"/>
        <v>0.12</v>
      </c>
      <c r="E8" s="18">
        <f t="shared" si="1"/>
        <v>-4.125</v>
      </c>
      <c r="F8" s="30">
        <f t="shared" si="4"/>
        <v>2.4278966789667896E-2</v>
      </c>
      <c r="G8" s="16">
        <f t="shared" si="5"/>
        <v>-6.6000000000000005</v>
      </c>
      <c r="H8" s="31">
        <f t="shared" si="2"/>
        <v>146.89439999999993</v>
      </c>
      <c r="I8" s="182" t="s">
        <v>5</v>
      </c>
      <c r="J8" s="183"/>
      <c r="K8" s="8">
        <f>(K5-K6)/(1+3.322*LOG10(K7))</f>
        <v>4.9425496990698523</v>
      </c>
    </row>
    <row r="9" spans="1:11" x14ac:dyDescent="0.3">
      <c r="A9" s="56">
        <v>6</v>
      </c>
      <c r="B9" s="129" t="str">
        <f t="shared" si="3"/>
        <v>[-1,65; 3,3)</v>
      </c>
      <c r="C9" s="130">
        <f>COUNTIF('Исходные данные'!D$4:D$1003,"&gt;="&amp;G9)-COUNTIF('Исходные данные'!D$4:D$1003,"&gt;="&amp;G10)</f>
        <v>181</v>
      </c>
      <c r="D9" s="71">
        <f t="shared" si="0"/>
        <v>0.18099999999999999</v>
      </c>
      <c r="E9" s="18">
        <f t="shared" si="1"/>
        <v>0.82499999999999973</v>
      </c>
      <c r="F9" s="30">
        <f t="shared" si="4"/>
        <v>3.6620774907749079E-2</v>
      </c>
      <c r="G9" s="16">
        <f t="shared" si="5"/>
        <v>-1.6500000000000004</v>
      </c>
      <c r="H9" s="31">
        <f t="shared" si="2"/>
        <v>291.38490000000002</v>
      </c>
      <c r="I9" s="182" t="s">
        <v>6</v>
      </c>
      <c r="J9" s="183"/>
      <c r="K9" s="8">
        <f>ROUNDUP(K8,2)</f>
        <v>4.95</v>
      </c>
    </row>
    <row r="10" spans="1:11" ht="15" thickBot="1" x14ac:dyDescent="0.35">
      <c r="A10" s="56">
        <v>7</v>
      </c>
      <c r="B10" s="129" t="str">
        <f t="shared" si="3"/>
        <v>[3,3; 8,25)</v>
      </c>
      <c r="C10" s="130">
        <f>COUNTIF('Исходные данные'!D$4:D$1003,"&gt;="&amp;G10)-COUNTIF('Исходные данные'!D$4:D$1003,"&gt;="&amp;G11)</f>
        <v>117</v>
      </c>
      <c r="D10" s="71">
        <f t="shared" si="0"/>
        <v>0.11700000000000001</v>
      </c>
      <c r="E10" s="18">
        <f t="shared" si="1"/>
        <v>5.7750000000000004</v>
      </c>
      <c r="F10" s="30">
        <f t="shared" si="4"/>
        <v>2.36719926199262E-2</v>
      </c>
      <c r="G10" s="16">
        <f t="shared" si="5"/>
        <v>3.3</v>
      </c>
      <c r="H10" s="31">
        <f t="shared" si="2"/>
        <v>484.88040000000001</v>
      </c>
      <c r="I10" s="214" t="s">
        <v>40</v>
      </c>
      <c r="J10" s="215"/>
      <c r="K10" s="17">
        <f>ROUNDUP((K5-K6)/K8,0)</f>
        <v>11</v>
      </c>
    </row>
    <row r="11" spans="1:11" x14ac:dyDescent="0.3">
      <c r="A11" s="56">
        <v>8</v>
      </c>
      <c r="B11" s="129" t="str">
        <f t="shared" si="3"/>
        <v>[8,25; 13,2)</v>
      </c>
      <c r="C11" s="130">
        <f>COUNTIF('Исходные данные'!D$4:D$1003,"&gt;="&amp;G11)-COUNTIF('Исходные данные'!D$4:D$1003,"&gt;="&amp;G12)</f>
        <v>110</v>
      </c>
      <c r="D11" s="71">
        <f t="shared" si="0"/>
        <v>0.11</v>
      </c>
      <c r="E11" s="18">
        <f t="shared" si="1"/>
        <v>10.725</v>
      </c>
      <c r="F11" s="30">
        <f t="shared" si="4"/>
        <v>2.2255719557195571E-2</v>
      </c>
      <c r="G11" s="16">
        <f t="shared" si="5"/>
        <v>8.25</v>
      </c>
      <c r="H11" s="31">
        <f t="shared" si="2"/>
        <v>727.38089999999988</v>
      </c>
    </row>
    <row r="12" spans="1:11" x14ac:dyDescent="0.3">
      <c r="A12" s="56">
        <v>9</v>
      </c>
      <c r="B12" s="129" t="str">
        <f t="shared" si="3"/>
        <v>[13,2; 18,15)</v>
      </c>
      <c r="C12" s="130">
        <f>COUNTIF('Исходные данные'!D$4:D$1003,"&gt;="&amp;G12)-COUNTIF('Исходные данные'!D$4:D$1003,"&gt;="&amp;G13)</f>
        <v>161</v>
      </c>
      <c r="D12" s="71">
        <f t="shared" si="0"/>
        <v>0.161</v>
      </c>
      <c r="E12" s="18">
        <f t="shared" si="1"/>
        <v>15.674999999999999</v>
      </c>
      <c r="F12" s="30">
        <f t="shared" si="4"/>
        <v>3.2574280442804429E-2</v>
      </c>
      <c r="G12" s="16">
        <f t="shared" si="5"/>
        <v>13.2</v>
      </c>
      <c r="H12" s="31">
        <f t="shared" si="2"/>
        <v>1018.8863999999999</v>
      </c>
    </row>
    <row r="13" spans="1:11" x14ac:dyDescent="0.3">
      <c r="A13" s="56">
        <v>10</v>
      </c>
      <c r="B13" s="129" t="str">
        <f t="shared" si="3"/>
        <v>[18,15; 23,1)</v>
      </c>
      <c r="C13" s="130">
        <f>COUNTIF('Исходные данные'!D$4:D$1003,"&gt;="&amp;G13)-COUNTIF('Исходные данные'!D$4:D$1003,"&gt;="&amp;G14)</f>
        <v>172</v>
      </c>
      <c r="D13" s="71">
        <f t="shared" si="0"/>
        <v>0.17199999999999999</v>
      </c>
      <c r="E13" s="18">
        <f t="shared" si="1"/>
        <v>20.625</v>
      </c>
      <c r="F13" s="30">
        <f t="shared" si="4"/>
        <v>3.4799852398523984E-2</v>
      </c>
      <c r="G13" s="16">
        <f t="shared" si="5"/>
        <v>18.149999999999999</v>
      </c>
      <c r="H13" s="31">
        <f t="shared" si="2"/>
        <v>1359.3968999999997</v>
      </c>
    </row>
    <row r="14" spans="1:11" ht="15" thickBot="1" x14ac:dyDescent="0.35">
      <c r="A14" s="75">
        <v>11</v>
      </c>
      <c r="B14" s="131" t="str">
        <f t="shared" si="3"/>
        <v>[23,1; 28,05)</v>
      </c>
      <c r="C14" s="132">
        <f>COUNTIF('Исходные данные'!D$4:D$1003,"&gt;="&amp;G14)-COUNTIF('Исходные данные'!D$4:D$1003,"&gt;="&amp;G15)</f>
        <v>44</v>
      </c>
      <c r="D14" s="72">
        <f t="shared" si="0"/>
        <v>4.3999999999999997E-2</v>
      </c>
      <c r="E14" s="20">
        <f t="shared" si="1"/>
        <v>25.574999999999996</v>
      </c>
      <c r="F14" s="76">
        <f t="shared" si="4"/>
        <v>8.9022878228782274E-3</v>
      </c>
      <c r="G14" s="16">
        <f t="shared" si="5"/>
        <v>23.099999999999998</v>
      </c>
      <c r="H14" s="31">
        <f t="shared" si="2"/>
        <v>1748.9123999999995</v>
      </c>
    </row>
    <row r="15" spans="1:11" ht="15" thickBot="1" x14ac:dyDescent="0.35">
      <c r="B15" s="73" t="s">
        <v>13</v>
      </c>
      <c r="C15" s="74">
        <f>SUM(C4:C14)</f>
        <v>1000</v>
      </c>
      <c r="D15" s="77">
        <f>SUM(D4:D14)</f>
        <v>1</v>
      </c>
      <c r="G15" s="16">
        <f t="shared" si="5"/>
        <v>28.049999999999997</v>
      </c>
      <c r="H15" s="31">
        <f t="shared" si="2"/>
        <v>2187.4328999999998</v>
      </c>
    </row>
    <row r="16" spans="1:11" ht="15" thickBot="1" x14ac:dyDescent="0.35"/>
    <row r="17" spans="2:8" ht="15" thickBot="1" x14ac:dyDescent="0.35">
      <c r="B17" s="177" t="s">
        <v>53</v>
      </c>
      <c r="C17" s="178"/>
      <c r="D17" s="178"/>
      <c r="E17" s="178"/>
      <c r="F17" s="178"/>
      <c r="G17" s="179"/>
    </row>
    <row r="18" spans="2:8" x14ac:dyDescent="0.3">
      <c r="B18" s="196"/>
      <c r="C18" s="197"/>
      <c r="D18" s="197"/>
      <c r="E18" s="197"/>
      <c r="F18" s="198"/>
      <c r="G18" s="27">
        <v>0</v>
      </c>
      <c r="H18" s="7"/>
    </row>
    <row r="19" spans="2:8" x14ac:dyDescent="0.3">
      <c r="B19" s="199"/>
      <c r="C19" s="200"/>
      <c r="D19" s="200"/>
      <c r="E19" s="200"/>
      <c r="F19" s="201"/>
      <c r="G19" s="27">
        <f>G18+D4</f>
        <v>5.0000000000000001E-3</v>
      </c>
      <c r="H19" s="7"/>
    </row>
    <row r="20" spans="2:8" x14ac:dyDescent="0.3">
      <c r="B20" s="199"/>
      <c r="C20" s="200"/>
      <c r="D20" s="200"/>
      <c r="E20" s="200"/>
      <c r="F20" s="201"/>
      <c r="G20" s="27">
        <f t="shared" ref="G20:G29" si="6">G19+D5</f>
        <v>1.4999999999999999E-2</v>
      </c>
      <c r="H20" s="7"/>
    </row>
    <row r="21" spans="2:8" x14ac:dyDescent="0.3">
      <c r="B21" s="199"/>
      <c r="C21" s="200"/>
      <c r="D21" s="200"/>
      <c r="E21" s="200"/>
      <c r="F21" s="201"/>
      <c r="G21" s="27">
        <f t="shared" si="6"/>
        <v>4.3999999999999997E-2</v>
      </c>
      <c r="H21" s="7"/>
    </row>
    <row r="22" spans="2:8" x14ac:dyDescent="0.3">
      <c r="B22" s="199"/>
      <c r="C22" s="200"/>
      <c r="D22" s="200"/>
      <c r="E22" s="200"/>
      <c r="F22" s="201"/>
      <c r="G22" s="27">
        <f t="shared" si="6"/>
        <v>9.5000000000000001E-2</v>
      </c>
      <c r="H22" s="7"/>
    </row>
    <row r="23" spans="2:8" x14ac:dyDescent="0.3">
      <c r="B23" s="199"/>
      <c r="C23" s="200"/>
      <c r="D23" s="200"/>
      <c r="E23" s="200"/>
      <c r="F23" s="201"/>
      <c r="G23" s="27">
        <f t="shared" si="6"/>
        <v>0.215</v>
      </c>
      <c r="H23" s="7"/>
    </row>
    <row r="24" spans="2:8" x14ac:dyDescent="0.3">
      <c r="B24" s="199"/>
      <c r="C24" s="200"/>
      <c r="D24" s="200"/>
      <c r="E24" s="200"/>
      <c r="F24" s="201"/>
      <c r="G24" s="27">
        <f t="shared" si="6"/>
        <v>0.39600000000000002</v>
      </c>
      <c r="H24" s="7"/>
    </row>
    <row r="25" spans="2:8" x14ac:dyDescent="0.3">
      <c r="B25" s="199"/>
      <c r="C25" s="200"/>
      <c r="D25" s="200"/>
      <c r="E25" s="200"/>
      <c r="F25" s="201"/>
      <c r="G25" s="27">
        <f t="shared" si="6"/>
        <v>0.51300000000000001</v>
      </c>
      <c r="H25" s="7"/>
    </row>
    <row r="26" spans="2:8" x14ac:dyDescent="0.3">
      <c r="B26" s="199"/>
      <c r="C26" s="200"/>
      <c r="D26" s="200"/>
      <c r="E26" s="200"/>
      <c r="F26" s="201"/>
      <c r="G26" s="27">
        <f t="shared" si="6"/>
        <v>0.623</v>
      </c>
      <c r="H26" s="7"/>
    </row>
    <row r="27" spans="2:8" x14ac:dyDescent="0.3">
      <c r="B27" s="199"/>
      <c r="C27" s="200"/>
      <c r="D27" s="200"/>
      <c r="E27" s="200"/>
      <c r="F27" s="201"/>
      <c r="G27" s="27">
        <f t="shared" si="6"/>
        <v>0.78400000000000003</v>
      </c>
      <c r="H27" s="7"/>
    </row>
    <row r="28" spans="2:8" x14ac:dyDescent="0.3">
      <c r="B28" s="199"/>
      <c r="C28" s="200"/>
      <c r="D28" s="200"/>
      <c r="E28" s="200"/>
      <c r="F28" s="201"/>
      <c r="G28" s="27">
        <f t="shared" si="6"/>
        <v>0.95599999999999996</v>
      </c>
      <c r="H28" s="7"/>
    </row>
    <row r="29" spans="2:8" x14ac:dyDescent="0.3">
      <c r="B29" s="199"/>
      <c r="C29" s="200"/>
      <c r="D29" s="200"/>
      <c r="E29" s="200"/>
      <c r="F29" s="201"/>
      <c r="G29" s="27">
        <f t="shared" si="6"/>
        <v>1</v>
      </c>
      <c r="H29" s="7"/>
    </row>
    <row r="30" spans="2:8" x14ac:dyDescent="0.3">
      <c r="B30" s="199"/>
      <c r="C30" s="200"/>
      <c r="D30" s="200"/>
      <c r="E30" s="200"/>
      <c r="F30" s="201"/>
      <c r="G30" s="28"/>
      <c r="H30" s="7"/>
    </row>
    <row r="31" spans="2:8" ht="15" thickBot="1" x14ac:dyDescent="0.35">
      <c r="B31" s="202"/>
      <c r="C31" s="203"/>
      <c r="D31" s="203"/>
      <c r="E31" s="203"/>
      <c r="F31" s="204"/>
      <c r="G31" s="29"/>
    </row>
    <row r="32" spans="2:8" ht="15" thickBot="1" x14ac:dyDescent="0.35"/>
    <row r="33" spans="2:14" ht="15" thickBot="1" x14ac:dyDescent="0.35">
      <c r="B33" s="149" t="s">
        <v>54</v>
      </c>
      <c r="C33" s="150"/>
      <c r="D33" s="150"/>
      <c r="E33" s="150"/>
      <c r="F33" s="151"/>
    </row>
    <row r="34" spans="2:14" x14ac:dyDescent="0.3">
      <c r="B34" s="193" t="s">
        <v>16</v>
      </c>
      <c r="C34" s="194"/>
      <c r="D34" s="194"/>
      <c r="E34" s="195"/>
      <c r="F34" s="32">
        <f>E4*D4+E5*D5+E6*D6+E7*D7+E8*D8+E9*D9+E10*D10+E11*D11+D12*E12+D13*E13+D14*E14</f>
        <v>7.5272999999999985</v>
      </c>
    </row>
    <row r="35" spans="2:14" x14ac:dyDescent="0.3">
      <c r="B35" s="190" t="s">
        <v>17</v>
      </c>
      <c r="C35" s="191"/>
      <c r="D35" s="191"/>
      <c r="E35" s="192"/>
      <c r="F35" s="33">
        <f>(E4*C4+E5*C5+E6*C6+E7*C7+E8*C8+E9*C9+E10*C10+E11*C11+E12*C12+E13*C13+E14*C14)/C15</f>
        <v>7.5272999999999994</v>
      </c>
    </row>
    <row r="36" spans="2:14" x14ac:dyDescent="0.3">
      <c r="B36" s="190" t="s">
        <v>18</v>
      </c>
      <c r="C36" s="191"/>
      <c r="D36" s="191"/>
      <c r="E36" s="192"/>
      <c r="F36" s="33">
        <f>(POWER(E4-F35,2)*C4 + POWER(E5-F35,2)*C5 + POWER(E6-F35,2)*C6 + POWER(E7-F35,2)*C7 + POWER(E8-F35,2)*C8 + POWER(E9-F35,2)*C9 + POWER(E10-F35,2)*C10 + POWER(E11-F35,2)*C11+POWER(E12-F35,2)*C12+POWER(E13-F35,2)*C13+POWER(E14-F35,2)*C14)/C15</f>
        <v>119.93199471</v>
      </c>
    </row>
    <row r="37" spans="2:14" x14ac:dyDescent="0.3">
      <c r="B37" s="190" t="s">
        <v>19</v>
      </c>
      <c r="C37" s="191"/>
      <c r="D37" s="191"/>
      <c r="E37" s="192"/>
      <c r="F37" s="33">
        <f>(POWER(E4,2)*D4 + POWER(E5,2)*D5 +POWER(E6,2)*D6 + POWER(E7,2)*D7 +POWER(E8,2)*D8 +POWER(E9,2)*D9 +POWER(E10,2)*D10 +POWER(E11,2)*D11+POWER(E12,2)*D12+POWER(E13,2)*D13+POWER(E14,2)*D14)-POWER(F34,2)</f>
        <v>119.93199471</v>
      </c>
    </row>
    <row r="38" spans="2:14" x14ac:dyDescent="0.3">
      <c r="B38" s="190" t="s">
        <v>20</v>
      </c>
      <c r="C38" s="191"/>
      <c r="D38" s="191"/>
      <c r="E38" s="192"/>
      <c r="F38" s="33">
        <f>SQRT(F36)</f>
        <v>10.951346707597198</v>
      </c>
    </row>
    <row r="39" spans="2:14" x14ac:dyDescent="0.3">
      <c r="B39" s="190" t="s">
        <v>21</v>
      </c>
      <c r="C39" s="191"/>
      <c r="D39" s="191"/>
      <c r="E39" s="192"/>
      <c r="F39" s="33">
        <f>(ABS(E4-F35) * C4 + ABS(E5-F35) * C5 + ABS(E6-F35) * C6 + ABS(E7-F35) * C7 + ABS(E8-F35) * C8 + ABS(E9-F35) * C9 + ABS(E11-F35) * C11 + ABS(E10-F35) * C10+ ABS(E11-F35) * C11+ ABS(E12-F35) * C12+ ABS(E13-F35) * C13+ ABS(E14-F35) * C14)/C15</f>
        <v>9.7726068000000001</v>
      </c>
      <c r="G39" s="31">
        <f>AVEDEV('Исходные данные'!D4:D1003)</f>
        <v>9.2698114000000142</v>
      </c>
    </row>
    <row r="40" spans="2:14" x14ac:dyDescent="0.3">
      <c r="B40" s="190" t="s">
        <v>22</v>
      </c>
      <c r="C40" s="191"/>
      <c r="D40" s="191"/>
      <c r="E40" s="192"/>
      <c r="F40" s="33">
        <f>MODE('Исходные данные'!D4:D1003)</f>
        <v>2.7</v>
      </c>
    </row>
    <row r="41" spans="2:14" x14ac:dyDescent="0.3">
      <c r="B41" s="190" t="s">
        <v>23</v>
      </c>
      <c r="C41" s="191"/>
      <c r="D41" s="191"/>
      <c r="E41" s="192"/>
      <c r="F41" s="33">
        <f>MEDIAN('Исходные данные'!D4:D1003)</f>
        <v>7.6</v>
      </c>
    </row>
    <row r="42" spans="2:14" x14ac:dyDescent="0.3">
      <c r="B42" s="190" t="s">
        <v>24</v>
      </c>
      <c r="C42" s="191"/>
      <c r="D42" s="191"/>
      <c r="E42" s="192"/>
      <c r="F42" s="33">
        <f>K5-K6</f>
        <v>54.2</v>
      </c>
    </row>
    <row r="43" spans="2:14" x14ac:dyDescent="0.3">
      <c r="B43" s="190" t="s">
        <v>25</v>
      </c>
      <c r="C43" s="191"/>
      <c r="D43" s="191"/>
      <c r="E43" s="192"/>
      <c r="F43" s="79">
        <f>(F38/F35)*100</f>
        <v>145.48837840390576</v>
      </c>
    </row>
    <row r="44" spans="2:14" x14ac:dyDescent="0.3">
      <c r="B44" s="190" t="s">
        <v>26</v>
      </c>
      <c r="C44" s="191"/>
      <c r="D44" s="191"/>
      <c r="E44" s="192"/>
      <c r="F44" s="33">
        <f>F46/POWER(F38,3)</f>
        <v>-0.28520878937612587</v>
      </c>
    </row>
    <row r="45" spans="2:14" x14ac:dyDescent="0.3">
      <c r="B45" s="190" t="s">
        <v>27</v>
      </c>
      <c r="C45" s="191"/>
      <c r="D45" s="191"/>
      <c r="E45" s="192"/>
      <c r="F45" s="33">
        <f>F47/POWER(F38,4) - 3</f>
        <v>-0.70659075001952409</v>
      </c>
      <c r="H45" s="3"/>
      <c r="I45" s="3"/>
      <c r="J45" s="3"/>
      <c r="K45" s="3"/>
      <c r="L45" s="3"/>
      <c r="M45" s="3"/>
      <c r="N45" s="3"/>
    </row>
    <row r="46" spans="2:14" x14ac:dyDescent="0.3">
      <c r="B46" s="190" t="s">
        <v>28</v>
      </c>
      <c r="C46" s="191"/>
      <c r="D46" s="191"/>
      <c r="E46" s="192"/>
      <c r="F46" s="33">
        <f>(POWER(E4-F35,3)*C4 + POWER(E5-F35,3)*C5 + POWER(E6-F35,3)*C6 + POWER(E7-F35,3)*C7 + POWER(E8-F35,3)*C8 + POWER(E9-F35,3)*C9 + POWER(E10-F35,3)*C10 + POWER(E11-F35,3)*C11+POWER(E12-F35,3)*C12+POWER(E13-F35,3)*C13+POWER(E14-F35,3)*C14)/C15</f>
        <v>-374.59803127566585</v>
      </c>
    </row>
    <row r="47" spans="2:14" ht="15" thickBot="1" x14ac:dyDescent="0.35">
      <c r="B47" s="211" t="s">
        <v>29</v>
      </c>
      <c r="C47" s="212"/>
      <c r="D47" s="212"/>
      <c r="E47" s="213"/>
      <c r="F47" s="34">
        <f>(POWER(E4-F35,4)*C4 + POWER(E5-F35,4)*C5 + POWER(E6-F35,4)*C6 + POWER(E7-F35,4)*C7 + POWER(E8-F35,4)*C8 + POWER(E9-F35,4)*C9 + POWER(E10-F35,4)*C10 + POWER(E11-F35,4)*C11+POWER(E12-F35,4)*C12+POWER(E13-F35,4)*C13+POWER(E14-F35,4)*C14)/C15</f>
        <v>32987.672455421191</v>
      </c>
    </row>
    <row r="48" spans="2:14" ht="15" thickBot="1" x14ac:dyDescent="0.35">
      <c r="B48" s="19"/>
      <c r="C48" s="19"/>
      <c r="D48" s="19"/>
      <c r="E48" s="19"/>
      <c r="F48" s="9"/>
    </row>
    <row r="49" spans="2:15" ht="15" thickBot="1" x14ac:dyDescent="0.35">
      <c r="B49" s="149" t="s">
        <v>68</v>
      </c>
      <c r="C49" s="150"/>
      <c r="D49" s="150"/>
      <c r="E49" s="150"/>
      <c r="F49" s="150"/>
      <c r="G49" s="150"/>
      <c r="H49" s="151"/>
    </row>
    <row r="50" spans="2:15" x14ac:dyDescent="0.3">
      <c r="B50" s="167" t="s">
        <v>33</v>
      </c>
      <c r="C50" s="169" t="s">
        <v>34</v>
      </c>
      <c r="D50" s="171" t="s">
        <v>36</v>
      </c>
      <c r="E50" s="173" t="s">
        <v>75</v>
      </c>
      <c r="F50" s="174"/>
      <c r="G50" s="175" t="s">
        <v>76</v>
      </c>
      <c r="H50" s="176"/>
    </row>
    <row r="51" spans="2:15" ht="15" thickBot="1" x14ac:dyDescent="0.35">
      <c r="B51" s="168"/>
      <c r="C51" s="170"/>
      <c r="D51" s="172"/>
      <c r="E51" s="102" t="s">
        <v>11</v>
      </c>
      <c r="F51" s="92" t="s">
        <v>37</v>
      </c>
      <c r="G51" s="118" t="s">
        <v>11</v>
      </c>
      <c r="H51" s="119" t="s">
        <v>37</v>
      </c>
      <c r="I51" s="5"/>
    </row>
    <row r="52" spans="2:15" x14ac:dyDescent="0.3">
      <c r="B52" s="83">
        <f t="shared" ref="B52:B62" si="7">G4</f>
        <v>-26.4</v>
      </c>
      <c r="C52" s="84">
        <f>B53</f>
        <v>-21.45</v>
      </c>
      <c r="D52" s="91">
        <f t="shared" ref="D52:D62" si="8">C4</f>
        <v>5</v>
      </c>
      <c r="E52" s="93">
        <f>$N52-$O52</f>
        <v>3.0983018065421919E-3</v>
      </c>
      <c r="F52" s="103">
        <f>$K$7*E52</f>
        <v>3.0983018065421919</v>
      </c>
      <c r="G52" s="120">
        <f>EXP(-$I$52*$B52)-EXP(-$I$52*$C52)</f>
        <v>494886.20829780609</v>
      </c>
      <c r="H52" s="121">
        <f>G52*$K$7</f>
        <v>494886208.29780608</v>
      </c>
      <c r="I52" s="31">
        <v>0.5</v>
      </c>
      <c r="J52" s="31">
        <f>POWER(D52-F52,2)/F52</f>
        <v>1.1672381339236853</v>
      </c>
      <c r="K52" s="31">
        <f>POWER(D52-H52,2)/H52</f>
        <v>494886198.29780608</v>
      </c>
      <c r="L52" s="31">
        <f>(C52-$F$34)/$F$38</f>
        <v>-2.6460033431228864</v>
      </c>
      <c r="M52" s="31">
        <f>(B52-$F$34)/$F$38</f>
        <v>-3.0980025476194499</v>
      </c>
      <c r="N52" s="31">
        <f>NORMSDIST(L52)-0.5</f>
        <v>-0.49592754942462364</v>
      </c>
      <c r="O52" s="31">
        <f>NORMSDIST(M52)-0.5</f>
        <v>-0.49902585123116583</v>
      </c>
    </row>
    <row r="53" spans="2:15" x14ac:dyDescent="0.3">
      <c r="B53" s="35">
        <f t="shared" si="7"/>
        <v>-21.45</v>
      </c>
      <c r="C53" s="36">
        <f t="shared" ref="C53:C61" si="9">B54</f>
        <v>-16.5</v>
      </c>
      <c r="D53" s="89">
        <f t="shared" si="8"/>
        <v>10</v>
      </c>
      <c r="E53" s="94">
        <f t="shared" ref="E53:E62" si="10">$N53-$O53</f>
        <v>1.0045105437282542E-2</v>
      </c>
      <c r="F53" s="104">
        <f t="shared" ref="F53:F62" si="11">$K$7*E53</f>
        <v>10.045105437282542</v>
      </c>
      <c r="G53" s="122">
        <f t="shared" ref="G53:G62" si="12">EXP(-$I$52*$B53)-EXP(-$I$52*$C53)</f>
        <v>41651.103127445538</v>
      </c>
      <c r="H53" s="123">
        <f t="shared" ref="H53:H62" si="13">G53*$K$7</f>
        <v>41651103.127445541</v>
      </c>
      <c r="I53" s="31"/>
      <c r="J53" s="31">
        <f t="shared" ref="J53:J61" si="14">POWER(D53-F53,2)/F53</f>
        <v>2.0253649751631931E-4</v>
      </c>
      <c r="K53" s="31">
        <f t="shared" ref="K53:K61" si="15">POWER(D53-H53,2)/H53</f>
        <v>41651083.12744794</v>
      </c>
      <c r="L53" s="31">
        <f t="shared" ref="L53:L62" si="16">(C53-$F$34)/$F$38</f>
        <v>-2.194004138626322</v>
      </c>
      <c r="M53" s="31">
        <f t="shared" ref="M53:M62" si="17">(B53-$F$34)/$F$38</f>
        <v>-2.6460033431228864</v>
      </c>
      <c r="N53" s="31">
        <f t="shared" ref="N53:O62" si="18">NORMSDIST(L53)-0.5</f>
        <v>-0.48588244398734109</v>
      </c>
      <c r="O53" s="31">
        <f t="shared" si="18"/>
        <v>-0.49592754942462364</v>
      </c>
    </row>
    <row r="54" spans="2:15" x14ac:dyDescent="0.3">
      <c r="B54" s="35">
        <f t="shared" si="7"/>
        <v>-16.5</v>
      </c>
      <c r="C54" s="36">
        <f t="shared" si="9"/>
        <v>-11.55</v>
      </c>
      <c r="D54" s="89">
        <f t="shared" si="8"/>
        <v>29</v>
      </c>
      <c r="E54" s="94">
        <f t="shared" si="10"/>
        <v>2.6636234428321748E-2</v>
      </c>
      <c r="F54" s="104">
        <f t="shared" si="11"/>
        <v>26.63623442832175</v>
      </c>
      <c r="G54" s="122">
        <f t="shared" si="12"/>
        <v>3505.4813867214298</v>
      </c>
      <c r="H54" s="123">
        <f t="shared" si="13"/>
        <v>3505481.3867214299</v>
      </c>
      <c r="I54" s="31"/>
      <c r="J54" s="31">
        <f t="shared" si="14"/>
        <v>0.20976642523878877</v>
      </c>
      <c r="K54" s="31">
        <f t="shared" si="15"/>
        <v>3505423.38696134</v>
      </c>
      <c r="L54" s="31">
        <f t="shared" si="16"/>
        <v>-1.7420049341297583</v>
      </c>
      <c r="M54" s="31">
        <f t="shared" si="17"/>
        <v>-2.194004138626322</v>
      </c>
      <c r="N54" s="31">
        <f t="shared" si="18"/>
        <v>-0.45924620955901935</v>
      </c>
      <c r="O54" s="31">
        <f t="shared" si="18"/>
        <v>-0.48588244398734109</v>
      </c>
    </row>
    <row r="55" spans="2:15" x14ac:dyDescent="0.3">
      <c r="B55" s="35">
        <f t="shared" si="7"/>
        <v>-11.55</v>
      </c>
      <c r="C55" s="36">
        <f t="shared" si="9"/>
        <v>-6.6000000000000005</v>
      </c>
      <c r="D55" s="89">
        <f t="shared" si="8"/>
        <v>51</v>
      </c>
      <c r="E55" s="94">
        <f t="shared" si="10"/>
        <v>5.777054393524611E-2</v>
      </c>
      <c r="F55" s="104">
        <f t="shared" si="11"/>
        <v>57.77054393524611</v>
      </c>
      <c r="G55" s="122">
        <f>EXP(-$I$52*$B55)-EXP(-$I$52*$C55)</f>
        <v>295.03179579781863</v>
      </c>
      <c r="H55" s="123">
        <f t="shared" si="13"/>
        <v>295031.79579781863</v>
      </c>
      <c r="I55" s="31"/>
      <c r="J55" s="31">
        <f t="shared" si="14"/>
        <v>0.79348855067868751</v>
      </c>
      <c r="K55" s="31">
        <f t="shared" si="15"/>
        <v>294929.8046138176</v>
      </c>
      <c r="L55" s="31">
        <f t="shared" si="16"/>
        <v>-1.2900057296331939</v>
      </c>
      <c r="M55" s="31">
        <f t="shared" si="17"/>
        <v>-1.7420049341297583</v>
      </c>
      <c r="N55" s="31">
        <f t="shared" si="18"/>
        <v>-0.40147566562377324</v>
      </c>
      <c r="O55" s="31">
        <f t="shared" si="18"/>
        <v>-0.45924620955901935</v>
      </c>
    </row>
    <row r="56" spans="2:15" x14ac:dyDescent="0.3">
      <c r="B56" s="35">
        <f t="shared" si="7"/>
        <v>-6.6000000000000005</v>
      </c>
      <c r="C56" s="36">
        <f t="shared" si="9"/>
        <v>-1.6500000000000004</v>
      </c>
      <c r="D56" s="89">
        <f t="shared" si="8"/>
        <v>120</v>
      </c>
      <c r="E56" s="94">
        <f t="shared" si="10"/>
        <v>0.10248918502432908</v>
      </c>
      <c r="F56" s="104">
        <f t="shared" si="11"/>
        <v>102.48918502432907</v>
      </c>
      <c r="G56" s="122">
        <f t="shared" si="12"/>
        <v>24.830758155328589</v>
      </c>
      <c r="H56" s="123">
        <f t="shared" si="13"/>
        <v>24830.758155328589</v>
      </c>
      <c r="I56" s="31"/>
      <c r="J56" s="31">
        <f t="shared" si="14"/>
        <v>2.9918146098965765</v>
      </c>
      <c r="K56" s="31">
        <f t="shared" si="15"/>
        <v>24591.338081237813</v>
      </c>
      <c r="L56" s="31">
        <f t="shared" si="16"/>
        <v>-0.83800652513662977</v>
      </c>
      <c r="M56" s="31">
        <f t="shared" si="17"/>
        <v>-1.2900057296331939</v>
      </c>
      <c r="N56" s="31">
        <f t="shared" si="18"/>
        <v>-0.29898648059944416</v>
      </c>
      <c r="O56" s="31">
        <f t="shared" si="18"/>
        <v>-0.40147566562377324</v>
      </c>
    </row>
    <row r="57" spans="2:15" x14ac:dyDescent="0.3">
      <c r="B57" s="35">
        <f t="shared" si="7"/>
        <v>-1.6500000000000004</v>
      </c>
      <c r="C57" s="36">
        <f t="shared" si="9"/>
        <v>3.3</v>
      </c>
      <c r="D57" s="89">
        <f t="shared" si="8"/>
        <v>181</v>
      </c>
      <c r="E57" s="94">
        <f t="shared" si="10"/>
        <v>0.14873210415855315</v>
      </c>
      <c r="F57" s="104">
        <f t="shared" si="11"/>
        <v>148.73210415855314</v>
      </c>
      <c r="G57" s="122">
        <f t="shared" si="12"/>
        <v>2.08983085670855</v>
      </c>
      <c r="H57" s="123">
        <f t="shared" si="13"/>
        <v>2089.8308567085501</v>
      </c>
      <c r="I57" s="31"/>
      <c r="J57" s="31">
        <f t="shared" si="14"/>
        <v>7.0006210691707356</v>
      </c>
      <c r="K57" s="31">
        <f t="shared" si="15"/>
        <v>1743.5072450128162</v>
      </c>
      <c r="L57" s="31">
        <f t="shared" si="16"/>
        <v>-0.38600732064006565</v>
      </c>
      <c r="M57" s="31">
        <f t="shared" si="17"/>
        <v>-0.83800652513662977</v>
      </c>
      <c r="N57" s="31">
        <f t="shared" si="18"/>
        <v>-0.15025437644089101</v>
      </c>
      <c r="O57" s="31">
        <f t="shared" si="18"/>
        <v>-0.29898648059944416</v>
      </c>
    </row>
    <row r="58" spans="2:15" x14ac:dyDescent="0.3">
      <c r="B58" s="35">
        <f t="shared" si="7"/>
        <v>3.3</v>
      </c>
      <c r="C58" s="36">
        <f t="shared" si="9"/>
        <v>8.25</v>
      </c>
      <c r="D58" s="89">
        <f t="shared" si="8"/>
        <v>117</v>
      </c>
      <c r="E58" s="94">
        <f t="shared" si="10"/>
        <v>0.17656223288356476</v>
      </c>
      <c r="F58" s="104">
        <f t="shared" si="11"/>
        <v>176.56223288356477</v>
      </c>
      <c r="G58" s="122">
        <f t="shared" si="12"/>
        <v>0.17588641403258826</v>
      </c>
      <c r="H58" s="123">
        <f t="shared" si="13"/>
        <v>175.88641403258825</v>
      </c>
      <c r="I58" s="31"/>
      <c r="J58" s="31">
        <f t="shared" si="14"/>
        <v>20.092969646660134</v>
      </c>
      <c r="K58" s="31">
        <f t="shared" si="15"/>
        <v>19.715051766163857</v>
      </c>
      <c r="L58" s="31">
        <f t="shared" si="16"/>
        <v>6.5991883856498498E-2</v>
      </c>
      <c r="M58" s="31">
        <f t="shared" si="17"/>
        <v>-0.38600732064006565</v>
      </c>
      <c r="N58" s="31">
        <f t="shared" si="18"/>
        <v>2.6307856442673749E-2</v>
      </c>
      <c r="O58" s="31">
        <f t="shared" si="18"/>
        <v>-0.15025437644089101</v>
      </c>
    </row>
    <row r="59" spans="2:15" x14ac:dyDescent="0.3">
      <c r="B59" s="35">
        <f t="shared" si="7"/>
        <v>8.25</v>
      </c>
      <c r="C59" s="36">
        <f t="shared" si="9"/>
        <v>13.2</v>
      </c>
      <c r="D59" s="89">
        <f t="shared" si="8"/>
        <v>110</v>
      </c>
      <c r="E59" s="94">
        <f t="shared" si="10"/>
        <v>0.1714599000172321</v>
      </c>
      <c r="F59" s="104">
        <f t="shared" si="11"/>
        <v>171.45990001723212</v>
      </c>
      <c r="G59" s="122">
        <f t="shared" si="12"/>
        <v>1.480312655061798E-2</v>
      </c>
      <c r="H59" s="123">
        <f t="shared" si="13"/>
        <v>14.80312655061798</v>
      </c>
      <c r="I59" s="31"/>
      <c r="J59" s="31">
        <f t="shared" si="14"/>
        <v>22.030336596186856</v>
      </c>
      <c r="K59" s="31">
        <f t="shared" si="15"/>
        <v>612.19801665205182</v>
      </c>
      <c r="L59" s="31">
        <f t="shared" si="16"/>
        <v>0.51799108835306251</v>
      </c>
      <c r="M59" s="31">
        <f t="shared" si="17"/>
        <v>6.5991883856498498E-2</v>
      </c>
      <c r="N59" s="31">
        <f t="shared" si="18"/>
        <v>0.19776775645990585</v>
      </c>
      <c r="O59" s="31">
        <f t="shared" si="18"/>
        <v>2.6307856442673749E-2</v>
      </c>
    </row>
    <row r="60" spans="2:15" x14ac:dyDescent="0.3">
      <c r="B60" s="35">
        <f t="shared" si="7"/>
        <v>13.2</v>
      </c>
      <c r="C60" s="36">
        <f t="shared" si="9"/>
        <v>18.149999999999999</v>
      </c>
      <c r="D60" s="89">
        <f t="shared" si="8"/>
        <v>161</v>
      </c>
      <c r="E60" s="94">
        <f t="shared" si="10"/>
        <v>0.13620657817487469</v>
      </c>
      <c r="F60" s="104">
        <f t="shared" si="11"/>
        <v>136.20657817487469</v>
      </c>
      <c r="G60" s="122">
        <f t="shared" si="12"/>
        <v>1.245875395657394E-3</v>
      </c>
      <c r="H60" s="123">
        <f t="shared" si="13"/>
        <v>1.245875395657394</v>
      </c>
      <c r="I60" s="31"/>
      <c r="J60" s="31">
        <f t="shared" si="14"/>
        <v>4.5130989562734118</v>
      </c>
      <c r="K60" s="31">
        <f t="shared" si="15"/>
        <v>20484.697279564865</v>
      </c>
      <c r="L60" s="31">
        <f t="shared" si="16"/>
        <v>0.96999029284962657</v>
      </c>
      <c r="M60" s="31">
        <f t="shared" si="17"/>
        <v>0.51799108835306251</v>
      </c>
      <c r="N60" s="31">
        <f t="shared" si="18"/>
        <v>0.33397433463478055</v>
      </c>
      <c r="O60" s="31">
        <f t="shared" si="18"/>
        <v>0.19776775645990585</v>
      </c>
    </row>
    <row r="61" spans="2:15" x14ac:dyDescent="0.3">
      <c r="B61" s="35">
        <f t="shared" si="7"/>
        <v>18.149999999999999</v>
      </c>
      <c r="C61" s="36">
        <f t="shared" si="9"/>
        <v>23.099999999999998</v>
      </c>
      <c r="D61" s="89">
        <f t="shared" si="8"/>
        <v>172</v>
      </c>
      <c r="E61" s="94">
        <f t="shared" si="10"/>
        <v>8.8511015411682492E-2</v>
      </c>
      <c r="F61" s="104">
        <f t="shared" si="11"/>
        <v>88.511015411682493</v>
      </c>
      <c r="G61" s="122">
        <f t="shared" si="12"/>
        <v>1.0485659878653599E-4</v>
      </c>
      <c r="H61" s="123">
        <f t="shared" si="13"/>
        <v>0.104856598786536</v>
      </c>
      <c r="I61" s="31"/>
      <c r="J61" s="31">
        <f t="shared" si="14"/>
        <v>78.751899016947661</v>
      </c>
      <c r="K61" s="31">
        <f t="shared" si="15"/>
        <v>281793.80856207793</v>
      </c>
      <c r="L61" s="31">
        <f t="shared" si="16"/>
        <v>1.4219894973461906</v>
      </c>
      <c r="M61" s="31">
        <f t="shared" si="17"/>
        <v>0.96999029284962657</v>
      </c>
      <c r="N61" s="31">
        <f t="shared" si="18"/>
        <v>0.42248535004646304</v>
      </c>
      <c r="O61" s="31">
        <f t="shared" si="18"/>
        <v>0.33397433463478055</v>
      </c>
    </row>
    <row r="62" spans="2:15" ht="15" thickBot="1" x14ac:dyDescent="0.35">
      <c r="B62" s="37">
        <f t="shared" si="7"/>
        <v>23.099999999999998</v>
      </c>
      <c r="C62" s="38">
        <f>G15</f>
        <v>28.049999999999997</v>
      </c>
      <c r="D62" s="90">
        <f t="shared" si="8"/>
        <v>44</v>
      </c>
      <c r="E62" s="95">
        <f t="shared" si="10"/>
        <v>4.7048658771919882E-2</v>
      </c>
      <c r="F62" s="105">
        <f t="shared" si="11"/>
        <v>47.048658771919882</v>
      </c>
      <c r="G62" s="124">
        <f t="shared" si="12"/>
        <v>8.8250449020859347E-6</v>
      </c>
      <c r="H62" s="125">
        <f t="shared" si="13"/>
        <v>8.8250449020859344E-3</v>
      </c>
      <c r="I62" s="31"/>
      <c r="J62" s="31">
        <f>POWER(D62-F62,2)/F62</f>
        <v>0.19754697690024667</v>
      </c>
      <c r="K62" s="31">
        <f>POWER(D62-H62,2)/H62</f>
        <v>219287.66316787963</v>
      </c>
      <c r="L62" s="31">
        <f t="shared" si="16"/>
        <v>1.8739887018427548</v>
      </c>
      <c r="M62" s="31">
        <f t="shared" si="17"/>
        <v>1.4219894973461906</v>
      </c>
      <c r="N62" s="31">
        <f t="shared" si="18"/>
        <v>0.46953400881838292</v>
      </c>
      <c r="O62" s="31">
        <f t="shared" si="18"/>
        <v>0.42248535004646304</v>
      </c>
    </row>
    <row r="63" spans="2:15" ht="15" thickBot="1" x14ac:dyDescent="0.35">
      <c r="E63" s="85"/>
    </row>
    <row r="64" spans="2:15" ht="15" thickBot="1" x14ac:dyDescent="0.35">
      <c r="B64" s="177" t="s">
        <v>55</v>
      </c>
      <c r="C64" s="178"/>
      <c r="D64" s="178"/>
      <c r="E64" s="179"/>
    </row>
    <row r="65" spans="2:5" ht="15" thickBot="1" x14ac:dyDescent="0.35">
      <c r="B65" s="112"/>
      <c r="C65" s="113" t="s">
        <v>75</v>
      </c>
      <c r="D65" s="152" t="s">
        <v>76</v>
      </c>
      <c r="E65" s="153"/>
    </row>
    <row r="66" spans="2:5" x14ac:dyDescent="0.3">
      <c r="B66" s="110" t="s">
        <v>30</v>
      </c>
      <c r="C66" s="111">
        <f>SUM(J52:J62)</f>
        <v>137.74898251837431</v>
      </c>
      <c r="D66" s="154">
        <f>SUM(K52:K62)</f>
        <v>540886167.54423332</v>
      </c>
      <c r="E66" s="155"/>
    </row>
    <row r="67" spans="2:5" x14ac:dyDescent="0.3">
      <c r="B67" s="106" t="s">
        <v>31</v>
      </c>
      <c r="C67" s="108">
        <f>CHIINV(0.05,$K$10-1-C$68)</f>
        <v>15.507313055865453</v>
      </c>
      <c r="D67" s="216">
        <f>CHIINV(0.05,$K$10-1-D68)</f>
        <v>16.918977604620451</v>
      </c>
      <c r="E67" s="217"/>
    </row>
    <row r="68" spans="2:5" ht="15" thickBot="1" x14ac:dyDescent="0.35">
      <c r="B68" s="107" t="s">
        <v>77</v>
      </c>
      <c r="C68" s="109">
        <v>2</v>
      </c>
      <c r="D68" s="156">
        <v>1</v>
      </c>
      <c r="E68" s="157"/>
    </row>
    <row r="69" spans="2:5" ht="14.25" customHeight="1" x14ac:dyDescent="0.3">
      <c r="B69" s="229" t="str">
        <f>"Число степеней свободы s = k - 1 - r, где k - число интервалов (" &amp; $K$10 &amp; "), r - число параметров предполагаемого распределения"</f>
        <v>Число степеней свободы s = k - 1 - r, где k - число интервалов (11), r - число параметров предполагаемого распределения</v>
      </c>
      <c r="C69" s="230"/>
      <c r="D69" s="230"/>
      <c r="E69" s="231"/>
    </row>
    <row r="70" spans="2:5" x14ac:dyDescent="0.3">
      <c r="B70" s="229"/>
      <c r="C70" s="230"/>
      <c r="D70" s="230"/>
      <c r="E70" s="231"/>
    </row>
    <row r="71" spans="2:5" x14ac:dyDescent="0.3">
      <c r="B71" s="229"/>
      <c r="C71" s="230"/>
      <c r="D71" s="230"/>
      <c r="E71" s="231"/>
    </row>
    <row r="72" spans="2:5" x14ac:dyDescent="0.3">
      <c r="B72" s="232"/>
      <c r="C72" s="233"/>
      <c r="D72" s="233"/>
      <c r="E72" s="234"/>
    </row>
    <row r="73" spans="2:5" ht="14.25" customHeight="1" x14ac:dyDescent="0.3">
      <c r="B73" s="158" t="s">
        <v>47</v>
      </c>
      <c r="C73" s="159"/>
      <c r="D73" s="159"/>
      <c r="E73" s="160"/>
    </row>
    <row r="74" spans="2:5" x14ac:dyDescent="0.3">
      <c r="B74" s="161"/>
      <c r="C74" s="162"/>
      <c r="D74" s="162"/>
      <c r="E74" s="163"/>
    </row>
    <row r="75" spans="2:5" ht="15" thickBot="1" x14ac:dyDescent="0.35">
      <c r="B75" s="164"/>
      <c r="C75" s="165"/>
      <c r="D75" s="165"/>
      <c r="E75" s="166"/>
    </row>
    <row r="76" spans="2:5" ht="15" thickBot="1" x14ac:dyDescent="0.35"/>
    <row r="77" spans="2:5" ht="15" thickBot="1" x14ac:dyDescent="0.35">
      <c r="B77" s="184" t="s">
        <v>56</v>
      </c>
      <c r="C77" s="185"/>
      <c r="D77" s="186"/>
    </row>
    <row r="78" spans="2:5" ht="15" thickBot="1" x14ac:dyDescent="0.35">
      <c r="B78" s="113" t="s">
        <v>75</v>
      </c>
      <c r="C78" s="152" t="s">
        <v>76</v>
      </c>
      <c r="D78" s="153"/>
    </row>
    <row r="79" spans="2:5" ht="15" thickBot="1" x14ac:dyDescent="0.35">
      <c r="B79" s="114">
        <f>ABS(C66-K10)/SQRT(2*K10)</f>
        <v>27.022973870262145</v>
      </c>
      <c r="C79" s="235">
        <f>ABS(D66-K10)/SQRT(2*K10)</f>
        <v>115317316.04206339</v>
      </c>
      <c r="D79" s="236"/>
    </row>
    <row r="80" spans="2:5" x14ac:dyDescent="0.3">
      <c r="B80" s="226" t="s">
        <v>63</v>
      </c>
      <c r="C80" s="227"/>
      <c r="D80" s="228"/>
    </row>
    <row r="81" spans="2:6" ht="15" thickBot="1" x14ac:dyDescent="0.35">
      <c r="B81" s="223"/>
      <c r="C81" s="224"/>
      <c r="D81" s="225"/>
    </row>
    <row r="82" spans="2:6" ht="15" thickBot="1" x14ac:dyDescent="0.35"/>
    <row r="83" spans="2:6" ht="15" thickBot="1" x14ac:dyDescent="0.35">
      <c r="B83" s="184" t="s">
        <v>57</v>
      </c>
      <c r="C83" s="185"/>
      <c r="D83" s="186"/>
    </row>
    <row r="84" spans="2:6" ht="15" thickBot="1" x14ac:dyDescent="0.35">
      <c r="B84" s="113" t="s">
        <v>75</v>
      </c>
      <c r="C84" s="152" t="s">
        <v>76</v>
      </c>
      <c r="D84" s="153"/>
    </row>
    <row r="85" spans="2:6" ht="15" thickBot="1" x14ac:dyDescent="0.35">
      <c r="B85" s="114">
        <f>ABS(C66-6)/SQRT(2*K10+4*0.6)</f>
        <v>26.671801892133825</v>
      </c>
      <c r="C85" s="235">
        <f>ABS(D66-6)/SQRT(2*K10+4*0.6)</f>
        <v>109499202.7349624</v>
      </c>
      <c r="D85" s="236"/>
    </row>
    <row r="86" spans="2:6" x14ac:dyDescent="0.3">
      <c r="B86" s="205" t="s">
        <v>32</v>
      </c>
      <c r="C86" s="206"/>
      <c r="D86" s="207"/>
    </row>
    <row r="87" spans="2:6" ht="15" thickBot="1" x14ac:dyDescent="0.35">
      <c r="B87" s="208"/>
      <c r="C87" s="209"/>
      <c r="D87" s="210"/>
    </row>
    <row r="88" spans="2:6" x14ac:dyDescent="0.3">
      <c r="B88" s="220" t="s">
        <v>62</v>
      </c>
      <c r="C88" s="221"/>
      <c r="D88" s="222"/>
    </row>
    <row r="89" spans="2:6" ht="15" thickBot="1" x14ac:dyDescent="0.35">
      <c r="B89" s="223"/>
      <c r="C89" s="224"/>
      <c r="D89" s="225"/>
    </row>
    <row r="90" spans="2:6" ht="15" thickBot="1" x14ac:dyDescent="0.35"/>
    <row r="91" spans="2:6" ht="15" thickBot="1" x14ac:dyDescent="0.35">
      <c r="B91" s="149" t="s">
        <v>78</v>
      </c>
      <c r="C91" s="150"/>
      <c r="D91" s="150"/>
      <c r="E91" s="150"/>
      <c r="F91" s="151"/>
    </row>
    <row r="92" spans="2:6" x14ac:dyDescent="0.3">
      <c r="B92" s="101" t="s">
        <v>69</v>
      </c>
      <c r="C92" s="115">
        <f>SUM('Исходные данные'!D4:D8)/НД!C4</f>
        <v>-23.84</v>
      </c>
      <c r="D92" s="101" t="s">
        <v>72</v>
      </c>
      <c r="E92" s="115">
        <f>SUM(B106:B110)/C4</f>
        <v>2.8423999999999991</v>
      </c>
      <c r="F92" s="218">
        <f>E103/E104</f>
        <v>0.98400573831936178</v>
      </c>
    </row>
    <row r="93" spans="2:6" x14ac:dyDescent="0.3">
      <c r="B93" s="87" t="s">
        <v>70</v>
      </c>
      <c r="C93" s="115">
        <f>SUM('Исходные данные'!D9:D18)/НД!C5</f>
        <v>-18.72</v>
      </c>
      <c r="D93" s="87" t="s">
        <v>73</v>
      </c>
      <c r="E93" s="116">
        <f>SUM(C106:C115)/C5</f>
        <v>2.3355999999999968</v>
      </c>
      <c r="F93" s="218"/>
    </row>
    <row r="94" spans="2:6" x14ac:dyDescent="0.3">
      <c r="B94" s="87" t="s">
        <v>1079</v>
      </c>
      <c r="C94" s="115">
        <f>SUM('Исходные данные'!D19:D47)/НД!C6</f>
        <v>-13.541379310344823</v>
      </c>
      <c r="D94" s="87" t="s">
        <v>1088</v>
      </c>
      <c r="E94" s="116">
        <f>SUM(D106:D134)/C6</f>
        <v>1.5307015457788349</v>
      </c>
      <c r="F94" s="218"/>
    </row>
    <row r="95" spans="2:6" x14ac:dyDescent="0.3">
      <c r="B95" s="87" t="s">
        <v>1080</v>
      </c>
      <c r="C95" s="115">
        <f>SUM('Исходные данные'!D48:D98)/НД!C7</f>
        <v>-8.4627450980392158</v>
      </c>
      <c r="D95" s="87" t="s">
        <v>1089</v>
      </c>
      <c r="E95" s="116">
        <f>SUM(E106:E156)/C7</f>
        <v>1.5572395232602843</v>
      </c>
      <c r="F95" s="218"/>
    </row>
    <row r="96" spans="2:6" x14ac:dyDescent="0.3">
      <c r="B96" s="87" t="s">
        <v>1081</v>
      </c>
      <c r="C96" s="115">
        <f>SUM('Исходные данные'!D99:D218)/НД!C8</f>
        <v>-3.9249999999999998</v>
      </c>
      <c r="D96" s="87" t="s">
        <v>1090</v>
      </c>
      <c r="E96" s="116">
        <f>SUM(F106:F225)/C8</f>
        <v>2.1597083333333336</v>
      </c>
      <c r="F96" s="218"/>
    </row>
    <row r="97" spans="2:13" x14ac:dyDescent="0.3">
      <c r="B97" s="87" t="s">
        <v>1082</v>
      </c>
      <c r="C97" s="115">
        <f>SUM('Исходные данные'!D219:D399)/НД!C9</f>
        <v>0.8215469613259665</v>
      </c>
      <c r="D97" s="87" t="s">
        <v>1091</v>
      </c>
      <c r="E97" s="116">
        <f>SUM(G106:G286)/C9</f>
        <v>1.9287622477946311</v>
      </c>
      <c r="F97" s="218"/>
    </row>
    <row r="98" spans="2:13" x14ac:dyDescent="0.3">
      <c r="B98" s="87" t="s">
        <v>1083</v>
      </c>
      <c r="C98" s="115">
        <f>SUM('Исходные данные'!D400:D516)/НД!C10</f>
        <v>5.9222222222222198</v>
      </c>
      <c r="D98" s="87" t="s">
        <v>1092</v>
      </c>
      <c r="E98" s="116">
        <f>SUM(H106:H222)/C10</f>
        <v>1.7429249762583094</v>
      </c>
      <c r="F98" s="218"/>
    </row>
    <row r="99" spans="2:13" x14ac:dyDescent="0.3">
      <c r="B99" s="87" t="s">
        <v>1084</v>
      </c>
      <c r="C99" s="115">
        <f>SUM('Исходные данные'!D517:D626)/НД!C11</f>
        <v>10.776363636363637</v>
      </c>
      <c r="D99" s="87" t="s">
        <v>1093</v>
      </c>
      <c r="E99" s="116">
        <f>SUM(I106:I215)/C11</f>
        <v>1.8458049586776863</v>
      </c>
      <c r="F99" s="218"/>
    </row>
    <row r="100" spans="2:13" x14ac:dyDescent="0.3">
      <c r="B100" s="87" t="s">
        <v>1085</v>
      </c>
      <c r="C100" s="115">
        <f>SUM('Исходные данные'!D627:D787)/НД!C12</f>
        <v>15.659006211180129</v>
      </c>
      <c r="D100" s="87" t="s">
        <v>1094</v>
      </c>
      <c r="E100" s="116">
        <f>SUM(J106:J266)/C12</f>
        <v>2.0145928012036594</v>
      </c>
      <c r="F100" s="218"/>
    </row>
    <row r="101" spans="2:13" x14ac:dyDescent="0.3">
      <c r="B101" s="87" t="s">
        <v>1086</v>
      </c>
      <c r="C101" s="115">
        <f>SUM('Исходные данные'!D788:D959)/НД!C13</f>
        <v>20.519186046511628</v>
      </c>
      <c r="D101" s="87" t="s">
        <v>1095</v>
      </c>
      <c r="E101" s="116">
        <f>SUM(K106:K277)/C13</f>
        <v>1.8656202677122764</v>
      </c>
      <c r="F101" s="218"/>
    </row>
    <row r="102" spans="2:13" x14ac:dyDescent="0.3">
      <c r="B102" s="87" t="s">
        <v>1087</v>
      </c>
      <c r="C102" s="115">
        <f>SUM('Исходные данные'!D960:D1003)/НД!C14</f>
        <v>24.286363636363646</v>
      </c>
      <c r="D102" s="87" t="s">
        <v>1096</v>
      </c>
      <c r="E102" s="116">
        <f>SUM(L106:L149)/C14</f>
        <v>1.1129958677685947</v>
      </c>
      <c r="F102" s="218"/>
    </row>
    <row r="103" spans="2:13" x14ac:dyDescent="0.3">
      <c r="B103" s="87" t="s">
        <v>71</v>
      </c>
      <c r="C103" s="115">
        <f>SUM('Исходные данные'!D4:D1003)/НД!C15</f>
        <v>7.5442999999999953</v>
      </c>
      <c r="D103" s="87" t="s">
        <v>74</v>
      </c>
      <c r="E103" s="116">
        <f>(POWER(C92-C103,2)*C4+POWER(C93-C103,2)*C5+POWER(C94-C103,2)*C6+POWER(C95-C103,2)*C7+POWER(C96-C103,2)*C8+POWER(C97-C103,2)*C9+POWER(C98-C103,2)*C10+POWER(C99-C103,2)*C11+POWER(C100-C103,2)*C12+POWER(C101-C103,2)*C13+POWER(C102-C103,2)*C14)/C15</f>
        <v>115.09721026973645</v>
      </c>
      <c r="F103" s="218"/>
    </row>
    <row r="104" spans="2:13" ht="15" thickBot="1" x14ac:dyDescent="0.35">
      <c r="D104" s="88" t="s">
        <v>1097</v>
      </c>
      <c r="E104" s="117">
        <f>SUM(M106:M1105)/C15</f>
        <v>116.96802750999947</v>
      </c>
      <c r="F104" s="219"/>
    </row>
    <row r="106" spans="2:13" x14ac:dyDescent="0.3">
      <c r="B106" s="31">
        <f>POWER('Исходные данные'!D4-C$92,2)</f>
        <v>6.5535999999999932</v>
      </c>
      <c r="C106" s="31">
        <f>POWER('Исходные данные'!D9-C$93,2)</f>
        <v>4.7523999999999988</v>
      </c>
      <c r="D106" s="31">
        <f>POWER('Исходные данные'!D19-C$94,2)</f>
        <v>4.2379191438763559</v>
      </c>
      <c r="E106" s="31">
        <f>POWER('Исходные данные'!D48-C$95,2)</f>
        <v>8.6274663590926579</v>
      </c>
      <c r="F106" s="31">
        <f>POWER('Исходные данные'!D99-C$96,2)</f>
        <v>7.1556249999999988</v>
      </c>
      <c r="G106" s="31">
        <f>POWER('Исходные данные'!D219-C$97,2)</f>
        <v>5.8638896859070222</v>
      </c>
      <c r="H106" s="31">
        <f>POWER('Исходные данные'!D400-C$98,2)</f>
        <v>6.8760493827160376</v>
      </c>
      <c r="I106" s="31">
        <f>POWER('Исходные данные'!D517-C$99,2)</f>
        <v>5.1818314049586816</v>
      </c>
      <c r="J106" s="31">
        <f>POWER('Исходные данные'!D627-C$100,2)</f>
        <v>6.0467115466224577</v>
      </c>
      <c r="K106" s="31">
        <f>POWER('Исходные данные'!D788-C$101,2)</f>
        <v>5.3786239183342373</v>
      </c>
      <c r="L106" s="31">
        <f>POWER('Исходные данные'!D960-C$102,2)</f>
        <v>1.4074586776859697</v>
      </c>
      <c r="M106" s="31">
        <f>POWER('Исходные данные'!D4-C$103,2)</f>
        <v>1152.2155024899994</v>
      </c>
    </row>
    <row r="107" spans="2:13" x14ac:dyDescent="0.3">
      <c r="B107" s="31">
        <f>POWER('Исходные данные'!D5-C$92,2)</f>
        <v>0.57760000000000233</v>
      </c>
      <c r="C107" s="31">
        <f>POWER('Исходные данные'!D10-C$93,2)</f>
        <v>2.8223999999999991</v>
      </c>
      <c r="D107" s="31">
        <f>POWER('Исходные данные'!D20-C$94,2)</f>
        <v>3.836195005945322</v>
      </c>
      <c r="E107" s="31">
        <f>POWER('Исходные данные'!D49-C$95,2)</f>
        <v>7.4925643983083381</v>
      </c>
      <c r="F107" s="31">
        <f>POWER('Исходные данные'!D100-C$96,2)</f>
        <v>6.6306250000000011</v>
      </c>
      <c r="G107" s="31">
        <f>POWER('Исходные данные'!D220-C$97,2)</f>
        <v>5.8638896859070222</v>
      </c>
      <c r="H107" s="31">
        <f>POWER('Исходные данные'!D401-C$98,2)</f>
        <v>5.8671604938271491</v>
      </c>
      <c r="I107" s="31">
        <f>POWER('Исходные данные'!D518-C$99,2)</f>
        <v>4.7365586776859558</v>
      </c>
      <c r="J107" s="31">
        <f>POWER('Исходные данные'!D628-C$100,2)</f>
        <v>6.0467115466224577</v>
      </c>
      <c r="K107" s="31">
        <f>POWER('Исходные данные'!D789-C$101,2)</f>
        <v>5.3786239183342373</v>
      </c>
      <c r="L107" s="31">
        <f>POWER('Исходные данные'!D961-C$102,2)</f>
        <v>1.4074586776859697</v>
      </c>
      <c r="M107" s="31">
        <f>POWER('Исходные данные'!D5-C$103,2)</f>
        <v>1033.2560224899996</v>
      </c>
    </row>
    <row r="108" spans="2:13" x14ac:dyDescent="0.3">
      <c r="B108" s="31">
        <f>POWER('Исходные данные'!D6-C$92,2)</f>
        <v>0.1295999999999996</v>
      </c>
      <c r="C108" s="31">
        <f>POWER('Исходные данные'!D11-C$93,2)</f>
        <v>2.8223999999999991</v>
      </c>
      <c r="D108" s="31">
        <f>POWER('Исходные данные'!D21-C$94,2)</f>
        <v>2.7510225921522133</v>
      </c>
      <c r="E108" s="31">
        <f>POWER('Исходные данные'!D50-C$95,2)</f>
        <v>6.9551134179161833</v>
      </c>
      <c r="F108" s="31">
        <f>POWER('Исходные данные'!D101-C$96,2)</f>
        <v>6.6306250000000011</v>
      </c>
      <c r="G108" s="31">
        <f>POWER('Исходные данные'!D221-C$97,2)</f>
        <v>5.8638896859070222</v>
      </c>
      <c r="H108" s="31">
        <f>POWER('Исходные данные'!D402-C$98,2)</f>
        <v>5.3927160493827042</v>
      </c>
      <c r="I108" s="31">
        <f>POWER('Исходные данные'!D519-C$99,2)</f>
        <v>4.7365586776859558</v>
      </c>
      <c r="J108" s="31">
        <f>POWER('Исходные данные'!D629-C$100,2)</f>
        <v>6.0467115466224577</v>
      </c>
      <c r="K108" s="31">
        <f>POWER('Исходные данные'!D790-C$101,2)</f>
        <v>5.3786239183342373</v>
      </c>
      <c r="L108" s="31">
        <f>POWER('Исходные данные'!D962-C$102,2)</f>
        <v>1.4074586776859697</v>
      </c>
      <c r="M108" s="31">
        <f>POWER('Исходные данные'!D6-C$103,2)</f>
        <v>1007.7005824899998</v>
      </c>
    </row>
    <row r="109" spans="2:13" x14ac:dyDescent="0.3">
      <c r="B109" s="31">
        <f>POWER('Исходные данные'!D7-C$92,2)</f>
        <v>2.3715999999999973</v>
      </c>
      <c r="C109" s="31">
        <f>POWER('Исходные данные'!D12-C$93,2)</f>
        <v>1.1664000000000041</v>
      </c>
      <c r="D109" s="31">
        <f>POWER('Исходные данные'!D22-C$94,2)</f>
        <v>2.7510225921522133</v>
      </c>
      <c r="E109" s="31">
        <f>POWER('Исходные данные'!D51-C$95,2)</f>
        <v>5.9402114571318734</v>
      </c>
      <c r="F109" s="31">
        <f>POWER('Исходные данные'!D102-C$96,2)</f>
        <v>6.125625000000003</v>
      </c>
      <c r="G109" s="31">
        <f>POWER('Исходные данные'!D222-C$97,2)</f>
        <v>5.8638896859070222</v>
      </c>
      <c r="H109" s="31">
        <f>POWER('Исходные данные'!D403-C$98,2)</f>
        <v>5.3927160493827042</v>
      </c>
      <c r="I109" s="31">
        <f>POWER('Исходные данные'!D520-C$99,2)</f>
        <v>4.3112859504132297</v>
      </c>
      <c r="J109" s="31">
        <f>POWER('Исходные данные'!D630-C$100,2)</f>
        <v>5.5649103043864248</v>
      </c>
      <c r="K109" s="31">
        <f>POWER('Исходные данные'!D791-C$101,2)</f>
        <v>4.9247867090319053</v>
      </c>
      <c r="L109" s="31">
        <f>POWER('Исходные данные'!D963-C$102,2)</f>
        <v>1.4074586776859697</v>
      </c>
      <c r="M109" s="31">
        <f>POWER('Исходные данные'!D7-C$103,2)</f>
        <v>890.68224248999979</v>
      </c>
    </row>
    <row r="110" spans="2:13" x14ac:dyDescent="0.3">
      <c r="B110" s="31">
        <f>POWER('Исходные данные'!D8-C$92,2)</f>
        <v>4.5796000000000028</v>
      </c>
      <c r="C110" s="31">
        <f>POWER('Исходные данные'!D13-C$93,2)</f>
        <v>3.2399999999999901E-2</v>
      </c>
      <c r="D110" s="31">
        <f>POWER('Исходные данные'!D23-C$94,2)</f>
        <v>2.1275743162901448</v>
      </c>
      <c r="E110" s="31">
        <f>POWER('Исходные данные'!D52-C$95,2)</f>
        <v>5.0053094963475546</v>
      </c>
      <c r="F110" s="31">
        <f>POWER('Исходные данные'!D103-C$96,2)</f>
        <v>6.125625000000003</v>
      </c>
      <c r="G110" s="31">
        <f>POWER('Исходные данные'!D223-C$97,2)</f>
        <v>5.8638896859070222</v>
      </c>
      <c r="H110" s="31">
        <f>POWER('Исходные данные'!D404-C$98,2)</f>
        <v>5.3927160493827042</v>
      </c>
      <c r="I110" s="31">
        <f>POWER('Исходные данные'!D521-C$99,2)</f>
        <v>4.3112859504132297</v>
      </c>
      <c r="J110" s="31">
        <f>POWER('Исходные данные'!D631-C$100,2)</f>
        <v>5.5649103043864248</v>
      </c>
      <c r="K110" s="31">
        <f>POWER('Исходные данные'!D792-C$101,2)</f>
        <v>4.4909494997295889</v>
      </c>
      <c r="L110" s="31">
        <f>POWER('Исходные данные'!D964-C$102,2)</f>
        <v>1.1801859504132455</v>
      </c>
      <c r="M110" s="31">
        <f>POWER('Исходные данные'!D8-C$103,2)</f>
        <v>855.22908248999977</v>
      </c>
    </row>
    <row r="111" spans="2:13" x14ac:dyDescent="0.3">
      <c r="B111" s="31"/>
      <c r="C111" s="31">
        <f>POWER('Исходные данные'!D14-C$93,2)</f>
        <v>3.9999999999998294E-4</v>
      </c>
      <c r="D111" s="31">
        <f>POWER('Исходные данные'!D24-C$94,2)</f>
        <v>1.8458501783591104</v>
      </c>
      <c r="E111" s="31">
        <f>POWER('Исходные данные'!D53-C$95,2)</f>
        <v>3.3755055747789333</v>
      </c>
      <c r="F111" s="31">
        <f>POWER('Исходные данные'!D104-C$96,2)</f>
        <v>6.125625000000003</v>
      </c>
      <c r="G111" s="31">
        <f>POWER('Исходные данные'!D224-C$97,2)</f>
        <v>5.3895802936418287</v>
      </c>
      <c r="H111" s="31">
        <f>POWER('Исходные данные'!D405-C$98,2)</f>
        <v>5.3927160493827042</v>
      </c>
      <c r="I111" s="31">
        <f>POWER('Исходные данные'!D522-C$99,2)</f>
        <v>4.3112859504132297</v>
      </c>
      <c r="J111" s="31">
        <f>POWER('Исходные данные'!D632-C$100,2)</f>
        <v>5.1031090621504003</v>
      </c>
      <c r="K111" s="31">
        <f>POWER('Исходные данные'!D793-C$101,2)</f>
        <v>4.4909494997295889</v>
      </c>
      <c r="L111" s="31">
        <f>POWER('Исходные данные'!D965-C$102,2)</f>
        <v>1.1801859504132455</v>
      </c>
      <c r="M111" s="31">
        <f>POWER('Исходные данные'!D9-C$103,2)</f>
        <v>809.07820248999974</v>
      </c>
    </row>
    <row r="112" spans="2:13" x14ac:dyDescent="0.3">
      <c r="B112" s="31"/>
      <c r="C112" s="31">
        <f>POWER('Исходные данные'!D15-C$93,2)</f>
        <v>2.0163999999999946</v>
      </c>
      <c r="D112" s="31">
        <f>POWER('Исходные данные'!D25-C$94,2)</f>
        <v>1.3424019024970368</v>
      </c>
      <c r="E112" s="31">
        <f>POWER('Исходные данные'!D54-C$95,2)</f>
        <v>2.6806036139946157</v>
      </c>
      <c r="F112" s="31">
        <f>POWER('Исходные данные'!D105-C$96,2)</f>
        <v>6.125625000000003</v>
      </c>
      <c r="G112" s="31">
        <f>POWER('Исходные данные'!D225-C$97,2)</f>
        <v>5.3895802936418287</v>
      </c>
      <c r="H112" s="31">
        <f>POWER('Исходные данные'!D406-C$98,2)</f>
        <v>5.3927160493827042</v>
      </c>
      <c r="I112" s="31">
        <f>POWER('Исходные данные'!D523-C$99,2)</f>
        <v>3.9060132231404965</v>
      </c>
      <c r="J112" s="31">
        <f>POWER('Исходные данные'!D633-C$100,2)</f>
        <v>5.1031090621504003</v>
      </c>
      <c r="K112" s="31">
        <f>POWER('Исходные данные'!D794-C$101,2)</f>
        <v>4.4909494997295889</v>
      </c>
      <c r="L112" s="31">
        <f>POWER('Исходные данные'!D966-C$102,2)</f>
        <v>1.1801859504132455</v>
      </c>
      <c r="M112" s="31">
        <f>POWER('Исходные данные'!D10-C$103,2)</f>
        <v>780.88390248999974</v>
      </c>
    </row>
    <row r="113" spans="2:13" x14ac:dyDescent="0.3">
      <c r="B113" s="31"/>
      <c r="C113" s="31">
        <f>POWER('Исходные данные'!D16-C$93,2)</f>
        <v>2.6243999999999916</v>
      </c>
      <c r="D113" s="31">
        <f>POWER('Исходные данные'!D26-C$94,2)</f>
        <v>1.1206777645660022</v>
      </c>
      <c r="E113" s="31">
        <f>POWER('Исходные данные'!D55-C$95,2)</f>
        <v>1.2933487120338321</v>
      </c>
      <c r="F113" s="31">
        <f>POWER('Исходные данные'!D106-C$96,2)</f>
        <v>5.1756250000000019</v>
      </c>
      <c r="G113" s="31">
        <f>POWER('Исходные данные'!D226-C$97,2)</f>
        <v>5.3895802936418287</v>
      </c>
      <c r="H113" s="31">
        <f>POWER('Исходные данные'!D407-C$98,2)</f>
        <v>4.9382716049382598</v>
      </c>
      <c r="I113" s="31">
        <f>POWER('Исходные данные'!D524-C$99,2)</f>
        <v>3.9060132231404965</v>
      </c>
      <c r="J113" s="31">
        <f>POWER('Исходные данные'!D634-C$100,2)</f>
        <v>4.6613078199143763</v>
      </c>
      <c r="K113" s="31">
        <f>POWER('Исходные данные'!D795-C$101,2)</f>
        <v>4.4909494997295889</v>
      </c>
      <c r="L113" s="31">
        <f>POWER('Исходные данные'!D967-C$102,2)</f>
        <v>0.97291322314051332</v>
      </c>
      <c r="M113" s="31">
        <f>POWER('Исходные данные'!D11-C$103,2)</f>
        <v>780.88390248999974</v>
      </c>
    </row>
    <row r="114" spans="2:13" x14ac:dyDescent="0.3">
      <c r="B114" s="31"/>
      <c r="C114" s="31">
        <f>POWER('Исходные данные'!D17-C$93,2)</f>
        <v>2.6243999999999916</v>
      </c>
      <c r="D114" s="31">
        <f>POWER('Исходные данные'!D27-C$94,2)</f>
        <v>0.9189536266349676</v>
      </c>
      <c r="E114" s="31">
        <f>POWER('Исходные данные'!D56-C$95,2)</f>
        <v>0.87844675124951987</v>
      </c>
      <c r="F114" s="31">
        <f>POWER('Исходные данные'!D107-C$96,2)</f>
        <v>5.1756250000000019</v>
      </c>
      <c r="G114" s="31">
        <f>POWER('Исходные данные'!D227-C$97,2)</f>
        <v>4.9352709013766347</v>
      </c>
      <c r="H114" s="31">
        <f>POWER('Исходные данные'!D408-C$98,2)</f>
        <v>4.9382716049382598</v>
      </c>
      <c r="I114" s="31">
        <f>POWER('Исходные данные'!D525-C$99,2)</f>
        <v>3.5207404958677708</v>
      </c>
      <c r="J114" s="31">
        <f>POWER('Исходные данные'!D635-C$100,2)</f>
        <v>4.2395065776783518</v>
      </c>
      <c r="K114" s="31">
        <f>POWER('Исходные данные'!D796-C$101,2)</f>
        <v>4.4909494997295889</v>
      </c>
      <c r="L114" s="31">
        <f>POWER('Исходные данные'!D968-C$102,2)</f>
        <v>0.78564049586778806</v>
      </c>
      <c r="M114" s="31">
        <f>POWER('Исходные данные'!D12-C$103,2)</f>
        <v>747.7107424899998</v>
      </c>
    </row>
    <row r="115" spans="2:13" x14ac:dyDescent="0.3">
      <c r="B115" s="31"/>
      <c r="C115" s="31">
        <f>POWER('Исходные данные'!D18-C$93,2)</f>
        <v>4.4943999999999891</v>
      </c>
      <c r="D115" s="31">
        <f>POWER('Исходные данные'!D28-C$94,2)</f>
        <v>0.73722948870393279</v>
      </c>
      <c r="E115" s="31">
        <f>POWER('Исходные данные'!D57-C$95,2)</f>
        <v>0.87844675124951987</v>
      </c>
      <c r="F115" s="31">
        <f>POWER('Исходные данные'!D108-C$96,2)</f>
        <v>5.1756250000000019</v>
      </c>
      <c r="G115" s="31">
        <f>POWER('Исходные данные'!D228-C$97,2)</f>
        <v>4.9352709013766347</v>
      </c>
      <c r="H115" s="31">
        <f>POWER('Исходные данные'!D409-C$98,2)</f>
        <v>4.5038271604938176</v>
      </c>
      <c r="I115" s="31">
        <f>POWER('Исходные данные'!D526-C$99,2)</f>
        <v>3.5207404958677708</v>
      </c>
      <c r="J115" s="31">
        <f>POWER('Исходные данные'!D636-C$100,2)</f>
        <v>4.2395065776783518</v>
      </c>
      <c r="K115" s="31">
        <f>POWER('Исходные данные'!D797-C$101,2)</f>
        <v>4.4909494997295889</v>
      </c>
      <c r="L115" s="31">
        <f>POWER('Исходные данные'!D969-C$102,2)</f>
        <v>0.78564049586778806</v>
      </c>
      <c r="M115" s="31">
        <f>POWER('Исходные данные'!D13-C$103,2)</f>
        <v>699.30100248999975</v>
      </c>
    </row>
    <row r="116" spans="2:13" x14ac:dyDescent="0.3">
      <c r="B116" s="31"/>
      <c r="C116" s="31"/>
      <c r="D116" s="31">
        <f>POWER('Исходные данные'!D29-C$94,2)</f>
        <v>0.43378121284186033</v>
      </c>
      <c r="E116" s="31">
        <f>POWER('Исходные данные'!D58-C$95,2)</f>
        <v>0.87844675124951987</v>
      </c>
      <c r="F116" s="31">
        <f>POWER('Исходные данные'!D109-C$96,2)</f>
        <v>5.1756250000000019</v>
      </c>
      <c r="G116" s="31">
        <f>POWER('Исходные данные'!D229-C$97,2)</f>
        <v>4.500961509111443</v>
      </c>
      <c r="H116" s="31">
        <f>POWER('Исходные данные'!D410-C$98,2)</f>
        <v>4.0893827160493732</v>
      </c>
      <c r="I116" s="31">
        <f>POWER('Исходные данные'!D527-C$99,2)</f>
        <v>3.5207404958677708</v>
      </c>
      <c r="J116" s="31">
        <f>POWER('Исходные данные'!D637-C$100,2)</f>
        <v>4.2395065776783518</v>
      </c>
      <c r="K116" s="31">
        <f>POWER('Исходные данные'!D798-C$101,2)</f>
        <v>4.0771122904272579</v>
      </c>
      <c r="L116" s="31">
        <f>POWER('Исходные данные'!D970-C$102,2)</f>
        <v>0.61836776859505638</v>
      </c>
      <c r="M116" s="31">
        <f>POWER('Исходные данные'!D14-C$103,2)</f>
        <v>688.76328248999971</v>
      </c>
    </row>
    <row r="117" spans="2:13" x14ac:dyDescent="0.3">
      <c r="B117" s="31"/>
      <c r="C117" s="31"/>
      <c r="D117" s="31">
        <f>POWER('Исходные данные'!D30-C$94,2)</f>
        <v>0.43378121284186033</v>
      </c>
      <c r="E117" s="31">
        <f>POWER('Исходные данные'!D59-C$95,2)</f>
        <v>0.70099577085736353</v>
      </c>
      <c r="F117" s="31">
        <f>POWER('Исходные данные'!D110-C$96,2)</f>
        <v>5.1756250000000019</v>
      </c>
      <c r="G117" s="31">
        <f>POWER('Исходные данные'!D230-C$97,2)</f>
        <v>4.500961509111443</v>
      </c>
      <c r="H117" s="31">
        <f>POWER('Исходные данные'!D411-C$98,2)</f>
        <v>4.0893827160493732</v>
      </c>
      <c r="I117" s="31">
        <f>POWER('Исходные данные'!D528-C$99,2)</f>
        <v>3.5207404958677708</v>
      </c>
      <c r="J117" s="31">
        <f>POWER('Исходные данные'!D638-C$100,2)</f>
        <v>3.8377053354423274</v>
      </c>
      <c r="K117" s="31">
        <f>POWER('Исходные данные'!D799-C$101,2)</f>
        <v>4.0771122904272579</v>
      </c>
      <c r="L117" s="31">
        <f>POWER('Исходные данные'!D971-C$102,2)</f>
        <v>0.47109504132232521</v>
      </c>
      <c r="M117" s="31">
        <f>POWER('Исходные данные'!D15-C$103,2)</f>
        <v>617.23924248999981</v>
      </c>
    </row>
    <row r="118" spans="2:13" x14ac:dyDescent="0.3">
      <c r="B118" s="31"/>
      <c r="C118" s="31"/>
      <c r="D118" s="31">
        <f>POWER('Исходные данные'!D31-C$94,2)</f>
        <v>0.3120570749108254</v>
      </c>
      <c r="E118" s="31">
        <f>POWER('Исходные данные'!D60-C$95,2)</f>
        <v>0.54354479046520443</v>
      </c>
      <c r="F118" s="31">
        <f>POWER('Исходные данные'!D111-C$96,2)</f>
        <v>4.730624999999999</v>
      </c>
      <c r="G118" s="31">
        <f>POWER('Исходные данные'!D231-C$97,2)</f>
        <v>4.500961509111443</v>
      </c>
      <c r="H118" s="31">
        <f>POWER('Исходные данные'!D412-C$98,2)</f>
        <v>4.0893827160493732</v>
      </c>
      <c r="I118" s="31">
        <f>POWER('Исходные данные'!D529-C$99,2)</f>
        <v>3.5207404958677708</v>
      </c>
      <c r="J118" s="31">
        <f>POWER('Исходные данные'!D639-C$100,2)</f>
        <v>3.8377053354423274</v>
      </c>
      <c r="K118" s="31">
        <f>POWER('Исходные данные'!D800-C$101,2)</f>
        <v>4.0771122904272579</v>
      </c>
      <c r="L118" s="31">
        <f>POWER('Исходные данные'!D972-C$102,2)</f>
        <v>0.34382231404959884</v>
      </c>
      <c r="M118" s="31">
        <f>POWER('Исходные данные'!D16-C$103,2)</f>
        <v>607.34152248999987</v>
      </c>
    </row>
    <row r="119" spans="2:13" x14ac:dyDescent="0.3">
      <c r="B119" s="31"/>
      <c r="C119" s="31"/>
      <c r="D119" s="31">
        <f>POWER('Исходные данные'!D32-C$94,2)</f>
        <v>2.5160523186683818E-2</v>
      </c>
      <c r="E119" s="31">
        <f>POWER('Исходные данные'!D61-C$95,2)</f>
        <v>0.54354479046520443</v>
      </c>
      <c r="F119" s="31">
        <f>POWER('Исходные данные'!D112-C$96,2)</f>
        <v>4.730624999999999</v>
      </c>
      <c r="G119" s="31">
        <f>POWER('Исходные данные'!D232-C$97,2)</f>
        <v>4.0866521168462473</v>
      </c>
      <c r="H119" s="31">
        <f>POWER('Исходные данные'!D413-C$98,2)</f>
        <v>3.6949382716049293</v>
      </c>
      <c r="I119" s="31">
        <f>POWER('Исходные данные'!D530-C$99,2)</f>
        <v>3.5207404958677708</v>
      </c>
      <c r="J119" s="31">
        <f>POWER('Исходные данные'!D640-C$100,2)</f>
        <v>3.8377053354423274</v>
      </c>
      <c r="K119" s="31">
        <f>POWER('Исходные данные'!D801-C$101,2)</f>
        <v>4.0771122904272579</v>
      </c>
      <c r="L119" s="31">
        <f>POWER('Исходные данные'!D973-C$102,2)</f>
        <v>0.34382231404959884</v>
      </c>
      <c r="M119" s="31">
        <f>POWER('Исходные данные'!D17-C$103,2)</f>
        <v>607.34152248999987</v>
      </c>
    </row>
    <row r="120" spans="2:13" x14ac:dyDescent="0.3">
      <c r="B120" s="31"/>
      <c r="C120" s="31"/>
      <c r="D120" s="31">
        <f>POWER('Исходные данные'!D33-C$94,2)</f>
        <v>3.4363852556485593E-3</v>
      </c>
      <c r="E120" s="31">
        <f>POWER('Исходные данные'!D62-C$95,2)</f>
        <v>0.40609381007304823</v>
      </c>
      <c r="F120" s="31">
        <f>POWER('Исходные данные'!D113-C$96,2)</f>
        <v>3.900625000000002</v>
      </c>
      <c r="G120" s="31">
        <f>POWER('Исходные данные'!D233-C$97,2)</f>
        <v>4.0866521168462473</v>
      </c>
      <c r="H120" s="31">
        <f>POWER('Исходные данные'!D414-C$98,2)</f>
        <v>3.6949382716049293</v>
      </c>
      <c r="I120" s="31">
        <f>POWER('Исходные данные'!D531-C$99,2)</f>
        <v>3.5207404958677708</v>
      </c>
      <c r="J120" s="31">
        <f>POWER('Исходные данные'!D641-C$100,2)</f>
        <v>3.8377053354423274</v>
      </c>
      <c r="K120" s="31">
        <f>POWER('Исходные данные'!D802-C$101,2)</f>
        <v>3.6832750811249264</v>
      </c>
      <c r="L120" s="31">
        <f>POWER('Исходные данные'!D974-C$102,2)</f>
        <v>0.2365495867768681</v>
      </c>
      <c r="M120" s="31">
        <f>POWER('Исходные данные'!D18-C$103,2)</f>
        <v>582.94722248999983</v>
      </c>
    </row>
    <row r="121" spans="2:13" x14ac:dyDescent="0.3">
      <c r="B121" s="31"/>
      <c r="C121" s="31"/>
      <c r="D121" s="31">
        <f>POWER('Исходные данные'!D34-C$94,2)</f>
        <v>0.29309155766943595</v>
      </c>
      <c r="E121" s="31">
        <f>POWER('Исходные данные'!D63-C$95,2)</f>
        <v>0.28864282968089183</v>
      </c>
      <c r="F121" s="31">
        <f>POWER('Исходные данные'!D114-C$96,2)</f>
        <v>3.515625</v>
      </c>
      <c r="G121" s="31">
        <f>POWER('Исходные данные'!D234-C$97,2)</f>
        <v>3.6923427245810556</v>
      </c>
      <c r="H121" s="31">
        <f>POWER('Исходные данные'!D415-C$98,2)</f>
        <v>2.9660493827160406</v>
      </c>
      <c r="I121" s="31">
        <f>POWER('Исходные данные'!D532-C$99,2)</f>
        <v>3.1554677685950443</v>
      </c>
      <c r="J121" s="31">
        <f>POWER('Исходные данные'!D642-C$100,2)</f>
        <v>3.8377053354423274</v>
      </c>
      <c r="K121" s="31">
        <f>POWER('Исходные данные'!D803-C$101,2)</f>
        <v>3.6832750811249264</v>
      </c>
      <c r="L121" s="31">
        <f>POWER('Исходные данные'!D975-C$102,2)</f>
        <v>0.2365495867768681</v>
      </c>
      <c r="M121" s="31">
        <f>POWER('Исходные данные'!D19-C$103,2)</f>
        <v>535.65862248999974</v>
      </c>
    </row>
    <row r="122" spans="2:13" x14ac:dyDescent="0.3">
      <c r="B122" s="31"/>
      <c r="C122" s="31"/>
      <c r="D122" s="31">
        <f>POWER('Исходные данные'!D35-C$94,2)</f>
        <v>0.41136741973840002</v>
      </c>
      <c r="E122" s="31">
        <f>POWER('Исходные данные'!D64-C$95,2)</f>
        <v>0.28864282968089183</v>
      </c>
      <c r="F122" s="31">
        <f>POWER('Исходные данные'!D115-C$96,2)</f>
        <v>3.515625</v>
      </c>
      <c r="G122" s="31">
        <f>POWER('Исходные данные'!D235-C$97,2)</f>
        <v>3.6923427245810556</v>
      </c>
      <c r="H122" s="31">
        <f>POWER('Исходные данные'!D416-C$98,2)</f>
        <v>2.6316049382715976</v>
      </c>
      <c r="I122" s="31">
        <f>POWER('Исходные данные'!D533-C$99,2)</f>
        <v>3.1554677685950443</v>
      </c>
      <c r="J122" s="31">
        <f>POWER('Исходные данные'!D643-C$100,2)</f>
        <v>3.8377053354423274</v>
      </c>
      <c r="K122" s="31">
        <f>POWER('Исходные данные'!D804-C$101,2)</f>
        <v>3.6832750811249264</v>
      </c>
      <c r="L122" s="31">
        <f>POWER('Исходные данные'!D976-C$102,2)</f>
        <v>0.2365495867768681</v>
      </c>
      <c r="M122" s="31">
        <f>POWER('Исходные данные'!D20-C$103,2)</f>
        <v>531.03976248999982</v>
      </c>
    </row>
    <row r="123" spans="2:13" x14ac:dyDescent="0.3">
      <c r="B123" s="31"/>
      <c r="C123" s="31"/>
      <c r="D123" s="31">
        <f>POWER('Исходные данные'!D36-C$94,2)</f>
        <v>0.41136741973840002</v>
      </c>
      <c r="E123" s="31">
        <f>POWER('Исходные данные'!D65-C$95,2)</f>
        <v>0.19119184928873531</v>
      </c>
      <c r="F123" s="31">
        <f>POWER('Исходные данные'!D116-C$96,2)</f>
        <v>3.515625</v>
      </c>
      <c r="G123" s="31">
        <f>POWER('Исходные данные'!D236-C$97,2)</f>
        <v>3.6923427245810556</v>
      </c>
      <c r="H123" s="31">
        <f>POWER('Исходные данные'!D417-C$98,2)</f>
        <v>2.3171604938271519</v>
      </c>
      <c r="I123" s="31">
        <f>POWER('Исходные данные'!D534-C$99,2)</f>
        <v>2.8101950413223182</v>
      </c>
      <c r="J123" s="31">
        <f>POWER('Исходные данные'!D644-C$100,2)</f>
        <v>3.4559040932062963</v>
      </c>
      <c r="K123" s="31">
        <f>POWER('Исходные данные'!D805-C$101,2)</f>
        <v>3.6832750811249264</v>
      </c>
      <c r="L123" s="31">
        <f>POWER('Исходные данные'!D977-C$102,2)</f>
        <v>0.2365495867768681</v>
      </c>
      <c r="M123" s="31">
        <f>POWER('Исходные данные'!D21-C$103,2)</f>
        <v>517.30318248999981</v>
      </c>
    </row>
    <row r="124" spans="2:13" x14ac:dyDescent="0.3">
      <c r="B124" s="31"/>
      <c r="C124" s="31"/>
      <c r="D124" s="31">
        <f>POWER('Исходные данные'!D37-C$94,2)</f>
        <v>0.70791914387633081</v>
      </c>
      <c r="E124" s="31">
        <f>POWER('Исходные данные'!D66-C$95,2)</f>
        <v>0.19119184928873531</v>
      </c>
      <c r="F124" s="31">
        <f>POWER('Исходные данные'!D117-C$96,2)</f>
        <v>3.515625</v>
      </c>
      <c r="G124" s="31">
        <f>POWER('Исходные данные'!D237-C$97,2)</f>
        <v>3.6923427245810556</v>
      </c>
      <c r="H124" s="31">
        <f>POWER('Исходные данные'!D418-C$98,2)</f>
        <v>2.3171604938271519</v>
      </c>
      <c r="I124" s="31">
        <f>POWER('Исходные данные'!D535-C$99,2)</f>
        <v>2.8101950413223182</v>
      </c>
      <c r="J124" s="31">
        <f>POWER('Исходные данные'!D645-C$100,2)</f>
        <v>3.4559040932062963</v>
      </c>
      <c r="K124" s="31">
        <f>POWER('Исходные данные'!D806-C$101,2)</f>
        <v>3.6832750811249264</v>
      </c>
      <c r="L124" s="31">
        <f>POWER('Исходные данные'!D978-C$102,2)</f>
        <v>0.2365495867768681</v>
      </c>
      <c r="M124" s="31">
        <f>POWER('Исходные данные'!D22-C$103,2)</f>
        <v>517.30318248999981</v>
      </c>
    </row>
    <row r="125" spans="2:13" x14ac:dyDescent="0.3">
      <c r="B125" s="31"/>
      <c r="C125" s="31"/>
      <c r="D125" s="31">
        <f>POWER('Исходные данные'!D38-C$94,2)</f>
        <v>0.70791914387633081</v>
      </c>
      <c r="E125" s="31">
        <f>POWER('Исходные данные'!D67-C$95,2)</f>
        <v>0.11374086889657863</v>
      </c>
      <c r="F125" s="31">
        <f>POWER('Исходные данные'!D118-C$96,2)</f>
        <v>3.515625</v>
      </c>
      <c r="G125" s="31">
        <f>POWER('Исходные данные'!D238-C$97,2)</f>
        <v>3.3180333323158622</v>
      </c>
      <c r="H125" s="31">
        <f>POWER('Исходные данные'!D419-C$98,2)</f>
        <v>2.0227160493827094</v>
      </c>
      <c r="I125" s="31">
        <f>POWER('Исходные данные'!D536-C$99,2)</f>
        <v>2.8101950413223182</v>
      </c>
      <c r="J125" s="31">
        <f>POWER('Исходные данные'!D646-C$100,2)</f>
        <v>3.0941028509702719</v>
      </c>
      <c r="K125" s="31">
        <f>POWER('Исходные данные'!D807-C$101,2)</f>
        <v>3.6832750811249264</v>
      </c>
      <c r="L125" s="31">
        <f>POWER('Исходные данные'!D979-C$102,2)</f>
        <v>0.14927685950414071</v>
      </c>
      <c r="M125" s="31">
        <f>POWER('Исходные данные'!D23-C$103,2)</f>
        <v>508.24546248999985</v>
      </c>
    </row>
    <row r="126" spans="2:13" x14ac:dyDescent="0.3">
      <c r="B126" s="31"/>
      <c r="C126" s="31"/>
      <c r="D126" s="31">
        <f>POWER('Исходные данные'!D39-C$94,2)</f>
        <v>0.88619500594529488</v>
      </c>
      <c r="E126" s="31">
        <f>POWER('Исходные данные'!D68-C$95,2)</f>
        <v>5.6289888504420973E-2</v>
      </c>
      <c r="F126" s="31">
        <f>POWER('Исходные данные'!D119-C$96,2)</f>
        <v>2.8056249999999996</v>
      </c>
      <c r="G126" s="31">
        <f>POWER('Исходные данные'!D239-C$97,2)</f>
        <v>3.3180333323158622</v>
      </c>
      <c r="H126" s="31">
        <f>POWER('Исходные данные'!D420-C$98,2)</f>
        <v>2.0227160493827094</v>
      </c>
      <c r="I126" s="31">
        <f>POWER('Исходные данные'!D537-C$99,2)</f>
        <v>2.4849223140495917</v>
      </c>
      <c r="J126" s="31">
        <f>POWER('Исходные данные'!D647-C$100,2)</f>
        <v>3.0941028509702719</v>
      </c>
      <c r="K126" s="31">
        <f>POWER('Исходные данные'!D808-C$101,2)</f>
        <v>3.6832750811249264</v>
      </c>
      <c r="L126" s="31">
        <f>POWER('Исходные данные'!D980-C$102,2)</f>
        <v>8.200413223141044E-2</v>
      </c>
      <c r="M126" s="31">
        <f>POWER('Исходные данные'!D24-C$103,2)</f>
        <v>503.74660248999976</v>
      </c>
    </row>
    <row r="127" spans="2:13" x14ac:dyDescent="0.3">
      <c r="B127" s="31"/>
      <c r="C127" s="31"/>
      <c r="D127" s="31">
        <f>POWER('Исходные данные'!D40-C$94,2)</f>
        <v>1.3027467300832225</v>
      </c>
      <c r="E127" s="31">
        <f>POWER('Исходные данные'!D69-C$95,2)</f>
        <v>5.6289888504420973E-2</v>
      </c>
      <c r="F127" s="31">
        <f>POWER('Исходные данные'!D120-C$96,2)</f>
        <v>2.4806250000000007</v>
      </c>
      <c r="G127" s="31">
        <f>POWER('Исходные данные'!D240-C$97,2)</f>
        <v>2.9637239400506683</v>
      </c>
      <c r="H127" s="31">
        <f>POWER('Исходные данные'!D421-C$98,2)</f>
        <v>1.7482716049382663</v>
      </c>
      <c r="I127" s="31">
        <f>POWER('Исходные данные'!D538-C$99,2)</f>
        <v>2.4849223140495917</v>
      </c>
      <c r="J127" s="31">
        <f>POWER('Исходные данные'!D648-C$100,2)</f>
        <v>3.0941028509702719</v>
      </c>
      <c r="K127" s="31">
        <f>POWER('Исходные данные'!D809-C$101,2)</f>
        <v>3.3094378718226092</v>
      </c>
      <c r="L127" s="31">
        <f>POWER('Исходные данные'!D981-C$102,2)</f>
        <v>3.4731404958680719E-2</v>
      </c>
      <c r="M127" s="31">
        <f>POWER('Исходные данные'!D25-C$103,2)</f>
        <v>494.8088824899998</v>
      </c>
    </row>
    <row r="128" spans="2:13" x14ac:dyDescent="0.3">
      <c r="B128" s="31"/>
      <c r="C128" s="31"/>
      <c r="D128" s="31">
        <f>POWER('Исходные данные'!D41-C$94,2)</f>
        <v>1.3027467300832225</v>
      </c>
      <c r="E128" s="31">
        <f>POWER('Исходные данные'!D70-C$95,2)</f>
        <v>5.6289888504420973E-2</v>
      </c>
      <c r="F128" s="31">
        <f>POWER('Исходные данные'!D121-C$96,2)</f>
        <v>2.1756250000000015</v>
      </c>
      <c r="G128" s="31">
        <f>POWER('Исходные данные'!D241-C$97,2)</f>
        <v>2.9637239400506683</v>
      </c>
      <c r="H128" s="31">
        <f>POWER('Исходные данные'!D422-C$98,2)</f>
        <v>1.7482716049382663</v>
      </c>
      <c r="I128" s="31">
        <f>POWER('Исходные данные'!D539-C$99,2)</f>
        <v>2.1796495867768599</v>
      </c>
      <c r="J128" s="31">
        <f>POWER('Исходные данные'!D649-C$100,2)</f>
        <v>3.0941028509702719</v>
      </c>
      <c r="K128" s="31">
        <f>POWER('Исходные данные'!D810-C$101,2)</f>
        <v>3.3094378718226092</v>
      </c>
      <c r="L128" s="31">
        <f>POWER('Исходные данные'!D982-C$102,2)</f>
        <v>3.4731404958680719E-2</v>
      </c>
      <c r="M128" s="31">
        <f>POWER('Исходные данные'!D26-C$103,2)</f>
        <v>490.37002248999971</v>
      </c>
    </row>
    <row r="129" spans="2:13" x14ac:dyDescent="0.3">
      <c r="B129" s="31"/>
      <c r="C129" s="31"/>
      <c r="D129" s="31">
        <f>POWER('Исходные данные'!D42-C$94,2)</f>
        <v>1.7992984542211543</v>
      </c>
      <c r="E129" s="31">
        <f>POWER('Исходные данные'!D71-C$95,2)</f>
        <v>3.93694732795076E-3</v>
      </c>
      <c r="F129" s="31">
        <f>POWER('Исходные данные'!D122-C$96,2)</f>
        <v>2.1756250000000015</v>
      </c>
      <c r="G129" s="31">
        <f>POWER('Исходные данные'!D242-C$97,2)</f>
        <v>2.9637239400506683</v>
      </c>
      <c r="H129" s="31">
        <f>POWER('Исходные данные'!D423-C$98,2)</f>
        <v>1.4938271604938209</v>
      </c>
      <c r="I129" s="31">
        <f>POWER('Исходные данные'!D540-C$99,2)</f>
        <v>2.1796495867768599</v>
      </c>
      <c r="J129" s="31">
        <f>POWER('Исходные данные'!D650-C$100,2)</f>
        <v>2.7523016087342471</v>
      </c>
      <c r="K129" s="31">
        <f>POWER('Исходные данные'!D811-C$101,2)</f>
        <v>2.9556006625202786</v>
      </c>
      <c r="L129" s="31">
        <f>POWER('Исходные данные'!D983-C$102,2)</f>
        <v>3.4731404958680719E-2</v>
      </c>
      <c r="M129" s="31">
        <f>POWER('Исходные данные'!D27-C$103,2)</f>
        <v>485.95116248999983</v>
      </c>
    </row>
    <row r="130" spans="2:13" x14ac:dyDescent="0.3">
      <c r="B130" s="31"/>
      <c r="C130" s="31"/>
      <c r="D130" s="31">
        <f>POWER('Исходные данные'!D43-C$94,2)</f>
        <v>1.7992984542211543</v>
      </c>
      <c r="E130" s="31">
        <f>POWER('Исходные данные'!D72-C$95,2)</f>
        <v>3.93694732795076E-3</v>
      </c>
      <c r="F130" s="31">
        <f>POWER('Исходные данные'!D123-C$96,2)</f>
        <v>2.1756250000000015</v>
      </c>
      <c r="G130" s="31">
        <f>POWER('Исходные данные'!D243-C$97,2)</f>
        <v>2.9637239400506683</v>
      </c>
      <c r="H130" s="31">
        <f>POWER('Исходные данные'!D424-C$98,2)</f>
        <v>1.4938271604938209</v>
      </c>
      <c r="I130" s="31">
        <f>POWER('Исходные данные'!D541-C$99,2)</f>
        <v>2.1796495867768599</v>
      </c>
      <c r="J130" s="31">
        <f>POWER('Исходные данные'!D651-C$100,2)</f>
        <v>2.7523016087342471</v>
      </c>
      <c r="K130" s="31">
        <f>POWER('Исходные данные'!D812-C$101,2)</f>
        <v>2.9556006625202786</v>
      </c>
      <c r="L130" s="31">
        <f>POWER('Исходные данные'!D984-C$102,2)</f>
        <v>3.4731404958680719E-2</v>
      </c>
      <c r="M130" s="31">
        <f>POWER('Исходные данные'!D28-C$103,2)</f>
        <v>481.55230248999976</v>
      </c>
    </row>
    <row r="131" spans="2:13" x14ac:dyDescent="0.3">
      <c r="B131" s="31"/>
      <c r="C131" s="31"/>
      <c r="D131" s="31">
        <f>POWER('Исходные данные'!D44-C$94,2)</f>
        <v>2.0775743162901179</v>
      </c>
      <c r="E131" s="31">
        <f>POWER('Исходные данные'!D73-C$95,2)</f>
        <v>6.9034986543637503E-2</v>
      </c>
      <c r="F131" s="31">
        <f>POWER('Исходные данные'!D124-C$96,2)</f>
        <v>2.1756250000000015</v>
      </c>
      <c r="G131" s="31">
        <f>POWER('Исходные данные'!D244-C$97,2)</f>
        <v>2.9637239400506683</v>
      </c>
      <c r="H131" s="31">
        <f>POWER('Исходные данные'!D425-C$98,2)</f>
        <v>1.4938271604938209</v>
      </c>
      <c r="I131" s="31">
        <f>POWER('Исходные данные'!D542-C$99,2)</f>
        <v>1.8943768595041337</v>
      </c>
      <c r="J131" s="31">
        <f>POWER('Исходные данные'!D652-C$100,2)</f>
        <v>2.7523016087342471</v>
      </c>
      <c r="K131" s="31">
        <f>POWER('Исходные данные'!D813-C$101,2)</f>
        <v>2.9556006625202786</v>
      </c>
      <c r="L131" s="31">
        <f>POWER('Исходные данные'!D985-C$102,2)</f>
        <v>3.4731404958680719E-2</v>
      </c>
      <c r="M131" s="31">
        <f>POWER('Исходные данные'!D29-C$103,2)</f>
        <v>472.81458248999979</v>
      </c>
    </row>
    <row r="132" spans="2:13" x14ac:dyDescent="0.3">
      <c r="B132" s="31"/>
      <c r="C132" s="31"/>
      <c r="D132" s="31">
        <f>POWER('Исходные данные'!D45-C$94,2)</f>
        <v>3.0324019024970084</v>
      </c>
      <c r="E132" s="31">
        <f>POWER('Исходные данные'!D74-C$95,2)</f>
        <v>6.9034986543637503E-2</v>
      </c>
      <c r="F132" s="31">
        <f>POWER('Исходные данные'!D125-C$96,2)</f>
        <v>2.1756250000000015</v>
      </c>
      <c r="G132" s="31">
        <f>POWER('Исходные данные'!D245-C$97,2)</f>
        <v>2.6294145477854758</v>
      </c>
      <c r="H132" s="31">
        <f>POWER('Исходные данные'!D426-C$98,2)</f>
        <v>1.4938271604938209</v>
      </c>
      <c r="I132" s="31">
        <f>POWER('Исходные данные'!D543-C$99,2)</f>
        <v>1.6291041322314073</v>
      </c>
      <c r="J132" s="31">
        <f>POWER('Исходные данные'!D653-C$100,2)</f>
        <v>2.7523016087342471</v>
      </c>
      <c r="K132" s="31">
        <f>POWER('Исходные данные'!D814-C$101,2)</f>
        <v>2.6217634532179601</v>
      </c>
      <c r="L132" s="31">
        <f>POWER('Исходные данные'!D986-C$102,2)</f>
        <v>3.4731404958680719E-2</v>
      </c>
      <c r="M132" s="31">
        <f>POWER('Исходные данные'!D30-C$103,2)</f>
        <v>472.81458248999979</v>
      </c>
    </row>
    <row r="133" spans="2:13" x14ac:dyDescent="0.3">
      <c r="B133" s="31"/>
      <c r="C133" s="31"/>
      <c r="D133" s="31">
        <f>POWER('Исходные данные'!D46-C$94,2)</f>
        <v>3.3906777645659778</v>
      </c>
      <c r="E133" s="31">
        <f>POWER('Исходные данные'!D75-C$95,2)</f>
        <v>6.9034986543637503E-2</v>
      </c>
      <c r="F133" s="31">
        <f>POWER('Исходные данные'!D126-C$96,2)</f>
        <v>1.890625</v>
      </c>
      <c r="G133" s="31">
        <f>POWER('Исходные данные'!D246-C$97,2)</f>
        <v>2.6294145477854758</v>
      </c>
      <c r="H133" s="31">
        <f>POWER('Исходные данные'!D427-C$98,2)</f>
        <v>1.2593827160493778</v>
      </c>
      <c r="I133" s="31">
        <f>POWER('Исходные данные'!D544-C$99,2)</f>
        <v>1.6291041322314073</v>
      </c>
      <c r="J133" s="31">
        <f>POWER('Исходные данные'!D654-C$100,2)</f>
        <v>2.7523016087342471</v>
      </c>
      <c r="K133" s="31">
        <f>POWER('Исходные данные'!D815-C$101,2)</f>
        <v>2.6217634532179601</v>
      </c>
      <c r="L133" s="31">
        <f>POWER('Исходные данные'!D987-C$102,2)</f>
        <v>7.4586776859521869E-3</v>
      </c>
      <c r="M133" s="31">
        <f>POWER('Исходные данные'!D31-C$103,2)</f>
        <v>468.47572248999973</v>
      </c>
    </row>
    <row r="134" spans="2:13" x14ac:dyDescent="0.3">
      <c r="B134" s="31"/>
      <c r="C134" s="31"/>
      <c r="D134" s="31">
        <f>POWER('Исходные данные'!D47-C$94,2)</f>
        <v>3.3906777645659778</v>
      </c>
      <c r="E134" s="31">
        <f>POWER('Исходные данные'!D76-C$95,2)</f>
        <v>0.13158400615148055</v>
      </c>
      <c r="F134" s="31">
        <f>POWER('Исходные данные'!D127-C$96,2)</f>
        <v>1.625625000000001</v>
      </c>
      <c r="G134" s="31">
        <f>POWER('Исходные данные'!D247-C$97,2)</f>
        <v>2.6294145477854758</v>
      </c>
      <c r="H134" s="31">
        <f>POWER('Исходные данные'!D428-C$98,2)</f>
        <v>1.2593827160493778</v>
      </c>
      <c r="I134" s="31">
        <f>POWER('Исходные данные'!D545-C$99,2)</f>
        <v>1.3838314049586806</v>
      </c>
      <c r="J134" s="31">
        <f>POWER('Исходные данные'!D655-C$100,2)</f>
        <v>2.4305003664982223</v>
      </c>
      <c r="K134" s="31">
        <f>POWER('Исходные данные'!D816-C$101,2)</f>
        <v>2.6217634532179601</v>
      </c>
      <c r="L134" s="31">
        <f>POWER('Исходные данные'!D988-C$102,2)</f>
        <v>1.8595041322289914E-4</v>
      </c>
      <c r="M134" s="31">
        <f>POWER('Исходные данные'!D32-C$103,2)</f>
        <v>451.32028248999978</v>
      </c>
    </row>
    <row r="135" spans="2:13" x14ac:dyDescent="0.3">
      <c r="B135" s="31"/>
      <c r="C135" s="31"/>
      <c r="D135" s="31"/>
      <c r="E135" s="31">
        <f>POWER('Исходные данные'!D77-C$95,2)</f>
        <v>0.13158400615148055</v>
      </c>
      <c r="F135" s="31">
        <f>POWER('Исходные данные'!D128-C$96,2)</f>
        <v>1.625625000000001</v>
      </c>
      <c r="G135" s="31">
        <f>POWER('Исходные данные'!D248-C$97,2)</f>
        <v>2.6294145477854758</v>
      </c>
      <c r="H135" s="31">
        <f>POWER('Исходные данные'!D429-C$98,2)</f>
        <v>1.2593827160493778</v>
      </c>
      <c r="I135" s="31">
        <f>POWER('Исходные данные'!D546-C$99,2)</f>
        <v>0.9532859504132235</v>
      </c>
      <c r="J135" s="31">
        <f>POWER('Исходные данные'!D656-C$100,2)</f>
        <v>2.4305003664982223</v>
      </c>
      <c r="K135" s="31">
        <f>POWER('Исходные данные'!D817-C$101,2)</f>
        <v>2.6217634532179601</v>
      </c>
      <c r="L135" s="31">
        <f>POWER('Исходные данные'!D989-C$102,2)</f>
        <v>4.5640495867764509E-2</v>
      </c>
      <c r="M135" s="31">
        <f>POWER('Исходные данные'!D33-C$103,2)</f>
        <v>447.08142248999974</v>
      </c>
    </row>
    <row r="136" spans="2:13" x14ac:dyDescent="0.3">
      <c r="B136" s="31"/>
      <c r="C136" s="31"/>
      <c r="D136" s="31"/>
      <c r="E136" s="31">
        <f>POWER('Исходные данные'!D78-C$95,2)</f>
        <v>0.43923106497501002</v>
      </c>
      <c r="F136" s="31">
        <f>POWER('Исходные данные'!D129-C$96,2)</f>
        <v>1.3806249999999995</v>
      </c>
      <c r="G136" s="31">
        <f>POWER('Исходные данные'!D249-C$97,2)</f>
        <v>2.315105155520282</v>
      </c>
      <c r="H136" s="31">
        <f>POWER('Исходные данные'!D430-C$98,2)</f>
        <v>1.0449382716049327</v>
      </c>
      <c r="I136" s="31">
        <f>POWER('Исходные данные'!D547-C$99,2)</f>
        <v>0.7680132231404968</v>
      </c>
      <c r="J136" s="31">
        <f>POWER('Исходные данные'!D657-C$100,2)</f>
        <v>2.4305003664982223</v>
      </c>
      <c r="K136" s="31">
        <f>POWER('Исходные данные'!D818-C$101,2)</f>
        <v>2.6217634532179601</v>
      </c>
      <c r="L136" s="31">
        <f>POWER('Исходные данные'!D990-C$102,2)</f>
        <v>9.8367768595036223E-2</v>
      </c>
      <c r="M136" s="31">
        <f>POWER('Исходные данные'!D34-C$103,2)</f>
        <v>422.06826248999982</v>
      </c>
    </row>
    <row r="137" spans="2:13" x14ac:dyDescent="0.3">
      <c r="B137" s="31"/>
      <c r="C137" s="31"/>
      <c r="D137" s="31"/>
      <c r="E137" s="31">
        <f>POWER('Исходные данные'!D79-C$95,2)</f>
        <v>0.43923106497501002</v>
      </c>
      <c r="F137" s="31">
        <f>POWER('Исходные данные'!D130-C$96,2)</f>
        <v>1.3806249999999995</v>
      </c>
      <c r="G137" s="31">
        <f>POWER('Исходные данные'!D250-C$97,2)</f>
        <v>2.020795763255089</v>
      </c>
      <c r="H137" s="31">
        <f>POWER('Исходные данные'!D431-C$98,2)</f>
        <v>0.85049382716048938</v>
      </c>
      <c r="I137" s="31">
        <f>POWER('Исходные данные'!D548-C$99,2)</f>
        <v>0.7680132231404968</v>
      </c>
      <c r="J137" s="31">
        <f>POWER('Исходные данные'!D658-C$100,2)</f>
        <v>2.1286991242621975</v>
      </c>
      <c r="K137" s="31">
        <f>POWER('Исходные данные'!D819-C$101,2)</f>
        <v>2.3079262439156296</v>
      </c>
      <c r="L137" s="31">
        <f>POWER('Исходные данные'!D991-C$102,2)</f>
        <v>9.8367768595036223E-2</v>
      </c>
      <c r="M137" s="31">
        <f>POWER('Исходные данные'!D35-C$103,2)</f>
        <v>417.96940248999977</v>
      </c>
    </row>
    <row r="138" spans="2:13" x14ac:dyDescent="0.3">
      <c r="B138" s="31"/>
      <c r="C138" s="31"/>
      <c r="D138" s="31"/>
      <c r="E138" s="31">
        <f>POWER('Исходные данные'!D80-C$95,2)</f>
        <v>0.58178008458285269</v>
      </c>
      <c r="F138" s="31">
        <f>POWER('Исходные данные'!D131-C$96,2)</f>
        <v>1.3806249999999995</v>
      </c>
      <c r="G138" s="31">
        <f>POWER('Исходные данные'!D251-C$97,2)</f>
        <v>2.020795763255089</v>
      </c>
      <c r="H138" s="31">
        <f>POWER('Исходные данные'!D432-C$98,2)</f>
        <v>0.85049382716048938</v>
      </c>
      <c r="I138" s="31">
        <f>POWER('Исходные данные'!D549-C$99,2)</f>
        <v>0.7680132231404968</v>
      </c>
      <c r="J138" s="31">
        <f>POWER('Исходные данные'!D659-C$100,2)</f>
        <v>2.1286991242621975</v>
      </c>
      <c r="K138" s="31">
        <f>POWER('Исходные данные'!D820-C$101,2)</f>
        <v>2.0140890346133</v>
      </c>
      <c r="L138" s="31">
        <f>POWER('Исходные данные'!D992-C$102,2)</f>
        <v>0.17109504132230555</v>
      </c>
      <c r="M138" s="31">
        <f>POWER('Исходные данные'!D36-C$103,2)</f>
        <v>417.96940248999977</v>
      </c>
    </row>
    <row r="139" spans="2:13" x14ac:dyDescent="0.3">
      <c r="B139" s="31"/>
      <c r="C139" s="31"/>
      <c r="D139" s="31"/>
      <c r="E139" s="31">
        <f>POWER('Исходные данные'!D81-C$95,2)</f>
        <v>0.74432910419069676</v>
      </c>
      <c r="F139" s="31">
        <f>POWER('Исходные данные'!D132-C$96,2)</f>
        <v>0.95062500000000105</v>
      </c>
      <c r="G139" s="31">
        <f>POWER('Исходные данные'!D252-C$97,2)</f>
        <v>2.020795763255089</v>
      </c>
      <c r="H139" s="31">
        <f>POWER('Исходные данные'!D433-C$98,2)</f>
        <v>0.67604938271604609</v>
      </c>
      <c r="I139" s="31">
        <f>POWER('Исходные данные'!D550-C$99,2)</f>
        <v>0.60274049586777001</v>
      </c>
      <c r="J139" s="31">
        <f>POWER('Исходные данные'!D660-C$100,2)</f>
        <v>1.8468978820261679</v>
      </c>
      <c r="K139" s="31">
        <f>POWER('Исходные данные'!D821-C$101,2)</f>
        <v>2.0140890346133</v>
      </c>
      <c r="L139" s="31">
        <f>POWER('Исходные данные'!D993-C$102,2)</f>
        <v>0.26382231404957768</v>
      </c>
      <c r="M139" s="31">
        <f>POWER('Исходные данные'!D37-C$103,2)</f>
        <v>409.83168248999982</v>
      </c>
    </row>
    <row r="140" spans="2:13" x14ac:dyDescent="0.3">
      <c r="B140" s="31"/>
      <c r="C140" s="31"/>
      <c r="D140" s="31"/>
      <c r="E140" s="31">
        <f>POWER('Исходные данные'!D82-C$95,2)</f>
        <v>0.74432910419069676</v>
      </c>
      <c r="F140" s="31">
        <f>POWER('Исходные данные'!D133-C$96,2)</f>
        <v>0.95062500000000105</v>
      </c>
      <c r="G140" s="31">
        <f>POWER('Исходные данные'!D253-C$97,2)</f>
        <v>2.020795763255089</v>
      </c>
      <c r="H140" s="31">
        <f>POWER('Исходные данные'!D434-C$98,2)</f>
        <v>0.67604938271604609</v>
      </c>
      <c r="I140" s="31">
        <f>POWER('Исходные данные'!D551-C$99,2)</f>
        <v>0.45746776859504301</v>
      </c>
      <c r="J140" s="31">
        <f>POWER('Исходные данные'!D661-C$100,2)</f>
        <v>1.8468978820261679</v>
      </c>
      <c r="K140" s="31">
        <f>POWER('Исходные данные'!D822-C$101,2)</f>
        <v>2.0140890346133</v>
      </c>
      <c r="L140" s="31">
        <f>POWER('Исходные данные'!D994-C$102,2)</f>
        <v>0.50927685950411861</v>
      </c>
      <c r="M140" s="31">
        <f>POWER('Исходные данные'!D38-C$103,2)</f>
        <v>409.83168248999982</v>
      </c>
    </row>
    <row r="141" spans="2:13" x14ac:dyDescent="0.3">
      <c r="B141" s="31"/>
      <c r="C141" s="31"/>
      <c r="D141" s="31"/>
      <c r="E141" s="31">
        <f>POWER('Исходные данные'!D83-C$95,2)</f>
        <v>0.74432910419069676</v>
      </c>
      <c r="F141" s="31">
        <f>POWER('Исходные данные'!D134-C$96,2)</f>
        <v>0.95062500000000105</v>
      </c>
      <c r="G141" s="31">
        <f>POWER('Исходные данные'!D254-C$97,2)</f>
        <v>2.020795763255089</v>
      </c>
      <c r="H141" s="31">
        <f>POWER('Исходные данные'!D435-C$98,2)</f>
        <v>0.52160493827160126</v>
      </c>
      <c r="I141" s="31">
        <f>POWER('Исходные данные'!D552-C$99,2)</f>
        <v>0.45746776859504301</v>
      </c>
      <c r="J141" s="31">
        <f>POWER('Исходные данные'!D662-C$100,2)</f>
        <v>1.8468978820261679</v>
      </c>
      <c r="K141" s="31">
        <f>POWER('Исходные данные'!D823-C$101,2)</f>
        <v>2.0140890346133</v>
      </c>
      <c r="L141" s="31">
        <f>POWER('Исходные данные'!D995-C$102,2)</f>
        <v>0.66200413223139176</v>
      </c>
      <c r="M141" s="31">
        <f>POWER('Исходные данные'!D39-C$103,2)</f>
        <v>405.79282248999976</v>
      </c>
    </row>
    <row r="142" spans="2:13" x14ac:dyDescent="0.3">
      <c r="B142" s="31"/>
      <c r="C142" s="31"/>
      <c r="D142" s="31"/>
      <c r="E142" s="31">
        <f>POWER('Исходные данные'!D84-C$95,2)</f>
        <v>0.92687812379853929</v>
      </c>
      <c r="F142" s="31">
        <f>POWER('Исходные данные'!D135-C$96,2)</f>
        <v>0.765625</v>
      </c>
      <c r="G142" s="31">
        <f>POWER('Исходные данные'!D255-C$97,2)</f>
        <v>2.020795763255089</v>
      </c>
      <c r="H142" s="31">
        <f>POWER('Исходные данные'!D436-C$98,2)</f>
        <v>0.38716049382715773</v>
      </c>
      <c r="I142" s="31">
        <f>POWER('Исходные данные'!D553-C$99,2)</f>
        <v>0.33219504132231592</v>
      </c>
      <c r="J142" s="31">
        <f>POWER('Исходные данные'!D663-C$100,2)</f>
        <v>1.8468978820261679</v>
      </c>
      <c r="K142" s="31">
        <f>POWER('Исходные данные'!D824-C$101,2)</f>
        <v>2.0140890346133</v>
      </c>
      <c r="L142" s="31">
        <f>POWER('Исходные данные'!D996-C$102,2)</f>
        <v>0.83473140495865894</v>
      </c>
      <c r="M142" s="31">
        <f>POWER('Исходные данные'!D40-C$103,2)</f>
        <v>397.77510248999977</v>
      </c>
    </row>
    <row r="143" spans="2:13" x14ac:dyDescent="0.3">
      <c r="B143" s="31"/>
      <c r="C143" s="31"/>
      <c r="D143" s="31"/>
      <c r="E143" s="31">
        <f>POWER('Исходные данные'!D85-C$95,2)</f>
        <v>0.92687812379853929</v>
      </c>
      <c r="F143" s="31">
        <f>POWER('Исходные данные'!D136-C$96,2)</f>
        <v>0.765625</v>
      </c>
      <c r="G143" s="31">
        <f>POWER('Исходные данные'!D256-C$97,2)</f>
        <v>1.7464863709898957</v>
      </c>
      <c r="H143" s="31">
        <f>POWER('Исходные данные'!D437-C$98,2)</f>
        <v>0.27271604938271321</v>
      </c>
      <c r="I143" s="31">
        <f>POWER('Исходные данные'!D554-C$99,2)</f>
        <v>0.33219504132231592</v>
      </c>
      <c r="J143" s="31">
        <f>POWER('Исходные данные'!D664-C$100,2)</f>
        <v>1.8468978820261679</v>
      </c>
      <c r="K143" s="31">
        <f>POWER('Исходные данные'!D825-C$101,2)</f>
        <v>2.0140890346133</v>
      </c>
      <c r="L143" s="31">
        <f>POWER('Исходные данные'!D997-C$102,2)</f>
        <v>1.2401859504131987</v>
      </c>
      <c r="M143" s="31">
        <f>POWER('Исходные данные'!D41-C$103,2)</f>
        <v>397.77510248999977</v>
      </c>
    </row>
    <row r="144" spans="2:13" x14ac:dyDescent="0.3">
      <c r="B144" s="31"/>
      <c r="C144" s="31"/>
      <c r="D144" s="31"/>
      <c r="E144" s="31">
        <f>POWER('Исходные данные'!D86-C$95,2)</f>
        <v>1.1294271434063816</v>
      </c>
      <c r="F144" s="31">
        <f>POWER('Исходные данные'!D137-C$96,2)</f>
        <v>0.765625</v>
      </c>
      <c r="G144" s="31">
        <f>POWER('Исходные данные'!D257-C$97,2)</f>
        <v>1.7464863709898957</v>
      </c>
      <c r="H144" s="31">
        <f>POWER('Исходные данные'!D438-C$98,2)</f>
        <v>0.27271604938271321</v>
      </c>
      <c r="I144" s="31">
        <f>POWER('Исходные данные'!D555-C$99,2)</f>
        <v>0.22692231404958696</v>
      </c>
      <c r="J144" s="31">
        <f>POWER('Исходные данные'!D665-C$100,2)</f>
        <v>1.8468978820261679</v>
      </c>
      <c r="K144" s="31">
        <f>POWER('Исходные данные'!D826-C$101,2)</f>
        <v>2.0140890346133</v>
      </c>
      <c r="L144" s="31">
        <f>POWER('Исходные данные'!D998-C$102,2)</f>
        <v>1.4729132231404727</v>
      </c>
      <c r="M144" s="31">
        <f>POWER('Исходные данные'!D42-C$103,2)</f>
        <v>389.83738248999981</v>
      </c>
    </row>
    <row r="145" spans="2:13" x14ac:dyDescent="0.3">
      <c r="B145" s="31"/>
      <c r="C145" s="31"/>
      <c r="D145" s="31"/>
      <c r="E145" s="31">
        <f>POWER('Исходные данные'!D87-C$95,2)</f>
        <v>1.1294271434063816</v>
      </c>
      <c r="F145" s="31">
        <f>POWER('Исходные данные'!D138-C$96,2)</f>
        <v>0.60062500000000052</v>
      </c>
      <c r="G145" s="31">
        <f>POWER('Исходные данные'!D258-C$97,2)</f>
        <v>1.7464863709898957</v>
      </c>
      <c r="H145" s="31">
        <f>POWER('Исходные данные'!D439-C$98,2)</f>
        <v>0.27271604938271321</v>
      </c>
      <c r="I145" s="31">
        <f>POWER('Исходные данные'!D556-C$99,2)</f>
        <v>0.22692231404958696</v>
      </c>
      <c r="J145" s="31">
        <f>POWER('Исходные данные'!D666-C$100,2)</f>
        <v>1.5850966397901431</v>
      </c>
      <c r="K145" s="31">
        <f>POWER('Исходные данные'!D827-C$101,2)</f>
        <v>2.0140890346133</v>
      </c>
      <c r="L145" s="31">
        <f>POWER('Исходные данные'!D999-C$102,2)</f>
        <v>1.7256404958677471</v>
      </c>
      <c r="M145" s="31">
        <f>POWER('Исходные данные'!D43-C$103,2)</f>
        <v>389.83738248999981</v>
      </c>
    </row>
    <row r="146" spans="2:13" x14ac:dyDescent="0.3">
      <c r="B146" s="31"/>
      <c r="C146" s="31"/>
      <c r="D146" s="31"/>
      <c r="E146" s="31">
        <f>POWER('Исходные данные'!D88-C$95,2)</f>
        <v>1.351976163014226</v>
      </c>
      <c r="F146" s="31">
        <f>POWER('Исходные данные'!D139-C$96,2)</f>
        <v>0.60062500000000052</v>
      </c>
      <c r="G146" s="31">
        <f>POWER('Исходные данные'!D259-C$97,2)</f>
        <v>1.4921769787247021</v>
      </c>
      <c r="H146" s="31">
        <f>POWER('Исходные данные'!D440-C$98,2)</f>
        <v>0.27271604938271321</v>
      </c>
      <c r="I146" s="31">
        <f>POWER('Исходные данные'!D557-C$99,2)</f>
        <v>0.22692231404958696</v>
      </c>
      <c r="J146" s="31">
        <f>POWER('Исходные данные'!D667-C$100,2)</f>
        <v>1.5850966397901431</v>
      </c>
      <c r="K146" s="31">
        <f>POWER('Исходные данные'!D828-C$101,2)</f>
        <v>1.7402518253109804</v>
      </c>
      <c r="L146" s="31">
        <f>POWER('Исходные данные'!D1000-C$102,2)</f>
        <v>1.7256404958677471</v>
      </c>
      <c r="M146" s="31">
        <f>POWER('Исходные данные'!D44-C$103,2)</f>
        <v>385.89852248999978</v>
      </c>
    </row>
    <row r="147" spans="2:13" x14ac:dyDescent="0.3">
      <c r="B147" s="31"/>
      <c r="C147" s="31"/>
      <c r="D147" s="31"/>
      <c r="E147" s="31">
        <f>POWER('Исходные данные'!D89-C$95,2)</f>
        <v>1.5945251826220683</v>
      </c>
      <c r="F147" s="31">
        <f>POWER('Исходные данные'!D140-C$96,2)</f>
        <v>0.45562499999999978</v>
      </c>
      <c r="G147" s="31">
        <f>POWER('Исходные данные'!D260-C$97,2)</f>
        <v>1.4921769787247021</v>
      </c>
      <c r="H147" s="31">
        <f>POWER('Исходные данные'!D441-C$98,2)</f>
        <v>0.1782716049382696</v>
      </c>
      <c r="I147" s="31">
        <f>POWER('Исходные данные'!D558-C$99,2)</f>
        <v>0.22692231404958696</v>
      </c>
      <c r="J147" s="31">
        <f>POWER('Исходные данные'!D668-C$100,2)</f>
        <v>1.5850966397901431</v>
      </c>
      <c r="K147" s="31">
        <f>POWER('Исходные данные'!D829-C$101,2)</f>
        <v>1.7402518253109804</v>
      </c>
      <c r="L147" s="31">
        <f>POWER('Исходные данные'!D1001-C$102,2)</f>
        <v>5.8256404958677193</v>
      </c>
      <c r="M147" s="31">
        <f>POWER('Исходные данные'!D45-C$103,2)</f>
        <v>374.20194248999991</v>
      </c>
    </row>
    <row r="148" spans="2:13" x14ac:dyDescent="0.3">
      <c r="B148" s="31"/>
      <c r="C148" s="31"/>
      <c r="D148" s="31"/>
      <c r="E148" s="31">
        <f>POWER('Исходные данные'!D90-C$95,2)</f>
        <v>1.5945251826220683</v>
      </c>
      <c r="F148" s="31">
        <f>POWER('Исходные данные'!D141-C$96,2)</f>
        <v>0.45562499999999978</v>
      </c>
      <c r="G148" s="31">
        <f>POWER('Исходные данные'!D261-C$97,2)</f>
        <v>1.257867586459509</v>
      </c>
      <c r="H148" s="31">
        <f>POWER('Исходные данные'!D442-C$98,2)</f>
        <v>0.1782716049382696</v>
      </c>
      <c r="I148" s="31">
        <f>POWER('Исходные данные'!D559-C$99,2)</f>
        <v>0.1416495867768599</v>
      </c>
      <c r="J148" s="31">
        <f>POWER('Исходные данные'!D669-C$100,2)</f>
        <v>1.5850966397901431</v>
      </c>
      <c r="K148" s="31">
        <f>POWER('Исходные данные'!D830-C$101,2)</f>
        <v>1.7402518253109804</v>
      </c>
      <c r="L148" s="31">
        <f>POWER('Исходные данные'!D1002-C$102,2)</f>
        <v>6.8310950413222571</v>
      </c>
      <c r="M148" s="31">
        <f>POWER('Исходные данные'!D46-C$103,2)</f>
        <v>370.3430824899998</v>
      </c>
    </row>
    <row r="149" spans="2:13" x14ac:dyDescent="0.3">
      <c r="B149" s="31"/>
      <c r="C149" s="31"/>
      <c r="D149" s="31"/>
      <c r="E149" s="31">
        <f>POWER('Исходные данные'!D91-C$95,2)</f>
        <v>1.5945251826220683</v>
      </c>
      <c r="F149" s="31">
        <f>POWER('Исходные данные'!D142-C$96,2)</f>
        <v>0.33062500000000022</v>
      </c>
      <c r="G149" s="31">
        <f>POWER('Исходные данные'!D262-C$97,2)</f>
        <v>1.257867586459509</v>
      </c>
      <c r="H149" s="31">
        <f>POWER('Исходные данные'!D443-C$98,2)</f>
        <v>0.10382716049382586</v>
      </c>
      <c r="I149" s="31">
        <f>POWER('Исходные данные'!D560-C$99,2)</f>
        <v>0.1416495867768599</v>
      </c>
      <c r="J149" s="31">
        <f>POWER('Исходные данные'!D670-C$100,2)</f>
        <v>1.5850966397901431</v>
      </c>
      <c r="K149" s="31">
        <f>POWER('Исходные данные'!D831-C$101,2)</f>
        <v>1.4864146160086513</v>
      </c>
      <c r="L149" s="31">
        <f>POWER('Исходные данные'!D1003-C$102,2)</f>
        <v>12.345640495867707</v>
      </c>
      <c r="M149" s="31">
        <f>POWER('Исходные данные'!D47-C$103,2)</f>
        <v>370.3430824899998</v>
      </c>
    </row>
    <row r="150" spans="2:13" x14ac:dyDescent="0.3">
      <c r="B150" s="31"/>
      <c r="C150" s="31"/>
      <c r="D150" s="31"/>
      <c r="E150" s="31">
        <f>POWER('Исходные данные'!D92-C$95,2)</f>
        <v>1.8570742022299129</v>
      </c>
      <c r="F150" s="31">
        <f>POWER('Исходные данные'!D143-C$96,2)</f>
        <v>0.22562500000000052</v>
      </c>
      <c r="G150" s="31">
        <f>POWER('Исходные данные'!D263-C$97,2)</f>
        <v>1.257867586459509</v>
      </c>
      <c r="H150" s="31">
        <f>POWER('Исходные данные'!D444-C$98,2)</f>
        <v>0.10382716049382586</v>
      </c>
      <c r="I150" s="31">
        <f>POWER('Исходные данные'!D561-C$99,2)</f>
        <v>0.1416495867768599</v>
      </c>
      <c r="J150" s="31">
        <f>POWER('Исходные данные'!D671-C$100,2)</f>
        <v>1.5850966397901431</v>
      </c>
      <c r="K150" s="31">
        <f>POWER('Исходные данные'!D832-C$101,2)</f>
        <v>1.2525774067063307</v>
      </c>
      <c r="L150" s="31"/>
      <c r="M150" s="31">
        <f>POWER('Исходные данные'!D48-C$103,2)</f>
        <v>358.88650248999983</v>
      </c>
    </row>
    <row r="151" spans="2:13" x14ac:dyDescent="0.3">
      <c r="B151" s="31"/>
      <c r="C151" s="31"/>
      <c r="D151" s="31"/>
      <c r="E151" s="31">
        <f>POWER('Исходные данные'!D93-C$95,2)</f>
        <v>2.1396232218377551</v>
      </c>
      <c r="F151" s="31">
        <f>POWER('Исходные данные'!D144-C$96,2)</f>
        <v>0.22562500000000052</v>
      </c>
      <c r="G151" s="31">
        <f>POWER('Исходные данные'!D264-C$97,2)</f>
        <v>1.0435581941943155</v>
      </c>
      <c r="H151" s="31">
        <f>POWER('Исходные данные'!D445-C$98,2)</f>
        <v>0.10382716049382586</v>
      </c>
      <c r="I151" s="31">
        <f>POWER('Исходные данные'!D562-C$99,2)</f>
        <v>0.1416495867768599</v>
      </c>
      <c r="J151" s="31">
        <f>POWER('Исходные данные'!D672-C$100,2)</f>
        <v>1.5850966397901431</v>
      </c>
      <c r="K151" s="31">
        <f>POWER('Исходные данные'!D833-C$101,2)</f>
        <v>1.038740197404002</v>
      </c>
      <c r="L151" s="31"/>
      <c r="M151" s="31">
        <f>POWER('Исходные данные'!D49-C$103,2)</f>
        <v>351.34878248999985</v>
      </c>
    </row>
    <row r="152" spans="2:13" x14ac:dyDescent="0.3">
      <c r="B152" s="31"/>
      <c r="C152" s="31"/>
      <c r="D152" s="31"/>
      <c r="E152" s="31">
        <f>POWER('Исходные данные'!D94-C$95,2)</f>
        <v>2.1396232218377551</v>
      </c>
      <c r="F152" s="31">
        <f>POWER('Исходные данные'!D145-C$96,2)</f>
        <v>0.22562500000000052</v>
      </c>
      <c r="G152" s="31">
        <f>POWER('Исходные данные'!D265-C$97,2)</f>
        <v>1.0435581941943155</v>
      </c>
      <c r="H152" s="31">
        <f>POWER('Исходные данные'!D446-C$98,2)</f>
        <v>0.10382716049382586</v>
      </c>
      <c r="I152" s="31">
        <f>POWER('Исходные данные'!D563-C$99,2)</f>
        <v>0.1416495867768599</v>
      </c>
      <c r="J152" s="31">
        <f>POWER('Исходные данные'!D673-C$100,2)</f>
        <v>1.3432953975541182</v>
      </c>
      <c r="K152" s="31">
        <f>POWER('Исходные данные'!D834-C$101,2)</f>
        <v>1.038740197404002</v>
      </c>
      <c r="L152" s="31"/>
      <c r="M152" s="31">
        <f>POWER('Исходные данные'!D50-C$103,2)</f>
        <v>347.6099224899998</v>
      </c>
    </row>
    <row r="153" spans="2:13" x14ac:dyDescent="0.3">
      <c r="B153" s="31"/>
      <c r="C153" s="31"/>
      <c r="D153" s="31"/>
      <c r="E153" s="31">
        <f>POWER('Исходные данные'!D95-C$95,2)</f>
        <v>2.4421722414455971</v>
      </c>
      <c r="F153" s="31">
        <f>POWER('Исходные данные'!D146-C$96,2)</f>
        <v>0.22562500000000052</v>
      </c>
      <c r="G153" s="31">
        <f>POWER('Исходные данные'!D266-C$97,2)</f>
        <v>1.0435581941943155</v>
      </c>
      <c r="H153" s="31">
        <f>POWER('Исходные данные'!D447-C$98,2)</f>
        <v>0.10382716049382586</v>
      </c>
      <c r="I153" s="31">
        <f>POWER('Исходные данные'!D564-C$99,2)</f>
        <v>7.6376859504132727E-2</v>
      </c>
      <c r="J153" s="31">
        <f>POWER('Исходные данные'!D674-C$100,2)</f>
        <v>1.3432953975541182</v>
      </c>
      <c r="K153" s="31">
        <f>POWER('Исходные данные'!D835-C$101,2)</f>
        <v>1.038740197404002</v>
      </c>
      <c r="L153" s="31"/>
      <c r="M153" s="31">
        <f>POWER('Исходные данные'!D51-C$103,2)</f>
        <v>340.19220248999983</v>
      </c>
    </row>
    <row r="154" spans="2:13" x14ac:dyDescent="0.3">
      <c r="B154" s="31"/>
      <c r="C154" s="31"/>
      <c r="D154" s="31"/>
      <c r="E154" s="31">
        <f>POWER('Исходные данные'!D96-C$95,2)</f>
        <v>2.7647212610534422</v>
      </c>
      <c r="F154" s="31">
        <f>POWER('Исходные данные'!D147-C$96,2)</f>
        <v>0.140625</v>
      </c>
      <c r="G154" s="31">
        <f>POWER('Исходные данные'!D267-C$97,2)</f>
        <v>1.0435581941943155</v>
      </c>
      <c r="H154" s="31">
        <f>POWER('Исходные данные'!D448-C$98,2)</f>
        <v>0.10382716049382586</v>
      </c>
      <c r="I154" s="31">
        <f>POWER('Исходные данные'!D565-C$99,2)</f>
        <v>7.6376859504132727E-2</v>
      </c>
      <c r="J154" s="31">
        <f>POWER('Исходные данные'!D675-C$100,2)</f>
        <v>1.3432953975541182</v>
      </c>
      <c r="K154" s="31">
        <f>POWER('Исходные данные'!D836-C$101,2)</f>
        <v>1.038740197404002</v>
      </c>
      <c r="L154" s="31"/>
      <c r="M154" s="31">
        <f>POWER('Исходные данные'!D52-C$103,2)</f>
        <v>332.85448248999984</v>
      </c>
    </row>
    <row r="155" spans="2:13" x14ac:dyDescent="0.3">
      <c r="B155" s="31"/>
      <c r="C155" s="31"/>
      <c r="D155" s="31"/>
      <c r="E155" s="31">
        <f>POWER('Исходные данные'!D97-C$95,2)</f>
        <v>3.1072702806612837</v>
      </c>
      <c r="F155" s="31">
        <f>POWER('Исходные данные'!D148-C$96,2)</f>
        <v>0.140625</v>
      </c>
      <c r="G155" s="31">
        <f>POWER('Исходные данные'!D268-C$97,2)</f>
        <v>1.0435581941943155</v>
      </c>
      <c r="H155" s="31">
        <f>POWER('Исходные данные'!D449-C$98,2)</f>
        <v>4.9382716049381575E-2</v>
      </c>
      <c r="I155" s="31">
        <f>POWER('Исходные данные'!D566-C$99,2)</f>
        <v>3.1104132231405398E-2</v>
      </c>
      <c r="J155" s="31">
        <f>POWER('Исходные данные'!D676-C$100,2)</f>
        <v>1.121494155318093</v>
      </c>
      <c r="K155" s="31">
        <f>POWER('Исходные данные'!D837-C$101,2)</f>
        <v>1.038740197404002</v>
      </c>
      <c r="L155" s="31"/>
      <c r="M155" s="31">
        <f>POWER('Исходные данные'!D53-C$103,2)</f>
        <v>318.41904248999987</v>
      </c>
    </row>
    <row r="156" spans="2:13" x14ac:dyDescent="0.3">
      <c r="B156" s="31"/>
      <c r="C156" s="31"/>
      <c r="D156" s="31"/>
      <c r="E156" s="31">
        <f>POWER('Исходные данные'!D98-C$95,2)</f>
        <v>3.1072702806612837</v>
      </c>
      <c r="F156" s="31">
        <f>POWER('Исходные данные'!D149-C$96,2)</f>
        <v>0.140625</v>
      </c>
      <c r="G156" s="31">
        <f>POWER('Исходные данные'!D269-C$97,2)</f>
        <v>1.0435581941943155</v>
      </c>
      <c r="H156" s="31">
        <f>POWER('Исходные данные'!D450-C$98,2)</f>
        <v>4.9382716049381575E-2</v>
      </c>
      <c r="I156" s="31">
        <f>POWER('Исходные данные'!D567-C$99,2)</f>
        <v>3.1104132231405398E-2</v>
      </c>
      <c r="J156" s="31">
        <f>POWER('Исходные данные'!D677-C$100,2)</f>
        <v>1.121494155318093</v>
      </c>
      <c r="K156" s="31">
        <f>POWER('Исходные данные'!D838-C$101,2)</f>
        <v>0.84490298810167375</v>
      </c>
      <c r="L156" s="31"/>
      <c r="M156" s="31">
        <f>POWER('Исходные данные'!D54-C$103,2)</f>
        <v>311.32132248999977</v>
      </c>
    </row>
    <row r="157" spans="2:13" x14ac:dyDescent="0.3">
      <c r="B157" s="31"/>
      <c r="C157" s="31"/>
      <c r="D157" s="31"/>
      <c r="E157" s="31"/>
      <c r="F157" s="31">
        <f>POWER('Исходные данные'!D150-C$96,2)</f>
        <v>7.5625000000000192E-2</v>
      </c>
      <c r="G157" s="31">
        <f>POWER('Исходные данные'!D270-C$97,2)</f>
        <v>0.84924880192912233</v>
      </c>
      <c r="H157" s="31">
        <f>POWER('Исходные данные'!D451-C$98,2)</f>
        <v>1.4938271604937731E-2</v>
      </c>
      <c r="I157" s="31">
        <f>POWER('Исходные данные'!D568-C$99,2)</f>
        <v>3.1104132231405398E-2</v>
      </c>
      <c r="J157" s="31">
        <f>POWER('Исходные данные'!D678-C$100,2)</f>
        <v>1.121494155318093</v>
      </c>
      <c r="K157" s="31">
        <f>POWER('Исходные данные'!D839-C$101,2)</f>
        <v>0.84490298810167375</v>
      </c>
      <c r="L157" s="31"/>
      <c r="M157" s="31">
        <f>POWER('Исходные данные'!D55-C$103,2)</f>
        <v>293.92702248999979</v>
      </c>
    </row>
    <row r="158" spans="2:13" x14ac:dyDescent="0.3">
      <c r="B158" s="31"/>
      <c r="C158" s="31"/>
      <c r="D158" s="31"/>
      <c r="E158" s="31"/>
      <c r="F158" s="31">
        <f>POWER('Исходные данные'!D151-C$96,2)</f>
        <v>3.0624999999999937E-2</v>
      </c>
      <c r="G158" s="31">
        <f>POWER('Исходные данные'!D271-C$97,2)</f>
        <v>0.84924880192912233</v>
      </c>
      <c r="H158" s="31">
        <f>POWER('Исходные данные'!D452-C$98,2)</f>
        <v>1.4938271604937731E-2</v>
      </c>
      <c r="I158" s="31">
        <f>POWER('Исходные данные'!D569-C$99,2)</f>
        <v>3.1104132231405398E-2</v>
      </c>
      <c r="J158" s="31">
        <f>POWER('Исходные данные'!D679-C$100,2)</f>
        <v>0.73789167084603935</v>
      </c>
      <c r="K158" s="31">
        <f>POWER('Исходные данные'!D840-C$101,2)</f>
        <v>0.84490298810167375</v>
      </c>
      <c r="L158" s="31"/>
      <c r="M158" s="31">
        <f>POWER('Исходные данные'!D56-C$103,2)</f>
        <v>287.10930248999983</v>
      </c>
    </row>
    <row r="159" spans="2:13" x14ac:dyDescent="0.3">
      <c r="B159" s="31"/>
      <c r="C159" s="31"/>
      <c r="D159" s="31"/>
      <c r="E159" s="31"/>
      <c r="F159" s="31">
        <f>POWER('Исходные данные'!D152-C$96,2)</f>
        <v>3.0624999999999937E-2</v>
      </c>
      <c r="G159" s="31">
        <f>POWER('Исходные данные'!D272-C$97,2)</f>
        <v>0.84924880192912233</v>
      </c>
      <c r="H159" s="31">
        <f>POWER('Исходные данные'!D453-C$98,2)</f>
        <v>1.4938271604937731E-2</v>
      </c>
      <c r="I159" s="31">
        <f>POWER('Исходные данные'!D570-C$99,2)</f>
        <v>3.1104132231405398E-2</v>
      </c>
      <c r="J159" s="31">
        <f>POWER('Исходные данные'!D680-C$100,2)</f>
        <v>0.73789167084603935</v>
      </c>
      <c r="K159" s="31">
        <f>POWER('Исходные данные'!D841-C$101,2)</f>
        <v>0.84490298810167375</v>
      </c>
      <c r="L159" s="31"/>
      <c r="M159" s="31">
        <f>POWER('Исходные данные'!D57-C$103,2)</f>
        <v>287.10930248999983</v>
      </c>
    </row>
    <row r="160" spans="2:13" x14ac:dyDescent="0.3">
      <c r="B160" s="31"/>
      <c r="C160" s="31"/>
      <c r="D160" s="31"/>
      <c r="E160" s="31"/>
      <c r="F160" s="31">
        <f>POWER('Исходные данные'!D153-C$96,2)</f>
        <v>3.0624999999999937E-2</v>
      </c>
      <c r="G160" s="31">
        <f>POWER('Исходные данные'!D273-C$97,2)</f>
        <v>0.84924880192912233</v>
      </c>
      <c r="H160" s="31">
        <f>POWER('Исходные данные'!D454-C$98,2)</f>
        <v>1.4938271604937731E-2</v>
      </c>
      <c r="I160" s="31">
        <f>POWER('Исходные данные'!D571-C$99,2)</f>
        <v>5.8314049586779305E-3</v>
      </c>
      <c r="J160" s="31">
        <f>POWER('Исходные данные'!D681-C$100,2)</f>
        <v>0.73789167084603935</v>
      </c>
      <c r="K160" s="31">
        <f>POWER('Исходные данные'!D842-C$101,2)</f>
        <v>0.84490298810167375</v>
      </c>
      <c r="L160" s="31"/>
      <c r="M160" s="31">
        <f>POWER('Исходные данные'!D58-C$103,2)</f>
        <v>287.10930248999983</v>
      </c>
    </row>
    <row r="161" spans="2:13" x14ac:dyDescent="0.3">
      <c r="B161" s="31"/>
      <c r="C161" s="31"/>
      <c r="D161" s="31"/>
      <c r="E161" s="31"/>
      <c r="F161" s="31">
        <f>POWER('Исходные данные'!D154-C$96,2)</f>
        <v>5.6250000000000267E-3</v>
      </c>
      <c r="G161" s="31">
        <f>POWER('Исходные данные'!D274-C$97,2)</f>
        <v>0.84924880192912233</v>
      </c>
      <c r="H161" s="31">
        <f>POWER('Исходные данные'!D455-C$98,2)</f>
        <v>1.4938271604937731E-2</v>
      </c>
      <c r="I161" s="31">
        <f>POWER('Исходные данные'!D572-C$99,2)</f>
        <v>5.8314049586779305E-3</v>
      </c>
      <c r="J161" s="31">
        <f>POWER('Исходные данные'!D682-C$100,2)</f>
        <v>0.73789167084603935</v>
      </c>
      <c r="K161" s="31">
        <f>POWER('Исходные данные'!D843-C$101,2)</f>
        <v>0.67106577879935203</v>
      </c>
      <c r="L161" s="31"/>
      <c r="M161" s="31">
        <f>POWER('Исходные данные'!D59-C$103,2)</f>
        <v>283.73044248999992</v>
      </c>
    </row>
    <row r="162" spans="2:13" x14ac:dyDescent="0.3">
      <c r="B162" s="31"/>
      <c r="C162" s="31"/>
      <c r="D162" s="31"/>
      <c r="E162" s="31"/>
      <c r="F162" s="31">
        <f>POWER('Исходные данные'!D155-C$96,2)</f>
        <v>5.6250000000000267E-3</v>
      </c>
      <c r="G162" s="31">
        <f>POWER('Исходные данные'!D275-C$97,2)</f>
        <v>0.84924880192912233</v>
      </c>
      <c r="H162" s="31">
        <f>POWER('Исходные данные'!D456-C$98,2)</f>
        <v>1.4938271604937731E-2</v>
      </c>
      <c r="I162" s="31">
        <f>POWER('Исходные данные'!D573-C$99,2)</f>
        <v>5.8314049586779305E-3</v>
      </c>
      <c r="J162" s="31">
        <f>POWER('Исходные данные'!D683-C$100,2)</f>
        <v>0.57609042861001425</v>
      </c>
      <c r="K162" s="31">
        <f>POWER('Исходные данные'!D844-C$101,2)</f>
        <v>0.67106577879935203</v>
      </c>
      <c r="L162" s="31"/>
      <c r="M162" s="31">
        <f>POWER('Исходные данные'!D60-C$103,2)</f>
        <v>280.37158248999987</v>
      </c>
    </row>
    <row r="163" spans="2:13" x14ac:dyDescent="0.3">
      <c r="B163" s="31"/>
      <c r="C163" s="31"/>
      <c r="D163" s="31"/>
      <c r="E163" s="31"/>
      <c r="F163" s="31">
        <f>POWER('Исходные данные'!D156-C$96,2)</f>
        <v>5.6250000000000267E-3</v>
      </c>
      <c r="G163" s="31">
        <f>POWER('Исходные данные'!D276-C$97,2)</f>
        <v>0.67493940966392907</v>
      </c>
      <c r="H163" s="31">
        <f>POWER('Исходные данные'!D457-C$98,2)</f>
        <v>4.938271604937052E-4</v>
      </c>
      <c r="I163" s="31">
        <f>POWER('Исходные данные'!D574-C$99,2)</f>
        <v>5.8314049586779305E-3</v>
      </c>
      <c r="J163" s="31">
        <f>POWER('Исходные данные'!D684-C$100,2)</f>
        <v>0.43428918637398894</v>
      </c>
      <c r="K163" s="31">
        <f>POWER('Исходные данные'!D845-C$101,2)</f>
        <v>0.67106577879935203</v>
      </c>
      <c r="L163" s="31"/>
      <c r="M163" s="31">
        <f>POWER('Исходные данные'!D61-C$103,2)</f>
        <v>280.37158248999987</v>
      </c>
    </row>
    <row r="164" spans="2:13" x14ac:dyDescent="0.3">
      <c r="B164" s="31"/>
      <c r="C164" s="31"/>
      <c r="D164" s="31"/>
      <c r="E164" s="31"/>
      <c r="F164" s="31">
        <f>POWER('Исходные данные'!D157-C$96,2)</f>
        <v>6.2499999999999557E-4</v>
      </c>
      <c r="G164" s="31">
        <f>POWER('Исходные данные'!D277-C$97,2)</f>
        <v>0.67493940966392907</v>
      </c>
      <c r="H164" s="31">
        <f>POWER('Исходные данные'!D458-C$98,2)</f>
        <v>4.938271604937052E-4</v>
      </c>
      <c r="I164" s="31">
        <f>POWER('Исходные данные'!D575-C$99,2)</f>
        <v>5.586776859504047E-4</v>
      </c>
      <c r="J164" s="31">
        <f>POWER('Исходные данные'!D685-C$100,2)</f>
        <v>0.43428918637398894</v>
      </c>
      <c r="K164" s="31">
        <f>POWER('Исходные данные'!D846-C$101,2)</f>
        <v>0.51722856949702423</v>
      </c>
      <c r="L164" s="31"/>
      <c r="M164" s="31">
        <f>POWER('Исходные данные'!D62-C$103,2)</f>
        <v>277.0327224899998</v>
      </c>
    </row>
    <row r="165" spans="2:13" x14ac:dyDescent="0.3">
      <c r="B165" s="31"/>
      <c r="C165" s="31"/>
      <c r="D165" s="31"/>
      <c r="E165" s="31"/>
      <c r="F165" s="31">
        <f>POWER('Исходные данные'!D158-C$96,2)</f>
        <v>6.2499999999999557E-4</v>
      </c>
      <c r="G165" s="31">
        <f>POWER('Исходные данные'!D278-C$97,2)</f>
        <v>0.52063001739873582</v>
      </c>
      <c r="H165" s="31">
        <f>POWER('Исходные данные'!D459-C$98,2)</f>
        <v>4.938271604937052E-4</v>
      </c>
      <c r="I165" s="31">
        <f>POWER('Исходные данные'!D576-C$99,2)</f>
        <v>5.586776859504047E-4</v>
      </c>
      <c r="J165" s="31">
        <f>POWER('Исходные данные'!D686-C$100,2)</f>
        <v>0.43428918637398894</v>
      </c>
      <c r="K165" s="31">
        <f>POWER('Исходные данные'!D847-C$101,2)</f>
        <v>0.51722856949702423</v>
      </c>
      <c r="L165" s="31"/>
      <c r="M165" s="31">
        <f>POWER('Исходные данные'!D63-C$103,2)</f>
        <v>273.71386248999988</v>
      </c>
    </row>
    <row r="166" spans="2:13" x14ac:dyDescent="0.3">
      <c r="B166" s="31"/>
      <c r="C166" s="31"/>
      <c r="D166" s="31"/>
      <c r="E166" s="31"/>
      <c r="F166" s="31">
        <f>POWER('Исходные данные'!D159-C$96,2)</f>
        <v>1.5625E-2</v>
      </c>
      <c r="G166" s="31">
        <f>POWER('Исходные данные'!D279-C$97,2)</f>
        <v>0.52063001739873582</v>
      </c>
      <c r="H166" s="31">
        <f>POWER('Исходные данные'!D460-C$98,2)</f>
        <v>4.938271604937052E-4</v>
      </c>
      <c r="I166" s="31">
        <f>POWER('Исходные данные'!D577-C$99,2)</f>
        <v>1.5285950413223007E-2</v>
      </c>
      <c r="J166" s="31">
        <f>POWER('Исходные данные'!D687-C$100,2)</f>
        <v>0.31248794413796355</v>
      </c>
      <c r="K166" s="31">
        <f>POWER('Исходные данные'!D848-C$101,2)</f>
        <v>0.51722856949702423</v>
      </c>
      <c r="L166" s="31"/>
      <c r="M166" s="31">
        <f>POWER('Исходные данные'!D64-C$103,2)</f>
        <v>273.71386248999988</v>
      </c>
    </row>
    <row r="167" spans="2:13" x14ac:dyDescent="0.3">
      <c r="B167" s="31"/>
      <c r="C167" s="31"/>
      <c r="D167" s="31"/>
      <c r="E167" s="31"/>
      <c r="F167" s="31">
        <f>POWER('Исходные данные'!D160-C$96,2)</f>
        <v>1.5625E-2</v>
      </c>
      <c r="G167" s="31">
        <f>POWER('Исходные данные'!D280-C$97,2)</f>
        <v>0.52063001739873582</v>
      </c>
      <c r="H167" s="31">
        <f>POWER('Исходные данные'!D461-C$98,2)</f>
        <v>6.0493827160497541E-3</v>
      </c>
      <c r="I167" s="31">
        <f>POWER('Исходные данные'!D578-C$99,2)</f>
        <v>1.5285950413223007E-2</v>
      </c>
      <c r="J167" s="31">
        <f>POWER('Исходные данные'!D688-C$100,2)</f>
        <v>0.31248794413796355</v>
      </c>
      <c r="K167" s="31">
        <f>POWER('Исходные данные'!D849-C$101,2)</f>
        <v>0.38339136019470149</v>
      </c>
      <c r="L167" s="31"/>
      <c r="M167" s="31">
        <f>POWER('Исходные данные'!D65-C$103,2)</f>
        <v>270.41500248999984</v>
      </c>
    </row>
    <row r="168" spans="2:13" x14ac:dyDescent="0.3">
      <c r="B168" s="31"/>
      <c r="C168" s="31"/>
      <c r="D168" s="31"/>
      <c r="E168" s="31"/>
      <c r="F168" s="31">
        <f>POWER('Исходные данные'!D161-C$96,2)</f>
        <v>1.5625E-2</v>
      </c>
      <c r="G168" s="31">
        <f>POWER('Исходные данные'!D281-C$97,2)</f>
        <v>0.52063001739873582</v>
      </c>
      <c r="H168" s="31">
        <f>POWER('Исходные данные'!D462-C$98,2)</f>
        <v>3.1604938271605661E-2</v>
      </c>
      <c r="I168" s="31">
        <f>POWER('Исходные данные'!D579-C$99,2)</f>
        <v>1.5285950413223007E-2</v>
      </c>
      <c r="J168" s="31">
        <f>POWER('Исходные данные'!D689-C$100,2)</f>
        <v>0.21068670190193797</v>
      </c>
      <c r="K168" s="31">
        <f>POWER('Исходные данные'!D850-C$101,2)</f>
        <v>0.38339136019470149</v>
      </c>
      <c r="L168" s="31"/>
      <c r="M168" s="31">
        <f>POWER('Исходные данные'!D66-C$103,2)</f>
        <v>270.41500248999984</v>
      </c>
    </row>
    <row r="169" spans="2:13" x14ac:dyDescent="0.3">
      <c r="B169" s="31"/>
      <c r="C169" s="31"/>
      <c r="D169" s="31"/>
      <c r="E169" s="31"/>
      <c r="F169" s="31">
        <f>POWER('Исходные данные'!D162-C$96,2)</f>
        <v>1.5625E-2</v>
      </c>
      <c r="G169" s="31">
        <f>POWER('Исходные данные'!D282-C$97,2)</f>
        <v>0.38632062513354254</v>
      </c>
      <c r="H169" s="31">
        <f>POWER('Исходные данные'!D463-C$98,2)</f>
        <v>7.7160493827161919E-2</v>
      </c>
      <c r="I169" s="31">
        <f>POWER('Исходные данные'!D580-C$99,2)</f>
        <v>5.0013223140495472E-2</v>
      </c>
      <c r="J169" s="31">
        <f>POWER('Исходные данные'!D690-C$100,2)</f>
        <v>0.21068670190193797</v>
      </c>
      <c r="K169" s="31">
        <f>POWER('Исходные данные'!D851-C$101,2)</f>
        <v>0.38339136019470149</v>
      </c>
      <c r="L169" s="31"/>
      <c r="M169" s="31">
        <f>POWER('Исходные данные'!D67-C$103,2)</f>
        <v>267.13614248999988</v>
      </c>
    </row>
    <row r="170" spans="2:13" x14ac:dyDescent="0.3">
      <c r="B170" s="31"/>
      <c r="C170" s="31"/>
      <c r="D170" s="31"/>
      <c r="E170" s="31"/>
      <c r="F170" s="31">
        <f>POWER('Исходные данные'!D163-C$96,2)</f>
        <v>5.0624999999999837E-2</v>
      </c>
      <c r="G170" s="31">
        <f>POWER('Исходные данные'!D283-C$97,2)</f>
        <v>0.38632062513354254</v>
      </c>
      <c r="H170" s="31">
        <f>POWER('Исходные данные'!D464-C$98,2)</f>
        <v>7.7160493827161919E-2</v>
      </c>
      <c r="I170" s="31">
        <f>POWER('Исходные данные'!D581-C$99,2)</f>
        <v>0.10474049586776779</v>
      </c>
      <c r="J170" s="31">
        <f>POWER('Исходные данные'!D691-C$100,2)</f>
        <v>0.21068670190193797</v>
      </c>
      <c r="K170" s="31">
        <f>POWER('Исходные данные'!D852-C$101,2)</f>
        <v>0.38339136019470149</v>
      </c>
      <c r="L170" s="31"/>
      <c r="M170" s="31">
        <f>POWER('Исходные данные'!D68-C$103,2)</f>
        <v>263.87728248999986</v>
      </c>
    </row>
    <row r="171" spans="2:13" x14ac:dyDescent="0.3">
      <c r="B171" s="31"/>
      <c r="C171" s="31"/>
      <c r="D171" s="31"/>
      <c r="E171" s="31"/>
      <c r="F171" s="31">
        <f>POWER('Исходные данные'!D164-C$96,2)</f>
        <v>5.0624999999999837E-2</v>
      </c>
      <c r="G171" s="31">
        <f>POWER('Исходные данные'!D284-C$97,2)</f>
        <v>0.38632062513354254</v>
      </c>
      <c r="H171" s="31">
        <f>POWER('Исходные данные'!D465-C$98,2)</f>
        <v>7.7160493827161919E-2</v>
      </c>
      <c r="I171" s="31">
        <f>POWER('Исходные данные'!D582-C$99,2)</f>
        <v>0.10474049586776779</v>
      </c>
      <c r="J171" s="31">
        <f>POWER('Исходные данные'!D692-C$100,2)</f>
        <v>0.21068670190193797</v>
      </c>
      <c r="K171" s="31">
        <f>POWER('Исходные данные'!D853-C$101,2)</f>
        <v>0.38339136019470149</v>
      </c>
      <c r="L171" s="31"/>
      <c r="M171" s="31">
        <f>POWER('Исходные данные'!D69-C$103,2)</f>
        <v>263.87728248999986</v>
      </c>
    </row>
    <row r="172" spans="2:13" x14ac:dyDescent="0.3">
      <c r="B172" s="31"/>
      <c r="C172" s="31"/>
      <c r="D172" s="31"/>
      <c r="E172" s="31"/>
      <c r="F172" s="31">
        <f>POWER('Исходные данные'!D165-C$96,2)</f>
        <v>0.10562499999999983</v>
      </c>
      <c r="G172" s="31">
        <f>POWER('Исходные данные'!D285-C$97,2)</f>
        <v>0.27201123286834916</v>
      </c>
      <c r="H172" s="31">
        <f>POWER('Исходные данные'!D466-C$98,2)</f>
        <v>0.14271604938271773</v>
      </c>
      <c r="I172" s="31">
        <f>POWER('Исходные данные'!D583-C$99,2)</f>
        <v>0.10474049586776779</v>
      </c>
      <c r="J172" s="31">
        <f>POWER('Исходные данные'!D693-C$100,2)</f>
        <v>0.12888545966591097</v>
      </c>
      <c r="K172" s="31">
        <f>POWER('Исходные данные'!D854-C$101,2)</f>
        <v>0.38339136019470149</v>
      </c>
      <c r="L172" s="31"/>
      <c r="M172" s="31">
        <f>POWER('Исходные данные'!D70-C$103,2)</f>
        <v>263.87728248999986</v>
      </c>
    </row>
    <row r="173" spans="2:13" x14ac:dyDescent="0.3">
      <c r="B173" s="31"/>
      <c r="C173" s="31"/>
      <c r="D173" s="31"/>
      <c r="E173" s="31"/>
      <c r="F173" s="31">
        <f>POWER('Исходные данные'!D166-C$96,2)</f>
        <v>0.18062499999999984</v>
      </c>
      <c r="G173" s="31">
        <f>POWER('Исходные данные'!D286-C$97,2)</f>
        <v>0.27201123286834916</v>
      </c>
      <c r="H173" s="31">
        <f>POWER('Исходные данные'!D467-C$98,2)</f>
        <v>0.14271604938271773</v>
      </c>
      <c r="I173" s="31">
        <f>POWER('Исходные данные'!D584-C$99,2)</f>
        <v>0.10474049586776779</v>
      </c>
      <c r="J173" s="31">
        <f>POWER('Исходные данные'!D694-C$100,2)</f>
        <v>0.12888545966591097</v>
      </c>
      <c r="K173" s="31">
        <f>POWER('Исходные данные'!D855-C$101,2)</f>
        <v>0.38339136019470149</v>
      </c>
      <c r="L173" s="31"/>
      <c r="M173" s="31">
        <f>POWER('Исходные данные'!D71-C$103,2)</f>
        <v>254.22070248999984</v>
      </c>
    </row>
    <row r="174" spans="2:13" x14ac:dyDescent="0.3">
      <c r="B174" s="31"/>
      <c r="C174" s="31"/>
      <c r="D174" s="31"/>
      <c r="E174" s="31"/>
      <c r="F174" s="31">
        <f>POWER('Исходные данные'!D167-C$96,2)</f>
        <v>0.18062499999999984</v>
      </c>
      <c r="G174" s="31">
        <f>POWER('Исходные данные'!D287-C$97,2)</f>
        <v>0.27201123286834916</v>
      </c>
      <c r="H174" s="31">
        <f>POWER('Исходные данные'!D468-C$98,2)</f>
        <v>0.14271604938271773</v>
      </c>
      <c r="I174" s="31">
        <f>POWER('Исходные данные'!D585-C$99,2)</f>
        <v>0.17946776859503996</v>
      </c>
      <c r="J174" s="31">
        <f>POWER('Исходные данные'!D695-C$100,2)</f>
        <v>0.12888545966591097</v>
      </c>
      <c r="K174" s="31">
        <f>POWER('Исходные данные'!D856-C$101,2)</f>
        <v>0.26955415089237417</v>
      </c>
      <c r="L174" s="31"/>
      <c r="M174" s="31">
        <f>POWER('Исходные данные'!D72-C$103,2)</f>
        <v>254.22070248999984</v>
      </c>
    </row>
    <row r="175" spans="2:13" x14ac:dyDescent="0.3">
      <c r="B175" s="31"/>
      <c r="C175" s="31"/>
      <c r="D175" s="31"/>
      <c r="E175" s="31"/>
      <c r="F175" s="31">
        <f>POWER('Исходные данные'!D168-C$96,2)</f>
        <v>0.2756249999999999</v>
      </c>
      <c r="G175" s="31">
        <f>POWER('Исходные данные'!D288-C$97,2)</f>
        <v>0.27201123286834916</v>
      </c>
      <c r="H175" s="31">
        <f>POWER('Исходные данные'!D469-C$98,2)</f>
        <v>0.22827160493827423</v>
      </c>
      <c r="I175" s="31">
        <f>POWER('Исходные данные'!D586-C$99,2)</f>
        <v>0.17946776859503996</v>
      </c>
      <c r="J175" s="31">
        <f>POWER('Исходные данные'!D696-C$100,2)</f>
        <v>0.12888545966591097</v>
      </c>
      <c r="K175" s="31">
        <f>POWER('Исходные данные'!D857-C$101,2)</f>
        <v>0.17571694159004739</v>
      </c>
      <c r="L175" s="31"/>
      <c r="M175" s="31">
        <f>POWER('Исходные данные'!D73-C$103,2)</f>
        <v>247.88298248999985</v>
      </c>
    </row>
    <row r="176" spans="2:13" x14ac:dyDescent="0.3">
      <c r="B176" s="31"/>
      <c r="C176" s="31"/>
      <c r="D176" s="31"/>
      <c r="E176" s="31"/>
      <c r="F176" s="31">
        <f>POWER('Исходные данные'!D169-C$96,2)</f>
        <v>0.2756249999999999</v>
      </c>
      <c r="G176" s="31">
        <f>POWER('Исходные данные'!D289-C$97,2)</f>
        <v>0.27201123286834916</v>
      </c>
      <c r="H176" s="31">
        <f>POWER('Исходные данные'!D470-C$98,2)</f>
        <v>0.22827160493827423</v>
      </c>
      <c r="I176" s="31">
        <f>POWER('Исходные данные'!D587-C$99,2)</f>
        <v>0.27419504132231387</v>
      </c>
      <c r="J176" s="31">
        <f>POWER('Исходные данные'!D697-C$100,2)</f>
        <v>0.12888545966591097</v>
      </c>
      <c r="K176" s="31">
        <f>POWER('Исходные данные'!D858-C$101,2)</f>
        <v>0.17571694159004739</v>
      </c>
      <c r="L176" s="31"/>
      <c r="M176" s="31">
        <f>POWER('Исходные данные'!D74-C$103,2)</f>
        <v>247.88298248999985</v>
      </c>
    </row>
    <row r="177" spans="2:13" x14ac:dyDescent="0.3">
      <c r="B177" s="31"/>
      <c r="C177" s="31"/>
      <c r="D177" s="31"/>
      <c r="E177" s="31"/>
      <c r="F177" s="31">
        <f>POWER('Исходные данные'!D170-C$96,2)</f>
        <v>0.2756249999999999</v>
      </c>
      <c r="G177" s="31">
        <f>POWER('Исходные данные'!D290-C$97,2)</f>
        <v>0.27201123286834916</v>
      </c>
      <c r="H177" s="31">
        <f>POWER('Исходные данные'!D471-C$98,2)</f>
        <v>0.22827160493827423</v>
      </c>
      <c r="I177" s="31">
        <f>POWER('Исходные данные'!D588-C$99,2)</f>
        <v>0.27419504132231387</v>
      </c>
      <c r="J177" s="31">
        <f>POWER('Исходные данные'!D698-C$100,2)</f>
        <v>6.7084217429885476E-2</v>
      </c>
      <c r="K177" s="31">
        <f>POWER('Исходные данные'!D859-C$101,2)</f>
        <v>0.17571694159004739</v>
      </c>
      <c r="L177" s="31"/>
      <c r="M177" s="31">
        <f>POWER('Исходные данные'!D75-C$103,2)</f>
        <v>247.88298248999985</v>
      </c>
    </row>
    <row r="178" spans="2:13" x14ac:dyDescent="0.3">
      <c r="B178" s="31"/>
      <c r="C178" s="31"/>
      <c r="D178" s="31"/>
      <c r="E178" s="31"/>
      <c r="F178" s="31">
        <f>POWER('Исходные данные'!D171-C$96,2)</f>
        <v>0.2756249999999999</v>
      </c>
      <c r="G178" s="31">
        <f>POWER('Исходные данные'!D291-C$97,2)</f>
        <v>0.27201123286834916</v>
      </c>
      <c r="H178" s="31">
        <f>POWER('Исходные данные'!D472-C$98,2)</f>
        <v>0.33382716049382993</v>
      </c>
      <c r="I178" s="31">
        <f>POWER('Исходные данные'!D589-C$99,2)</f>
        <v>0.52364958677685824</v>
      </c>
      <c r="J178" s="31">
        <f>POWER('Исходные данные'!D699-C$100,2)</f>
        <v>6.7084217429885476E-2</v>
      </c>
      <c r="K178" s="31">
        <f>POWER('Исходные данные'!D860-C$101,2)</f>
        <v>0.17571694159004739</v>
      </c>
      <c r="L178" s="31"/>
      <c r="M178" s="31">
        <f>POWER('Исходные данные'!D76-C$103,2)</f>
        <v>244.74412248999982</v>
      </c>
    </row>
    <row r="179" spans="2:13" x14ac:dyDescent="0.3">
      <c r="B179" s="31"/>
      <c r="C179" s="31"/>
      <c r="D179" s="31"/>
      <c r="E179" s="31"/>
      <c r="F179" s="31">
        <f>POWER('Исходные данные'!D172-C$96,2)</f>
        <v>0.2756249999999999</v>
      </c>
      <c r="G179" s="31">
        <f>POWER('Исходные данные'!D292-C$97,2)</f>
        <v>0.17770184060315589</v>
      </c>
      <c r="H179" s="31">
        <f>POWER('Исходные данные'!D473-C$98,2)</f>
        <v>0.45938271604938546</v>
      </c>
      <c r="I179" s="31">
        <f>POWER('Исходные данные'!D590-C$99,2)</f>
        <v>0.67837685950413018</v>
      </c>
      <c r="J179" s="31">
        <f>POWER('Исходные данные'!D700-C$100,2)</f>
        <v>6.7084217429885476E-2</v>
      </c>
      <c r="K179" s="31">
        <f>POWER('Исходные данные'!D861-C$101,2)</f>
        <v>0.10187973228772348</v>
      </c>
      <c r="L179" s="31"/>
      <c r="M179" s="31">
        <f>POWER('Исходные данные'!D77-C$103,2)</f>
        <v>244.74412248999982</v>
      </c>
    </row>
    <row r="180" spans="2:13" x14ac:dyDescent="0.3">
      <c r="B180" s="31"/>
      <c r="C180" s="31"/>
      <c r="D180" s="31"/>
      <c r="E180" s="31"/>
      <c r="F180" s="31">
        <f>POWER('Исходные данные'!D173-C$96,2)</f>
        <v>0.390625</v>
      </c>
      <c r="G180" s="31">
        <f>POWER('Исходные данные'!D293-C$97,2)</f>
        <v>0.17770184060315589</v>
      </c>
      <c r="H180" s="31">
        <f>POWER('Исходные данные'!D474-C$98,2)</f>
        <v>0.60493827160494229</v>
      </c>
      <c r="I180" s="31">
        <f>POWER('Исходные данные'!D591-C$99,2)</f>
        <v>0.67837685950413018</v>
      </c>
      <c r="J180" s="31">
        <f>POWER('Исходные данные'!D701-C$100,2)</f>
        <v>6.7084217429885476E-2</v>
      </c>
      <c r="K180" s="31">
        <f>POWER('Исходные данные'!D862-C$101,2)</f>
        <v>0.10187973228772348</v>
      </c>
      <c r="L180" s="31"/>
      <c r="M180" s="31">
        <f>POWER('Исходные данные'!D78-C$103,2)</f>
        <v>235.44754248999985</v>
      </c>
    </row>
    <row r="181" spans="2:13" x14ac:dyDescent="0.3">
      <c r="B181" s="31"/>
      <c r="C181" s="31"/>
      <c r="D181" s="31"/>
      <c r="E181" s="31"/>
      <c r="F181" s="31">
        <f>POWER('Исходные данные'!D174-C$96,2)</f>
        <v>0.52562499999999945</v>
      </c>
      <c r="G181" s="31">
        <f>POWER('Исходные данные'!D294-C$97,2)</f>
        <v>0.17770184060315589</v>
      </c>
      <c r="H181" s="31">
        <f>POWER('Исходные данные'!D475-C$98,2)</f>
        <v>0.60493827160494229</v>
      </c>
      <c r="I181" s="31">
        <f>POWER('Исходные данные'!D592-C$99,2)</f>
        <v>0.85310413223140202</v>
      </c>
      <c r="J181" s="31">
        <f>POWER('Исходные данные'!D702-C$100,2)</f>
        <v>6.7084217429885476E-2</v>
      </c>
      <c r="K181" s="31">
        <f>POWER('Исходные данные'!D863-C$101,2)</f>
        <v>0.10187973228772348</v>
      </c>
      <c r="L181" s="31"/>
      <c r="M181" s="31">
        <f>POWER('Исходные данные'!D79-C$103,2)</f>
        <v>235.44754248999985</v>
      </c>
    </row>
    <row r="182" spans="2:13" x14ac:dyDescent="0.3">
      <c r="B182" s="31"/>
      <c r="C182" s="31"/>
      <c r="D182" s="31"/>
      <c r="E182" s="31"/>
      <c r="F182" s="31">
        <f>POWER('Исходные данные'!D175-C$96,2)</f>
        <v>0.68062499999999959</v>
      </c>
      <c r="G182" s="31">
        <f>POWER('Исходные данные'!D295-C$97,2)</f>
        <v>0.17770184060315589</v>
      </c>
      <c r="H182" s="31">
        <f>POWER('Исходные данные'!D476-C$98,2)</f>
        <v>0.60493827160494229</v>
      </c>
      <c r="I182" s="31">
        <f>POWER('Исходные данные'!D593-C$99,2)</f>
        <v>0.85310413223140202</v>
      </c>
      <c r="J182" s="31">
        <f>POWER('Исходные данные'!D703-C$100,2)</f>
        <v>2.5282975193859827E-2</v>
      </c>
      <c r="K182" s="31">
        <f>POWER('Исходные данные'!D864-C$101,2)</f>
        <v>0.10187973228772348</v>
      </c>
      <c r="L182" s="31"/>
      <c r="M182" s="31">
        <f>POWER('Исходные данные'!D80-C$103,2)</f>
        <v>232.38868248999987</v>
      </c>
    </row>
    <row r="183" spans="2:13" x14ac:dyDescent="0.3">
      <c r="B183" s="31"/>
      <c r="C183" s="31"/>
      <c r="D183" s="31"/>
      <c r="E183" s="31"/>
      <c r="F183" s="31">
        <f>POWER('Исходные данные'!D176-C$96,2)</f>
        <v>0.68062499999999959</v>
      </c>
      <c r="G183" s="31">
        <f>POWER('Исходные данные'!D296-C$97,2)</f>
        <v>0.17770184060315589</v>
      </c>
      <c r="H183" s="31">
        <f>POWER('Исходные данные'!D477-C$98,2)</f>
        <v>0.60493827160494229</v>
      </c>
      <c r="I183" s="31">
        <f>POWER('Исходные данные'!D594-C$99,2)</f>
        <v>1.0478314049586772</v>
      </c>
      <c r="J183" s="31">
        <f>POWER('Исходные данные'!D704-C$100,2)</f>
        <v>2.5282975193859827E-2</v>
      </c>
      <c r="K183" s="31">
        <f>POWER('Исходные данные'!D865-C$101,2)</f>
        <v>0.10187973228772348</v>
      </c>
      <c r="L183" s="31"/>
      <c r="M183" s="31">
        <f>POWER('Исходные данные'!D81-C$103,2)</f>
        <v>229.34982248999981</v>
      </c>
    </row>
    <row r="184" spans="2:13" x14ac:dyDescent="0.3">
      <c r="B184" s="31"/>
      <c r="C184" s="31"/>
      <c r="D184" s="31"/>
      <c r="E184" s="31"/>
      <c r="F184" s="31">
        <f>POWER('Исходные данные'!D177-C$96,2)</f>
        <v>0.68062499999999959</v>
      </c>
      <c r="G184" s="31">
        <f>POWER('Исходные данные'!D297-C$97,2)</f>
        <v>0.17770184060315589</v>
      </c>
      <c r="H184" s="31">
        <f>POWER('Исходные данные'!D478-C$98,2)</f>
        <v>0.77049382716049775</v>
      </c>
      <c r="I184" s="31">
        <f>POWER('Исходные данные'!D595-C$99,2)</f>
        <v>1.0478314049586772</v>
      </c>
      <c r="J184" s="31">
        <f>POWER('Исходные данные'!D705-C$100,2)</f>
        <v>3.4817329578340395E-3</v>
      </c>
      <c r="K184" s="31">
        <f>POWER('Исходные данные'!D866-C$101,2)</f>
        <v>4.8042522985397157E-2</v>
      </c>
      <c r="L184" s="31"/>
      <c r="M184" s="31">
        <f>POWER('Исходные данные'!D82-C$103,2)</f>
        <v>229.34982248999981</v>
      </c>
    </row>
    <row r="185" spans="2:13" x14ac:dyDescent="0.3">
      <c r="B185" s="31"/>
      <c r="C185" s="31"/>
      <c r="D185" s="31"/>
      <c r="E185" s="31"/>
      <c r="F185" s="31">
        <f>POWER('Исходные данные'!D178-C$96,2)</f>
        <v>0.85562499999999964</v>
      </c>
      <c r="G185" s="31">
        <f>POWER('Исходные данные'!D298-C$97,2)</f>
        <v>0.1033924483379626</v>
      </c>
      <c r="H185" s="31">
        <f>POWER('Исходные данные'!D479-C$98,2)</f>
        <v>0.77049382716049775</v>
      </c>
      <c r="I185" s="31">
        <f>POWER('Исходные данные'!D596-C$99,2)</f>
        <v>1.0478314049586772</v>
      </c>
      <c r="J185" s="31">
        <f>POWER('Исходные данные'!D706-C$100,2)</f>
        <v>1.6804907218081107E-3</v>
      </c>
      <c r="K185" s="31">
        <f>POWER('Исходные данные'!D867-C$101,2)</f>
        <v>4.8042522985397157E-2</v>
      </c>
      <c r="L185" s="31"/>
      <c r="M185" s="31">
        <f>POWER('Исходные данные'!D83-C$103,2)</f>
        <v>229.34982248999981</v>
      </c>
    </row>
    <row r="186" spans="2:13" x14ac:dyDescent="0.3">
      <c r="B186" s="31"/>
      <c r="C186" s="31"/>
      <c r="D186" s="31"/>
      <c r="E186" s="31"/>
      <c r="F186" s="31">
        <f>POWER('Исходные данные'!D179-C$96,2)</f>
        <v>0.85562499999999964</v>
      </c>
      <c r="G186" s="31">
        <f>POWER('Исходные данные'!D299-C$97,2)</f>
        <v>4.9083056072769304E-2</v>
      </c>
      <c r="H186" s="31">
        <f>POWER('Исходные данные'!D480-C$98,2)</f>
        <v>0.77049382716049775</v>
      </c>
      <c r="I186" s="31">
        <f>POWER('Исходные данные'!D597-C$99,2)</f>
        <v>1.2625586776859492</v>
      </c>
      <c r="J186" s="31">
        <f>POWER('Исходные данные'!D707-C$100,2)</f>
        <v>1.6804907218081107E-3</v>
      </c>
      <c r="K186" s="31">
        <f>POWER('Исходные данные'!D868-C$101,2)</f>
        <v>1.4205313683072245E-2</v>
      </c>
      <c r="L186" s="31"/>
      <c r="M186" s="31">
        <f>POWER('Исходные данные'!D84-C$103,2)</f>
        <v>226.33096248999988</v>
      </c>
    </row>
    <row r="187" spans="2:13" x14ac:dyDescent="0.3">
      <c r="B187" s="31"/>
      <c r="C187" s="31"/>
      <c r="D187" s="31"/>
      <c r="E187" s="31"/>
      <c r="F187" s="31">
        <f>POWER('Исходные данные'!D180-C$96,2)</f>
        <v>1.0506249999999999</v>
      </c>
      <c r="G187" s="31">
        <f>POWER('Исходные данные'!D300-C$97,2)</f>
        <v>4.9083056072769304E-2</v>
      </c>
      <c r="H187" s="31">
        <f>POWER('Исходные данные'!D481-C$98,2)</f>
        <v>0.95604938271605477</v>
      </c>
      <c r="I187" s="31">
        <f>POWER('Исходные данные'!D598-C$99,2)</f>
        <v>1.7520132231404926</v>
      </c>
      <c r="J187" s="31">
        <f>POWER('Исходные данные'!D708-C$100,2)</f>
        <v>1.9879248485782541E-2</v>
      </c>
      <c r="K187" s="31">
        <f>POWER('Исходные данные'!D869-C$101,2)</f>
        <v>1.4205313683072245E-2</v>
      </c>
      <c r="L187" s="31"/>
      <c r="M187" s="31">
        <f>POWER('Исходные данные'!D85-C$103,2)</f>
        <v>226.33096248999988</v>
      </c>
    </row>
    <row r="188" spans="2:13" x14ac:dyDescent="0.3">
      <c r="B188" s="31"/>
      <c r="C188" s="31"/>
      <c r="D188" s="31"/>
      <c r="E188" s="31"/>
      <c r="F188" s="31">
        <f>POWER('Исходные данные'!D181-C$96,2)</f>
        <v>1.0506249999999999</v>
      </c>
      <c r="G188" s="31">
        <f>POWER('Исходные данные'!D301-C$97,2)</f>
        <v>4.9083056072769304E-2</v>
      </c>
      <c r="H188" s="31">
        <f>POWER('Исходные данные'!D482-C$98,2)</f>
        <v>0.95604938271605477</v>
      </c>
      <c r="I188" s="31">
        <f>POWER('Исходные данные'!D599-C$99,2)</f>
        <v>1.7520132231404926</v>
      </c>
      <c r="J188" s="31">
        <f>POWER('Исходные данные'!D709-C$100,2)</f>
        <v>1.9879248485782541E-2</v>
      </c>
      <c r="K188" s="31">
        <f>POWER('Исходные данные'!D870-C$101,2)</f>
        <v>1.4205313683072245E-2</v>
      </c>
      <c r="L188" s="31"/>
      <c r="M188" s="31">
        <f>POWER('Исходные данные'!D86-C$103,2)</f>
        <v>223.33210248999984</v>
      </c>
    </row>
    <row r="189" spans="2:13" x14ac:dyDescent="0.3">
      <c r="B189" s="31"/>
      <c r="C189" s="31"/>
      <c r="D189" s="31"/>
      <c r="E189" s="31"/>
      <c r="F189" s="31">
        <f>POWER('Исходные данные'!D182-C$96,2)</f>
        <v>1.265625</v>
      </c>
      <c r="G189" s="31">
        <f>POWER('Исходные данные'!D302-C$97,2)</f>
        <v>4.9083056072769304E-2</v>
      </c>
      <c r="H189" s="31">
        <f>POWER('Исходные данные'!D483-C$98,2)</f>
        <v>0.95604938271605477</v>
      </c>
      <c r="I189" s="31">
        <f>POWER('Исходные данные'!D600-C$99,2)</f>
        <v>1.7520132231404926</v>
      </c>
      <c r="J189" s="31">
        <f>POWER('Исходные данные'!D710-C$100,2)</f>
        <v>1.9879248485782541E-2</v>
      </c>
      <c r="K189" s="31">
        <f>POWER('Исходные данные'!D871-C$101,2)</f>
        <v>1.4205313683072245E-2</v>
      </c>
      <c r="L189" s="31"/>
      <c r="M189" s="31">
        <f>POWER('Исходные данные'!D87-C$103,2)</f>
        <v>223.33210248999984</v>
      </c>
    </row>
    <row r="190" spans="2:13" x14ac:dyDescent="0.3">
      <c r="B190" s="31"/>
      <c r="C190" s="31"/>
      <c r="D190" s="31"/>
      <c r="E190" s="31"/>
      <c r="F190" s="31">
        <f>POWER('Исходные данные'!D183-C$96,2)</f>
        <v>1.265625</v>
      </c>
      <c r="G190" s="31">
        <f>POWER('Исходные данные'!D303-C$97,2)</f>
        <v>1.4773663807576005E-2</v>
      </c>
      <c r="H190" s="31">
        <f>POWER('Исходные данные'!D484-C$98,2)</f>
        <v>0.95604938271605477</v>
      </c>
      <c r="I190" s="31">
        <f>POWER('Исходные данные'!D601-C$99,2)</f>
        <v>2.0267404958677639</v>
      </c>
      <c r="J190" s="31">
        <f>POWER('Исходные данные'!D711-C$100,2)</f>
        <v>1.9879248485782541E-2</v>
      </c>
      <c r="K190" s="31">
        <f>POWER('Исходные данные'!D872-C$101,2)</f>
        <v>1.4205313683072245E-2</v>
      </c>
      <c r="L190" s="31"/>
      <c r="M190" s="31">
        <f>POWER('Исходные данные'!D88-C$103,2)</f>
        <v>220.35324248999984</v>
      </c>
    </row>
    <row r="191" spans="2:13" x14ac:dyDescent="0.3">
      <c r="B191" s="31"/>
      <c r="C191" s="31"/>
      <c r="D191" s="31"/>
      <c r="E191" s="31"/>
      <c r="F191" s="31">
        <f>POWER('Исходные данные'!D184-C$96,2)</f>
        <v>1.265625</v>
      </c>
      <c r="G191" s="31">
        <f>POWER('Исходные данные'!D304-C$97,2)</f>
        <v>1.4773663807576005E-2</v>
      </c>
      <c r="H191" s="31">
        <f>POWER('Исходные данные'!D485-C$98,2)</f>
        <v>0.95604938271605477</v>
      </c>
      <c r="I191" s="31">
        <f>POWER('Исходные данные'!D602-C$99,2)</f>
        <v>2.0267404958677639</v>
      </c>
      <c r="J191" s="31">
        <f>POWER('Исходные данные'!D712-C$100,2)</f>
        <v>1.9879248485782541E-2</v>
      </c>
      <c r="K191" s="31">
        <f>POWER('Исходные данные'!D873-C$101,2)</f>
        <v>6.5308950784210137E-3</v>
      </c>
      <c r="L191" s="31"/>
      <c r="M191" s="31">
        <f>POWER('Исходные данные'!D89-C$103,2)</f>
        <v>217.39438248999986</v>
      </c>
    </row>
    <row r="192" spans="2:13" x14ac:dyDescent="0.3">
      <c r="B192" s="31"/>
      <c r="C192" s="31"/>
      <c r="D192" s="31"/>
      <c r="E192" s="31"/>
      <c r="F192" s="31">
        <f>POWER('Исходные данные'!D185-C$96,2)</f>
        <v>1.265625</v>
      </c>
      <c r="G192" s="31">
        <f>POWER('Исходные данные'!D305-C$97,2)</f>
        <v>1.4773663807576005E-2</v>
      </c>
      <c r="H192" s="31">
        <f>POWER('Исходные данные'!D486-C$98,2)</f>
        <v>0.95604938271605477</v>
      </c>
      <c r="I192" s="31">
        <f>POWER('Исходные данные'!D603-C$99,2)</f>
        <v>2.3214677685950407</v>
      </c>
      <c r="J192" s="31">
        <f>POWER('Исходные данные'!D713-C$100,2)</f>
        <v>5.8078006249756682E-2</v>
      </c>
      <c r="K192" s="31">
        <f>POWER('Исходные данные'!D874-C$101,2)</f>
        <v>6.5308950784210137E-3</v>
      </c>
      <c r="L192" s="31"/>
      <c r="M192" s="31">
        <f>POWER('Исходные данные'!D90-C$103,2)</f>
        <v>217.39438248999986</v>
      </c>
    </row>
    <row r="193" spans="2:13" x14ac:dyDescent="0.3">
      <c r="B193" s="31"/>
      <c r="C193" s="31"/>
      <c r="D193" s="31"/>
      <c r="E193" s="31"/>
      <c r="F193" s="31">
        <f>POWER('Исходные данные'!D186-C$96,2)</f>
        <v>1.5006249999999992</v>
      </c>
      <c r="G193" s="31">
        <f>POWER('Исходные данные'!D306-C$97,2)</f>
        <v>1.4773663807576005E-2</v>
      </c>
      <c r="H193" s="31">
        <f>POWER('Исходные данные'!D487-C$98,2)</f>
        <v>1.16160493827161</v>
      </c>
      <c r="I193" s="31">
        <f>POWER('Исходные данные'!D604-C$99,2)</f>
        <v>2.3214677685950407</v>
      </c>
      <c r="J193" s="31">
        <f>POWER('Исходные данные'!D714-C$100,2)</f>
        <v>5.8078006249756682E-2</v>
      </c>
      <c r="K193" s="31">
        <f>POWER('Исходные данные'!D875-C$101,2)</f>
        <v>6.5308950784210137E-3</v>
      </c>
      <c r="L193" s="31"/>
      <c r="M193" s="31">
        <f>POWER('Исходные данные'!D91-C$103,2)</f>
        <v>217.39438248999986</v>
      </c>
    </row>
    <row r="194" spans="2:13" x14ac:dyDescent="0.3">
      <c r="B194" s="31"/>
      <c r="C194" s="31"/>
      <c r="D194" s="31"/>
      <c r="E194" s="31"/>
      <c r="F194" s="31">
        <f>POWER('Исходные данные'!D187-C$96,2)</f>
        <v>1.5006249999999992</v>
      </c>
      <c r="G194" s="31">
        <f>POWER('Исходные данные'!D307-C$97,2)</f>
        <v>1.4773663807576005E-2</v>
      </c>
      <c r="H194" s="31">
        <f>POWER('Исходные данные'!D488-C$98,2)</f>
        <v>1.16160493827161</v>
      </c>
      <c r="I194" s="31">
        <f>POWER('Исходные данные'!D605-C$99,2)</f>
        <v>2.3214677685950407</v>
      </c>
      <c r="J194" s="31">
        <f>POWER('Исходные данные'!D715-C$100,2)</f>
        <v>5.8078006249756682E-2</v>
      </c>
      <c r="K194" s="31">
        <f>POWER('Исходные данные'!D876-C$101,2)</f>
        <v>6.5308950784210137E-3</v>
      </c>
      <c r="L194" s="31"/>
      <c r="M194" s="31">
        <f>POWER('Исходные данные'!D92-C$103,2)</f>
        <v>214.45552248999982</v>
      </c>
    </row>
    <row r="195" spans="2:13" x14ac:dyDescent="0.3">
      <c r="B195" s="31"/>
      <c r="C195" s="31"/>
      <c r="D195" s="31"/>
      <c r="E195" s="31"/>
      <c r="F195" s="31">
        <f>POWER('Исходные данные'!D188-C$96,2)</f>
        <v>1.7556249999999993</v>
      </c>
      <c r="G195" s="31">
        <f>POWER('Исходные данные'!D308-C$97,2)</f>
        <v>4.6427154238269397E-4</v>
      </c>
      <c r="H195" s="31">
        <f>POWER('Исходные данные'!D489-C$98,2)</f>
        <v>1.3871604938271653</v>
      </c>
      <c r="I195" s="31">
        <f>POWER('Исходные данные'!D606-C$99,2)</f>
        <v>2.3214677685950407</v>
      </c>
      <c r="J195" s="31">
        <f>POWER('Исходные данные'!D716-C$100,2)</f>
        <v>5.8078006249756682E-2</v>
      </c>
      <c r="K195" s="31">
        <f>POWER('Исходные данные'!D877-C$101,2)</f>
        <v>6.5308950784210137E-3</v>
      </c>
      <c r="L195" s="31"/>
      <c r="M195" s="31">
        <f>POWER('Исходные данные'!D93-C$103,2)</f>
        <v>211.53666248999988</v>
      </c>
    </row>
    <row r="196" spans="2:13" x14ac:dyDescent="0.3">
      <c r="B196" s="31"/>
      <c r="C196" s="31"/>
      <c r="D196" s="31"/>
      <c r="E196" s="31"/>
      <c r="F196" s="31">
        <f>POWER('Исходные данные'!D189-C$96,2)</f>
        <v>1.7556249999999993</v>
      </c>
      <c r="G196" s="31">
        <f>POWER('Исходные данные'!D309-C$97,2)</f>
        <v>4.6427154238269397E-4</v>
      </c>
      <c r="H196" s="31">
        <f>POWER('Исходные данные'!D490-C$98,2)</f>
        <v>1.3871604938271653</v>
      </c>
      <c r="I196" s="31">
        <f>POWER('Исходные данные'!D607-C$99,2)</f>
        <v>2.6361950413223125</v>
      </c>
      <c r="J196" s="31">
        <f>POWER('Исходные данные'!D717-C$100,2)</f>
        <v>5.8078006249756682E-2</v>
      </c>
      <c r="K196" s="31">
        <f>POWER('Исходные данные'!D878-C$101,2)</f>
        <v>6.5308950784210137E-3</v>
      </c>
      <c r="L196" s="31"/>
      <c r="M196" s="31">
        <f>POWER('Исходные данные'!D94-C$103,2)</f>
        <v>211.53666248999988</v>
      </c>
    </row>
    <row r="197" spans="2:13" x14ac:dyDescent="0.3">
      <c r="B197" s="31"/>
      <c r="C197" s="31"/>
      <c r="D197" s="31"/>
      <c r="E197" s="31"/>
      <c r="F197" s="31">
        <f>POWER('Исходные данные'!D190-C$96,2)</f>
        <v>1.7556249999999993</v>
      </c>
      <c r="G197" s="31">
        <f>POWER('Исходные данные'!D310-C$97,2)</f>
        <v>4.6427154238269397E-4</v>
      </c>
      <c r="H197" s="31">
        <f>POWER('Исходные данные'!D491-C$98,2)</f>
        <v>1.6327160493827226</v>
      </c>
      <c r="I197" s="31">
        <f>POWER('Исходные данные'!D608-C$99,2)</f>
        <v>2.6361950413223125</v>
      </c>
      <c r="J197" s="31">
        <f>POWER('Исходные данные'!D718-C$100,2)</f>
        <v>0.11627676401373069</v>
      </c>
      <c r="K197" s="31">
        <f>POWER('Исходные данные'!D879-C$101,2)</f>
        <v>3.2693685776094966E-2</v>
      </c>
      <c r="L197" s="31"/>
      <c r="M197" s="31">
        <f>POWER('Исходные данные'!D95-C$103,2)</f>
        <v>208.63780248999984</v>
      </c>
    </row>
    <row r="198" spans="2:13" x14ac:dyDescent="0.3">
      <c r="B198" s="31"/>
      <c r="C198" s="31"/>
      <c r="D198" s="31"/>
      <c r="E198" s="31"/>
      <c r="F198" s="31">
        <f>POWER('Исходные данные'!D191-C$96,2)</f>
        <v>1.7556249999999993</v>
      </c>
      <c r="G198" s="31">
        <f>POWER('Исходные данные'!D311-C$97,2)</f>
        <v>4.6427154238269397E-4</v>
      </c>
      <c r="H198" s="31">
        <f>POWER('Исходные данные'!D492-C$98,2)</f>
        <v>1.6327160493827226</v>
      </c>
      <c r="I198" s="31">
        <f>POWER('Исходные данные'!D609-C$99,2)</f>
        <v>2.6361950413223125</v>
      </c>
      <c r="J198" s="31">
        <f>POWER('Исходные данные'!D719-C$100,2)</f>
        <v>0.11627676401373069</v>
      </c>
      <c r="K198" s="31">
        <f>POWER('Исходные данные'!D880-C$101,2)</f>
        <v>3.2693685776094966E-2</v>
      </c>
      <c r="L198" s="31"/>
      <c r="M198" s="31">
        <f>POWER('Исходные данные'!D96-C$103,2)</f>
        <v>205.75894248999987</v>
      </c>
    </row>
    <row r="199" spans="2:13" x14ac:dyDescent="0.3">
      <c r="B199" s="31"/>
      <c r="C199" s="31"/>
      <c r="D199" s="31"/>
      <c r="E199" s="31"/>
      <c r="F199" s="31">
        <f>POWER('Исходные данные'!D192-C$96,2)</f>
        <v>1.7556249999999993</v>
      </c>
      <c r="G199" s="31">
        <f>POWER('Исходные данные'!D312-C$97,2)</f>
        <v>4.6427154238269397E-4</v>
      </c>
      <c r="H199" s="31">
        <f>POWER('Исходные данные'!D493-C$98,2)</f>
        <v>1.6327160493827226</v>
      </c>
      <c r="I199" s="31">
        <f>POWER('Исходные данные'!D610-C$99,2)</f>
        <v>2.9709223140495835</v>
      </c>
      <c r="J199" s="31">
        <f>POWER('Исходные данные'!D720-C$100,2)</f>
        <v>0.11627676401373069</v>
      </c>
      <c r="K199" s="31">
        <f>POWER('Исходные данные'!D881-C$101,2)</f>
        <v>3.2693685776094966E-2</v>
      </c>
      <c r="L199" s="31"/>
      <c r="M199" s="31">
        <f>POWER('Исходные данные'!D97-C$103,2)</f>
        <v>202.90008248999987</v>
      </c>
    </row>
    <row r="200" spans="2:13" x14ac:dyDescent="0.3">
      <c r="B200" s="31"/>
      <c r="C200" s="31"/>
      <c r="D200" s="31"/>
      <c r="E200" s="31"/>
      <c r="F200" s="31">
        <f>POWER('Исходные данные'!D193-C$96,2)</f>
        <v>2.3256249999999996</v>
      </c>
      <c r="G200" s="31">
        <f>POWER('Исходные данные'!D313-C$97,2)</f>
        <v>4.6427154238269397E-4</v>
      </c>
      <c r="H200" s="31">
        <f>POWER('Исходные данные'!D494-C$98,2)</f>
        <v>1.6327160493827226</v>
      </c>
      <c r="I200" s="31">
        <f>POWER('Исходные данные'!D611-C$99,2)</f>
        <v>2.9709223140495835</v>
      </c>
      <c r="J200" s="31">
        <f>POWER('Исходные данные'!D721-C$100,2)</f>
        <v>0.19447552177770611</v>
      </c>
      <c r="K200" s="31">
        <f>POWER('Исходные данные'!D882-C$101,2)</f>
        <v>7.885647647377006E-2</v>
      </c>
      <c r="L200" s="31"/>
      <c r="M200" s="31">
        <f>POWER('Исходные данные'!D98-C$103,2)</f>
        <v>202.90008248999987</v>
      </c>
    </row>
    <row r="201" spans="2:13" x14ac:dyDescent="0.3">
      <c r="B201" s="31"/>
      <c r="C201" s="31"/>
      <c r="D201" s="31"/>
      <c r="E201" s="31"/>
      <c r="F201" s="31">
        <f>POWER('Исходные данные'!D194-C$96,2)</f>
        <v>2.3256249999999996</v>
      </c>
      <c r="G201" s="31">
        <f>POWER('Исходные данные'!D314-C$97,2)</f>
        <v>6.1548792771894002E-3</v>
      </c>
      <c r="H201" s="31">
        <f>POWER('Исходные данные'!D495-C$98,2)</f>
        <v>1.8982716049382777</v>
      </c>
      <c r="I201" s="31">
        <f>POWER('Исходные данные'!D612-C$99,2)</f>
        <v>3.325649586776855</v>
      </c>
      <c r="J201" s="31">
        <f>POWER('Исходные данные'!D722-C$100,2)</f>
        <v>0.19447552177770611</v>
      </c>
      <c r="K201" s="31">
        <f>POWER('Исходные данные'!D883-C$101,2)</f>
        <v>7.885647647377006E-2</v>
      </c>
      <c r="L201" s="31"/>
      <c r="M201" s="31">
        <f>POWER('Исходные данные'!D99-C$103,2)</f>
        <v>200.06122248999984</v>
      </c>
    </row>
    <row r="202" spans="2:13" x14ac:dyDescent="0.3">
      <c r="B202" s="31"/>
      <c r="C202" s="31"/>
      <c r="D202" s="31"/>
      <c r="E202" s="31"/>
      <c r="F202" s="31">
        <f>POWER('Исходные данные'!D195-C$96,2)</f>
        <v>2.3256249999999996</v>
      </c>
      <c r="G202" s="31">
        <f>POWER('Исходные данные'!D315-C$97,2)</f>
        <v>6.1548792771894002E-3</v>
      </c>
      <c r="H202" s="31">
        <f>POWER('Исходные данные'!D496-C$98,2)</f>
        <v>2.1838271604938351</v>
      </c>
      <c r="I202" s="31">
        <f>POWER('Исходные данные'!D613-C$99,2)</f>
        <v>3.325649586776855</v>
      </c>
      <c r="J202" s="31">
        <f>POWER('Исходные данные'!D723-C$100,2)</f>
        <v>0.19447552177770611</v>
      </c>
      <c r="K202" s="31">
        <f>POWER('Исходные данные'!D884-C$101,2)</f>
        <v>7.885647647377006E-2</v>
      </c>
      <c r="L202" s="31"/>
      <c r="M202" s="31">
        <f>POWER('Исходные данные'!D100-C$103,2)</f>
        <v>197.24236248999989</v>
      </c>
    </row>
    <row r="203" spans="2:13" x14ac:dyDescent="0.3">
      <c r="B203" s="31"/>
      <c r="C203" s="31"/>
      <c r="D203" s="31"/>
      <c r="E203" s="31"/>
      <c r="F203" s="31">
        <f>POWER('Исходные данные'!D196-C$96,2)</f>
        <v>2.3256249999999996</v>
      </c>
      <c r="G203" s="31">
        <f>POWER('Исходные данные'!D316-C$97,2)</f>
        <v>6.1548792771894002E-3</v>
      </c>
      <c r="H203" s="31">
        <f>POWER('Исходные данные'!D497-C$98,2)</f>
        <v>2.1838271604938351</v>
      </c>
      <c r="I203" s="31">
        <f>POWER('Исходные данные'!D614-C$99,2)</f>
        <v>3.325649586776855</v>
      </c>
      <c r="J203" s="31">
        <f>POWER('Исходные данные'!D724-C$100,2)</f>
        <v>0.29267427954167824</v>
      </c>
      <c r="K203" s="31">
        <f>POWER('Исходные данные'!D885-C$101,2)</f>
        <v>0.14501926717144301</v>
      </c>
      <c r="L203" s="31"/>
      <c r="M203" s="31">
        <f>POWER('Исходные данные'!D101-C$103,2)</f>
        <v>197.24236248999989</v>
      </c>
    </row>
    <row r="204" spans="2:13" x14ac:dyDescent="0.3">
      <c r="B204" s="31"/>
      <c r="C204" s="31"/>
      <c r="D204" s="31"/>
      <c r="E204" s="31"/>
      <c r="F204" s="31">
        <f>POWER('Исходные данные'!D197-C$96,2)</f>
        <v>2.640625</v>
      </c>
      <c r="G204" s="31">
        <f>POWER('Исходные данные'!D317-C$97,2)</f>
        <v>6.1548792771894002E-3</v>
      </c>
      <c r="H204" s="31">
        <f>POWER('Исходные данные'!D498-C$98,2)</f>
        <v>2.1838271604938351</v>
      </c>
      <c r="I204" s="31">
        <f>POWER('Исходные данные'!D615-C$99,2)</f>
        <v>3.700376859504126</v>
      </c>
      <c r="J204" s="31">
        <f>POWER('Исходные данные'!D725-C$100,2)</f>
        <v>0.29267427954167824</v>
      </c>
      <c r="K204" s="31">
        <f>POWER('Исходные данные'!D886-C$101,2)</f>
        <v>0.14501926717144301</v>
      </c>
      <c r="L204" s="31"/>
      <c r="M204" s="31">
        <f>POWER('Исходные данные'!D102-C$103,2)</f>
        <v>194.44350248999984</v>
      </c>
    </row>
    <row r="205" spans="2:13" x14ac:dyDescent="0.3">
      <c r="B205" s="31"/>
      <c r="C205" s="31"/>
      <c r="D205" s="31"/>
      <c r="E205" s="31"/>
      <c r="F205" s="31">
        <f>POWER('Исходные данные'!D198-C$96,2)</f>
        <v>2.640625</v>
      </c>
      <c r="G205" s="31">
        <f>POWER('Исходные данные'!D318-C$97,2)</f>
        <v>6.1548792771894002E-3</v>
      </c>
      <c r="H205" s="31">
        <f>POWER('Исходные данные'!D499-C$98,2)</f>
        <v>2.1838271604938351</v>
      </c>
      <c r="I205" s="31">
        <f>POWER('Исходные данные'!D616-C$99,2)</f>
        <v>3.700376859504126</v>
      </c>
      <c r="J205" s="31">
        <f>POWER('Исходные данные'!D726-C$100,2)</f>
        <v>0.29267427954167824</v>
      </c>
      <c r="K205" s="31">
        <f>POWER('Исходные данные'!D887-C$101,2)</f>
        <v>0.14501926717144301</v>
      </c>
      <c r="L205" s="31"/>
      <c r="M205" s="31">
        <f>POWER('Исходные данные'!D103-C$103,2)</f>
        <v>194.44350248999984</v>
      </c>
    </row>
    <row r="206" spans="2:13" x14ac:dyDescent="0.3">
      <c r="B206" s="31"/>
      <c r="C206" s="31"/>
      <c r="D206" s="31"/>
      <c r="E206" s="31"/>
      <c r="F206" s="31">
        <f>POWER('Исходные данные'!D199-C$96,2)</f>
        <v>2.9756249999999986</v>
      </c>
      <c r="G206" s="31">
        <f>POWER('Исходные данные'!D319-C$97,2)</f>
        <v>6.1548792771894002E-3</v>
      </c>
      <c r="H206" s="31">
        <f>POWER('Исходные данные'!D500-C$98,2)</f>
        <v>2.1838271604938351</v>
      </c>
      <c r="I206" s="31">
        <f>POWER('Исходные данные'!D617-C$99,2)</f>
        <v>3.700376859504126</v>
      </c>
      <c r="J206" s="31">
        <f>POWER('Исходные данные'!D727-C$100,2)</f>
        <v>0.29267427954167824</v>
      </c>
      <c r="K206" s="31">
        <f>POWER('Исходные данные'!D888-C$101,2)</f>
        <v>0.33734484856679464</v>
      </c>
      <c r="L206" s="31"/>
      <c r="M206" s="31">
        <f>POWER('Исходные данные'!D104-C$103,2)</f>
        <v>194.44350248999984</v>
      </c>
    </row>
    <row r="207" spans="2:13" x14ac:dyDescent="0.3">
      <c r="B207" s="31"/>
      <c r="C207" s="31"/>
      <c r="D207" s="31"/>
      <c r="E207" s="31"/>
      <c r="F207" s="31">
        <f>POWER('Исходные данные'!D200-C$96,2)</f>
        <v>2.9756249999999986</v>
      </c>
      <c r="G207" s="31">
        <f>POWER('Исходные данные'!D320-C$97,2)</f>
        <v>6.1548792771894002E-3</v>
      </c>
      <c r="H207" s="31">
        <f>POWER('Исходные данные'!D501-C$98,2)</f>
        <v>2.1838271604938351</v>
      </c>
      <c r="I207" s="31">
        <f>POWER('Исходные данные'!D618-C$99,2)</f>
        <v>3.700376859504126</v>
      </c>
      <c r="J207" s="31">
        <f>POWER('Исходные данные'!D728-C$100,2)</f>
        <v>0.41087303730565411</v>
      </c>
      <c r="K207" s="31">
        <f>POWER('Исходные данные'!D889-C$101,2)</f>
        <v>0.33734484856679464</v>
      </c>
      <c r="L207" s="31"/>
      <c r="M207" s="31">
        <f>POWER('Исходные данные'!D105-C$103,2)</f>
        <v>194.44350248999984</v>
      </c>
    </row>
    <row r="208" spans="2:13" x14ac:dyDescent="0.3">
      <c r="B208" s="31"/>
      <c r="C208" s="31"/>
      <c r="D208" s="31"/>
      <c r="E208" s="31"/>
      <c r="F208" s="31">
        <f>POWER('Исходные данные'!D201-C$96,2)</f>
        <v>3.3306249999999991</v>
      </c>
      <c r="G208" s="31">
        <f>POWER('Исходные данные'!D321-C$97,2)</f>
        <v>3.1845487011996097E-2</v>
      </c>
      <c r="H208" s="31">
        <f>POWER('Исходные данные'!D502-C$98,2)</f>
        <v>2.4893827160493904</v>
      </c>
      <c r="I208" s="31">
        <f>POWER('Исходные данные'!D619-C$99,2)</f>
        <v>4.0951041322314046</v>
      </c>
      <c r="J208" s="31">
        <f>POWER('Исходные данные'!D729-C$100,2)</f>
        <v>0.54907179506962522</v>
      </c>
      <c r="K208" s="31">
        <f>POWER('Исходные данные'!D890-C$101,2)</f>
        <v>0.46350763926446642</v>
      </c>
      <c r="L208" s="31"/>
      <c r="M208" s="31">
        <f>POWER('Исходные данные'!D106-C$103,2)</f>
        <v>188.90578248999986</v>
      </c>
    </row>
    <row r="209" spans="2:13" x14ac:dyDescent="0.3">
      <c r="B209" s="31"/>
      <c r="C209" s="31"/>
      <c r="D209" s="31"/>
      <c r="E209" s="31"/>
      <c r="F209" s="31">
        <f>POWER('Исходные данные'!D202-C$96,2)</f>
        <v>3.3306249999999991</v>
      </c>
      <c r="G209" s="31">
        <f>POWER('Исходные данные'!D322-C$97,2)</f>
        <v>3.1845487011996097E-2</v>
      </c>
      <c r="H209" s="31">
        <f>POWER('Исходные данные'!D503-C$98,2)</f>
        <v>2.8149382716049449</v>
      </c>
      <c r="I209" s="31">
        <f>POWER('Исходные данные'!D620-C$99,2)</f>
        <v>4.0951041322314046</v>
      </c>
      <c r="J209" s="31">
        <f>POWER('Исходные данные'!D730-C$100,2)</f>
        <v>0.54907179506962522</v>
      </c>
      <c r="K209" s="31">
        <f>POWER('Исходные данные'!D891-C$101,2)</f>
        <v>0.46350763926446642</v>
      </c>
      <c r="L209" s="31"/>
      <c r="M209" s="31">
        <f>POWER('Исходные данные'!D107-C$103,2)</f>
        <v>188.90578248999986</v>
      </c>
    </row>
    <row r="210" spans="2:13" x14ac:dyDescent="0.3">
      <c r="B210" s="31"/>
      <c r="C210" s="31"/>
      <c r="D210" s="31"/>
      <c r="E210" s="31"/>
      <c r="F210" s="31">
        <f>POWER('Исходные данные'!D203-C$96,2)</f>
        <v>3.3306249999999991</v>
      </c>
      <c r="G210" s="31">
        <f>POWER('Исходные данные'!D323-C$97,2)</f>
        <v>3.1845487011996097E-2</v>
      </c>
      <c r="H210" s="31">
        <f>POWER('Исходные данные'!D504-C$98,2)</f>
        <v>2.8149382716049449</v>
      </c>
      <c r="I210" s="31">
        <f>POWER('Исходные данные'!D621-C$99,2)</f>
        <v>4.0951041322314046</v>
      </c>
      <c r="J210" s="31">
        <f>POWER('Исходные данные'!D731-C$100,2)</f>
        <v>0.54907179506962522</v>
      </c>
      <c r="K210" s="31">
        <f>POWER('Исходные данные'!D892-C$101,2)</f>
        <v>0.46350763926446642</v>
      </c>
      <c r="L210" s="31"/>
      <c r="M210" s="31">
        <f>POWER('Исходные данные'!D108-C$103,2)</f>
        <v>188.90578248999986</v>
      </c>
    </row>
    <row r="211" spans="2:13" x14ac:dyDescent="0.3">
      <c r="B211" s="31"/>
      <c r="C211" s="31"/>
      <c r="D211" s="31"/>
      <c r="E211" s="31"/>
      <c r="F211" s="31">
        <f>POWER('Исходные данные'!D204-C$96,2)</f>
        <v>3.3306249999999991</v>
      </c>
      <c r="G211" s="31">
        <f>POWER('Исходные данные'!D324-C$97,2)</f>
        <v>3.1845487011996097E-2</v>
      </c>
      <c r="H211" s="31">
        <f>POWER('Исходные данные'!D505-C$98,2)</f>
        <v>3.160493827160503</v>
      </c>
      <c r="I211" s="31">
        <f>POWER('Исходные данные'!D622-C$99,2)</f>
        <v>4.0951041322314046</v>
      </c>
      <c r="J211" s="31">
        <f>POWER('Исходные данные'!D732-C$100,2)</f>
        <v>0.54907179506962522</v>
      </c>
      <c r="K211" s="31">
        <f>POWER('Исходные данные'!D893-C$101,2)</f>
        <v>0.46350763926446642</v>
      </c>
      <c r="L211" s="31"/>
      <c r="M211" s="31">
        <f>POWER('Исходные данные'!D109-C$103,2)</f>
        <v>188.90578248999986</v>
      </c>
    </row>
    <row r="212" spans="2:13" x14ac:dyDescent="0.3">
      <c r="B212" s="31"/>
      <c r="C212" s="31"/>
      <c r="D212" s="31"/>
      <c r="E212" s="31"/>
      <c r="F212" s="31">
        <f>POWER('Исходные данные'!D205-C$96,2)</f>
        <v>3.7056249999999995</v>
      </c>
      <c r="G212" s="31">
        <f>POWER('Исходные данные'!D325-C$97,2)</f>
        <v>7.7536094746802842E-2</v>
      </c>
      <c r="H212" s="31">
        <f>POWER('Исходные данные'!D506-C$98,2)</f>
        <v>3.160493827160503</v>
      </c>
      <c r="I212" s="31">
        <f>POWER('Исходные данные'!D623-C$99,2)</f>
        <v>4.5098314049586756</v>
      </c>
      <c r="J212" s="31">
        <f>POWER('Исходные данные'!D733-C$100,2)</f>
        <v>0.70727055283360152</v>
      </c>
      <c r="K212" s="31">
        <f>POWER('Исходные данные'!D894-C$101,2)</f>
        <v>0.46350763926446642</v>
      </c>
      <c r="L212" s="31"/>
      <c r="M212" s="31">
        <f>POWER('Исходные данные'!D110-C$103,2)</f>
        <v>188.90578248999986</v>
      </c>
    </row>
    <row r="213" spans="2:13" x14ac:dyDescent="0.3">
      <c r="B213" s="31"/>
      <c r="C213" s="31"/>
      <c r="D213" s="31"/>
      <c r="E213" s="31"/>
      <c r="F213" s="31">
        <f>POWER('Исходные данные'!D206-C$96,2)</f>
        <v>3.7056249999999995</v>
      </c>
      <c r="G213" s="31">
        <f>POWER('Исходные данные'!D326-C$97,2)</f>
        <v>7.7536094746802842E-2</v>
      </c>
      <c r="H213" s="31">
        <f>POWER('Исходные данные'!D507-C$98,2)</f>
        <v>3.5260493827160575</v>
      </c>
      <c r="I213" s="31">
        <f>POWER('Исходные данные'!D624-C$99,2)</f>
        <v>4.9445586776859463</v>
      </c>
      <c r="J213" s="31">
        <f>POWER('Исходные данные'!D734-C$100,2)</f>
        <v>0.88546931059757839</v>
      </c>
      <c r="K213" s="31">
        <f>POWER('Исходные данные'!D895-C$101,2)</f>
        <v>0.60967042996214293</v>
      </c>
      <c r="L213" s="31"/>
      <c r="M213" s="31">
        <f>POWER('Исходные данные'!D111-C$103,2)</f>
        <v>186.16692248999985</v>
      </c>
    </row>
    <row r="214" spans="2:13" x14ac:dyDescent="0.3">
      <c r="B214" s="31"/>
      <c r="C214" s="31"/>
      <c r="D214" s="31"/>
      <c r="E214" s="31"/>
      <c r="F214" s="31">
        <f>POWER('Исходные данные'!D207-C$96,2)</f>
        <v>4.100625</v>
      </c>
      <c r="G214" s="31">
        <f>POWER('Исходные данные'!D327-C$97,2)</f>
        <v>7.7536094746802842E-2</v>
      </c>
      <c r="H214" s="31">
        <f>POWER('Исходные данные'!D508-C$98,2)</f>
        <v>3.5260493827160575</v>
      </c>
      <c r="I214" s="31">
        <f>POWER('Исходные данные'!D625-C$99,2)</f>
        <v>4.9445586776859463</v>
      </c>
      <c r="J214" s="31">
        <f>POWER('Исходные данные'!D735-C$100,2)</f>
        <v>0.88546931059757839</v>
      </c>
      <c r="K214" s="31">
        <f>POWER('Исходные данные'!D896-C$101,2)</f>
        <v>0.60967042996214293</v>
      </c>
      <c r="L214" s="31"/>
      <c r="M214" s="31">
        <f>POWER('Исходные данные'!D112-C$103,2)</f>
        <v>186.16692248999985</v>
      </c>
    </row>
    <row r="215" spans="2:13" x14ac:dyDescent="0.3">
      <c r="B215" s="31"/>
      <c r="C215" s="31"/>
      <c r="D215" s="31"/>
      <c r="E215" s="31"/>
      <c r="F215" s="31">
        <f>POWER('Исходные данные'!D208-C$96,2)</f>
        <v>4.100625</v>
      </c>
      <c r="G215" s="31">
        <f>POWER('Исходные данные'!D328-C$97,2)</f>
        <v>7.7536094746802842E-2</v>
      </c>
      <c r="H215" s="31">
        <f>POWER('Исходные данные'!D509-C$98,2)</f>
        <v>3.9116049382716156</v>
      </c>
      <c r="I215" s="31">
        <f>POWER('Исходные данные'!D626-C$99,2)</f>
        <v>5.3992859504132173</v>
      </c>
      <c r="J215" s="31">
        <f>POWER('Исходные данные'!D736-C$100,2)</f>
        <v>0.88546931059757839</v>
      </c>
      <c r="K215" s="31">
        <f>POWER('Исходные данные'!D897-C$101,2)</f>
        <v>0.60967042996214293</v>
      </c>
      <c r="L215" s="31"/>
      <c r="M215" s="31">
        <f>POWER('Исходные данные'!D113-C$103,2)</f>
        <v>180.74920248999987</v>
      </c>
    </row>
    <row r="216" spans="2:13" x14ac:dyDescent="0.3">
      <c r="B216" s="31"/>
      <c r="C216" s="31"/>
      <c r="D216" s="31"/>
      <c r="E216" s="31"/>
      <c r="F216" s="31">
        <f>POWER('Исходные данные'!D209-C$96,2)</f>
        <v>4.100625</v>
      </c>
      <c r="G216" s="31">
        <f>POWER('Исходные данные'!D329-C$97,2)</f>
        <v>7.7536094746802842E-2</v>
      </c>
      <c r="H216" s="31">
        <f>POWER('Исходные данные'!D510-C$98,2)</f>
        <v>3.9116049382716156</v>
      </c>
      <c r="I216" s="31"/>
      <c r="J216" s="31">
        <f>POWER('Исходные данные'!D737-C$100,2)</f>
        <v>1.0836680683615485</v>
      </c>
      <c r="K216" s="31">
        <f>POWER('Исходные данные'!D898-C$101,2)</f>
        <v>0.60967042996214293</v>
      </c>
      <c r="L216" s="31"/>
      <c r="M216" s="31">
        <f>POWER('Исходные данные'!D114-C$103,2)</f>
        <v>178.07034248999986</v>
      </c>
    </row>
    <row r="217" spans="2:13" x14ac:dyDescent="0.3">
      <c r="B217" s="31"/>
      <c r="C217" s="31"/>
      <c r="D217" s="31"/>
      <c r="E217" s="31"/>
      <c r="F217" s="31">
        <f>POWER('Исходные данные'!D210-C$96,2)</f>
        <v>4.515625</v>
      </c>
      <c r="G217" s="31">
        <f>POWER('Исходные данные'!D330-C$97,2)</f>
        <v>7.7536094746802842E-2</v>
      </c>
      <c r="H217" s="31">
        <f>POWER('Исходные данные'!D511-C$98,2)</f>
        <v>3.9116049382716156</v>
      </c>
      <c r="I217" s="31"/>
      <c r="J217" s="31">
        <f>POWER('Исходные данные'!D738-C$100,2)</f>
        <v>1.0836680683615485</v>
      </c>
      <c r="K217" s="31">
        <f>POWER('Исходные данные'!D899-C$101,2)</f>
        <v>0.77583322065981375</v>
      </c>
      <c r="L217" s="31"/>
      <c r="M217" s="31">
        <f>POWER('Исходные данные'!D115-C$103,2)</f>
        <v>178.07034248999986</v>
      </c>
    </row>
    <row r="218" spans="2:13" x14ac:dyDescent="0.3">
      <c r="B218" s="31"/>
      <c r="C218" s="31"/>
      <c r="D218" s="31"/>
      <c r="E218" s="31"/>
      <c r="F218" s="31">
        <f>POWER('Исходные данные'!D211-C$96,2)</f>
        <v>4.515625</v>
      </c>
      <c r="G218" s="31">
        <f>POWER('Исходные данные'!D331-C$97,2)</f>
        <v>0.14322670248160946</v>
      </c>
      <c r="H218" s="31">
        <f>POWER('Исходные данные'!D512-C$98,2)</f>
        <v>4.3171604938271706</v>
      </c>
      <c r="I218" s="31"/>
      <c r="J218" s="31">
        <f>POWER('Исходные данные'!D739-C$100,2)</f>
        <v>1.0836680683615485</v>
      </c>
      <c r="K218" s="31">
        <f>POWER('Исходные данные'!D900-C$101,2)</f>
        <v>0.77583322065981375</v>
      </c>
      <c r="L218" s="31"/>
      <c r="M218" s="31">
        <f>POWER('Исходные данные'!D116-C$103,2)</f>
        <v>178.07034248999986</v>
      </c>
    </row>
    <row r="219" spans="2:13" x14ac:dyDescent="0.3">
      <c r="B219" s="31"/>
      <c r="C219" s="31"/>
      <c r="D219" s="31"/>
      <c r="E219" s="31"/>
      <c r="F219" s="31">
        <f>POWER('Исходные данные'!D212-C$96,2)</f>
        <v>4.9506249999999987</v>
      </c>
      <c r="G219" s="31">
        <f>POWER('Исходные данные'!D332-C$97,2)</f>
        <v>0.14322670248160946</v>
      </c>
      <c r="H219" s="31">
        <f>POWER('Исходные данные'!D513-C$98,2)</f>
        <v>4.3171604938271706</v>
      </c>
      <c r="I219" s="31"/>
      <c r="J219" s="31">
        <f>POWER('Исходные данные'!D740-C$100,2)</f>
        <v>1.0836680683615485</v>
      </c>
      <c r="K219" s="31">
        <f>POWER('Исходные данные'!D901-C$101,2)</f>
        <v>0.77583322065981375</v>
      </c>
      <c r="L219" s="31"/>
      <c r="M219" s="31">
        <f>POWER('Исходные данные'!D117-C$103,2)</f>
        <v>178.07034248999986</v>
      </c>
    </row>
    <row r="220" spans="2:13" x14ac:dyDescent="0.3">
      <c r="B220" s="31"/>
      <c r="C220" s="31"/>
      <c r="D220" s="31"/>
      <c r="E220" s="31"/>
      <c r="F220" s="31">
        <f>POWER('Исходные данные'!D213-C$96,2)</f>
        <v>4.9506249999999987</v>
      </c>
      <c r="G220" s="31">
        <f>POWER('Исходные данные'!D333-C$97,2)</f>
        <v>0.14322670248160946</v>
      </c>
      <c r="H220" s="31">
        <f>POWER('Исходные данные'!D514-C$98,2)</f>
        <v>4.3171604938271706</v>
      </c>
      <c r="I220" s="31"/>
      <c r="J220" s="31">
        <f>POWER('Исходные данные'!D741-C$100,2)</f>
        <v>1.0836680683615485</v>
      </c>
      <c r="K220" s="31">
        <f>POWER('Исходные данные'!D902-C$101,2)</f>
        <v>0.77583322065981375</v>
      </c>
      <c r="L220" s="31"/>
      <c r="M220" s="31">
        <f>POWER('Исходные данные'!D118-C$103,2)</f>
        <v>178.07034248999986</v>
      </c>
    </row>
    <row r="221" spans="2:13" x14ac:dyDescent="0.3">
      <c r="B221" s="31"/>
      <c r="C221" s="31"/>
      <c r="D221" s="31"/>
      <c r="E221" s="31"/>
      <c r="F221" s="31">
        <f>POWER('Исходные данные'!D214-C$96,2)</f>
        <v>4.9506249999999987</v>
      </c>
      <c r="G221" s="31">
        <f>POWER('Исходные данные'!D334-C$97,2)</f>
        <v>0.14322670248160946</v>
      </c>
      <c r="H221" s="31">
        <f>POWER('Исходные данные'!D515-C$98,2)</f>
        <v>4.7427160493827252</v>
      </c>
      <c r="I221" s="31"/>
      <c r="J221" s="31">
        <f>POWER('Исходные данные'!D742-C$100,2)</f>
        <v>1.3018668261255257</v>
      </c>
      <c r="K221" s="31">
        <f>POWER('Исходные данные'!D903-C$101,2)</f>
        <v>0.77583322065981375</v>
      </c>
      <c r="L221" s="31"/>
      <c r="M221" s="31">
        <f>POWER('Исходные данные'!D119-C$103,2)</f>
        <v>172.77262248999983</v>
      </c>
    </row>
    <row r="222" spans="2:13" x14ac:dyDescent="0.3">
      <c r="B222" s="31"/>
      <c r="C222" s="31"/>
      <c r="D222" s="31"/>
      <c r="E222" s="31"/>
      <c r="F222" s="31">
        <f>POWER('Исходные данные'!D215-C$96,2)</f>
        <v>4.9506249999999987</v>
      </c>
      <c r="G222" s="31">
        <f>POWER('Исходные данные'!D335-C$97,2)</f>
        <v>0.22891731021641623</v>
      </c>
      <c r="H222" s="31">
        <f>POWER('Исходные данные'!D516-C$98,2)</f>
        <v>5.1882716049382793</v>
      </c>
      <c r="I222" s="31"/>
      <c r="J222" s="31">
        <f>POWER('Исходные данные'!D743-C$100,2)</f>
        <v>1.3018668261255257</v>
      </c>
      <c r="K222" s="31">
        <f>POWER('Исходные данные'!D904-C$101,2)</f>
        <v>0.77583322065981375</v>
      </c>
      <c r="L222" s="31"/>
      <c r="M222" s="31">
        <f>POWER('Исходные данные'!D120-C$103,2)</f>
        <v>170.15376248999991</v>
      </c>
    </row>
    <row r="223" spans="2:13" x14ac:dyDescent="0.3">
      <c r="B223" s="31"/>
      <c r="C223" s="31"/>
      <c r="D223" s="31"/>
      <c r="E223" s="31"/>
      <c r="F223" s="31">
        <f>POWER('Исходные данные'!D216-C$96,2)</f>
        <v>4.9506249999999987</v>
      </c>
      <c r="G223" s="31">
        <f>POWER('Исходные данные'!D336-C$97,2)</f>
        <v>0.22891731021641623</v>
      </c>
      <c r="H223" s="31"/>
      <c r="I223" s="31"/>
      <c r="J223" s="31">
        <f>POWER('Исходные данные'!D744-C$100,2)</f>
        <v>1.5400655838894948</v>
      </c>
      <c r="K223" s="31">
        <f>POWER('Исходные данные'!D905-C$101,2)</f>
        <v>0.77583322065981375</v>
      </c>
      <c r="L223" s="31"/>
      <c r="M223" s="31">
        <f>POWER('Исходные данные'!D121-C$103,2)</f>
        <v>167.55490248999988</v>
      </c>
    </row>
    <row r="224" spans="2:13" x14ac:dyDescent="0.3">
      <c r="B224" s="31"/>
      <c r="C224" s="31"/>
      <c r="D224" s="31"/>
      <c r="E224" s="31"/>
      <c r="F224" s="31">
        <f>POWER('Исходные данные'!D217-C$96,2)</f>
        <v>4.9506249999999987</v>
      </c>
      <c r="G224" s="31">
        <f>POWER('Исходные данные'!D337-C$97,2)</f>
        <v>0.22891731021641623</v>
      </c>
      <c r="H224" s="31"/>
      <c r="I224" s="31"/>
      <c r="J224" s="31">
        <f>POWER('Исходные данные'!D745-C$100,2)</f>
        <v>1.5400655838894948</v>
      </c>
      <c r="K224" s="31">
        <f>POWER('Исходные данные'!D906-C$101,2)</f>
        <v>0.77583322065981375</v>
      </c>
      <c r="L224" s="31"/>
      <c r="M224" s="31">
        <f>POWER('Исходные данные'!D122-C$103,2)</f>
        <v>167.55490248999988</v>
      </c>
    </row>
    <row r="225" spans="2:13" x14ac:dyDescent="0.3">
      <c r="B225" s="31"/>
      <c r="C225" s="31"/>
      <c r="D225" s="31"/>
      <c r="E225" s="31"/>
      <c r="F225" s="31">
        <f>POWER('Исходные данные'!D218-C$96,2)</f>
        <v>4.9506249999999987</v>
      </c>
      <c r="G225" s="31">
        <f>POWER('Исходные данные'!D338-C$97,2)</f>
        <v>0.3346079179512228</v>
      </c>
      <c r="H225" s="31"/>
      <c r="I225" s="31"/>
      <c r="J225" s="31">
        <f>POWER('Исходные данные'!D746-C$100,2)</f>
        <v>1.5400655838894948</v>
      </c>
      <c r="K225" s="31">
        <f>POWER('Исходные данные'!D907-C$101,2)</f>
        <v>0.96199601135749069</v>
      </c>
      <c r="L225" s="31"/>
      <c r="M225" s="31">
        <f>POWER('Исходные данные'!D123-C$103,2)</f>
        <v>167.55490248999988</v>
      </c>
    </row>
    <row r="226" spans="2:13" x14ac:dyDescent="0.3">
      <c r="B226" s="31"/>
      <c r="C226" s="31"/>
      <c r="D226" s="31"/>
      <c r="E226" s="31"/>
      <c r="F226" s="31"/>
      <c r="G226" s="31">
        <f>POWER('Исходные данные'!D339-C$97,2)</f>
        <v>0.3346079179512228</v>
      </c>
      <c r="H226" s="31"/>
      <c r="I226" s="31"/>
      <c r="J226" s="31">
        <f>POWER('Исходные данные'!D747-C$100,2)</f>
        <v>1.5400655838894948</v>
      </c>
      <c r="K226" s="31">
        <f>POWER('Исходные данные'!D908-C$101,2)</f>
        <v>0.96199601135749069</v>
      </c>
      <c r="L226" s="31"/>
      <c r="M226" s="31">
        <f>POWER('Исходные данные'!D124-C$103,2)</f>
        <v>167.55490248999988</v>
      </c>
    </row>
    <row r="227" spans="2:13" x14ac:dyDescent="0.3">
      <c r="B227" s="31"/>
      <c r="C227" s="31"/>
      <c r="D227" s="31"/>
      <c r="E227" s="31"/>
      <c r="F227" s="31"/>
      <c r="G227" s="31">
        <f>POWER('Исходные данные'!D340-C$97,2)</f>
        <v>0.3346079179512228</v>
      </c>
      <c r="H227" s="31"/>
      <c r="I227" s="31"/>
      <c r="J227" s="31">
        <f>POWER('Исходные данные'!D748-C$100,2)</f>
        <v>1.5400655838894948</v>
      </c>
      <c r="K227" s="31">
        <f>POWER('Исходные данные'!D909-C$101,2)</f>
        <v>0.96199601135749069</v>
      </c>
      <c r="L227" s="31"/>
      <c r="M227" s="31">
        <f>POWER('Исходные данные'!D125-C$103,2)</f>
        <v>167.55490248999988</v>
      </c>
    </row>
    <row r="228" spans="2:13" x14ac:dyDescent="0.3">
      <c r="B228" s="31"/>
      <c r="C228" s="31"/>
      <c r="D228" s="31"/>
      <c r="E228" s="31"/>
      <c r="F228" s="31"/>
      <c r="G228" s="31">
        <f>POWER('Исходные данные'!D341-C$97,2)</f>
        <v>0.46029852568602958</v>
      </c>
      <c r="H228" s="31"/>
      <c r="I228" s="31"/>
      <c r="J228" s="31">
        <f>POWER('Исходные данные'!D749-C$100,2)</f>
        <v>1.7982643416534725</v>
      </c>
      <c r="K228" s="31">
        <f>POWER('Исходные данные'!D910-C$101,2)</f>
        <v>0.96199601135749069</v>
      </c>
      <c r="L228" s="31"/>
      <c r="M228" s="31">
        <f>POWER('Исходные данные'!D126-C$103,2)</f>
        <v>164.97604248999988</v>
      </c>
    </row>
    <row r="229" spans="2:13" x14ac:dyDescent="0.3">
      <c r="B229" s="31"/>
      <c r="C229" s="31"/>
      <c r="D229" s="31"/>
      <c r="E229" s="31"/>
      <c r="F229" s="31"/>
      <c r="G229" s="31">
        <f>POWER('Исходные данные'!D342-C$97,2)</f>
        <v>0.60598913342083649</v>
      </c>
      <c r="H229" s="31"/>
      <c r="I229" s="31"/>
      <c r="J229" s="31">
        <f>POWER('Исходные данные'!D750-C$100,2)</f>
        <v>2.0764630994174507</v>
      </c>
      <c r="K229" s="31">
        <f>POWER('Исходные данные'!D911-C$101,2)</f>
        <v>0.96199601135749069</v>
      </c>
      <c r="L229" s="31"/>
      <c r="M229" s="31">
        <f>POWER('Исходные данные'!D127-C$103,2)</f>
        <v>162.41718248999987</v>
      </c>
    </row>
    <row r="230" spans="2:13" x14ac:dyDescent="0.3">
      <c r="B230" s="31"/>
      <c r="C230" s="31"/>
      <c r="D230" s="31"/>
      <c r="E230" s="31"/>
      <c r="F230" s="31"/>
      <c r="G230" s="31">
        <f>POWER('Исходные данные'!D343-C$97,2)</f>
        <v>0.77167974115564297</v>
      </c>
      <c r="H230" s="31"/>
      <c r="I230" s="31"/>
      <c r="J230" s="31">
        <f>POWER('Исходные данные'!D751-C$100,2)</f>
        <v>2.0764630994174507</v>
      </c>
      <c r="K230" s="31">
        <f>POWER('Исходные данные'!D912-C$101,2)</f>
        <v>1.1681588020551683</v>
      </c>
      <c r="L230" s="31"/>
      <c r="M230" s="31">
        <f>POWER('Исходные данные'!D128-C$103,2)</f>
        <v>162.41718248999987</v>
      </c>
    </row>
    <row r="231" spans="2:13" x14ac:dyDescent="0.3">
      <c r="B231" s="31"/>
      <c r="C231" s="31"/>
      <c r="D231" s="31"/>
      <c r="E231" s="31"/>
      <c r="F231" s="31"/>
      <c r="G231" s="31">
        <f>POWER('Исходные данные'!D344-C$97,2)</f>
        <v>0.77167974115564297</v>
      </c>
      <c r="H231" s="31"/>
      <c r="I231" s="31"/>
      <c r="J231" s="31">
        <f>POWER('Исходные данные'!D752-C$100,2)</f>
        <v>2.0764630994174507</v>
      </c>
      <c r="K231" s="31">
        <f>POWER('Исходные данные'!D913-C$101,2)</f>
        <v>1.1681588020551683</v>
      </c>
      <c r="L231" s="31"/>
      <c r="M231" s="31">
        <f>POWER('Исходные данные'!D129-C$103,2)</f>
        <v>159.87832248999985</v>
      </c>
    </row>
    <row r="232" spans="2:13" x14ac:dyDescent="0.3">
      <c r="B232" s="31"/>
      <c r="C232" s="31"/>
      <c r="D232" s="31"/>
      <c r="E232" s="31"/>
      <c r="F232" s="31"/>
      <c r="G232" s="31">
        <f>POWER('Исходные данные'!D345-C$97,2)</f>
        <v>0.77167974115564297</v>
      </c>
      <c r="H232" s="31"/>
      <c r="I232" s="31"/>
      <c r="J232" s="31">
        <f>POWER('Исходные данные'!D753-C$100,2)</f>
        <v>2.0764630994174507</v>
      </c>
      <c r="K232" s="31">
        <f>POWER('Исходные данные'!D914-C$101,2)</f>
        <v>1.1681588020551683</v>
      </c>
      <c r="L232" s="31"/>
      <c r="M232" s="31">
        <f>POWER('Исходные данные'!D130-C$103,2)</f>
        <v>159.87832248999985</v>
      </c>
    </row>
    <row r="233" spans="2:13" x14ac:dyDescent="0.3">
      <c r="B233" s="31"/>
      <c r="C233" s="31"/>
      <c r="D233" s="31"/>
      <c r="E233" s="31"/>
      <c r="F233" s="31"/>
      <c r="G233" s="31">
        <f>POWER('Исходные данные'!D346-C$97,2)</f>
        <v>0.95737034889044981</v>
      </c>
      <c r="H233" s="31"/>
      <c r="I233" s="31"/>
      <c r="J233" s="31">
        <f>POWER('Исходные данные'!D754-C$100,2)</f>
        <v>2.0764630994174507</v>
      </c>
      <c r="K233" s="31">
        <f>POWER('Исходные данные'!D915-C$101,2)</f>
        <v>1.1681588020551683</v>
      </c>
      <c r="L233" s="31"/>
      <c r="M233" s="31">
        <f>POWER('Исходные данные'!D131-C$103,2)</f>
        <v>159.87832248999985</v>
      </c>
    </row>
    <row r="234" spans="2:13" x14ac:dyDescent="0.3">
      <c r="B234" s="31"/>
      <c r="C234" s="31"/>
      <c r="D234" s="31"/>
      <c r="E234" s="31"/>
      <c r="F234" s="31"/>
      <c r="G234" s="31">
        <f>POWER('Исходные данные'!D347-C$97,2)</f>
        <v>1.1630609566252561</v>
      </c>
      <c r="H234" s="31"/>
      <c r="I234" s="31"/>
      <c r="J234" s="31">
        <f>POWER('Исходные данные'!D755-C$100,2)</f>
        <v>2.0764630994174507</v>
      </c>
      <c r="K234" s="31">
        <f>POWER('Исходные данные'!D916-C$101,2)</f>
        <v>1.3943215927528378</v>
      </c>
      <c r="L234" s="31"/>
      <c r="M234" s="31">
        <f>POWER('Исходные данные'!D132-C$103,2)</f>
        <v>154.86060248999988</v>
      </c>
    </row>
    <row r="235" spans="2:13" x14ac:dyDescent="0.3">
      <c r="B235" s="31"/>
      <c r="C235" s="31"/>
      <c r="D235" s="31"/>
      <c r="E235" s="31"/>
      <c r="F235" s="31"/>
      <c r="G235" s="31">
        <f>POWER('Исходные данные'!D348-C$97,2)</f>
        <v>1.1630609566252561</v>
      </c>
      <c r="H235" s="31"/>
      <c r="I235" s="31"/>
      <c r="J235" s="31">
        <f>POWER('Исходные данные'!D756-C$100,2)</f>
        <v>2.0764630994174507</v>
      </c>
      <c r="K235" s="31">
        <f>POWER('Исходные данные'!D917-C$101,2)</f>
        <v>1.3943215927528378</v>
      </c>
      <c r="L235" s="31"/>
      <c r="M235" s="31">
        <f>POWER('Исходные данные'!D133-C$103,2)</f>
        <v>154.86060248999988</v>
      </c>
    </row>
    <row r="236" spans="2:13" x14ac:dyDescent="0.3">
      <c r="B236" s="31"/>
      <c r="C236" s="31"/>
      <c r="D236" s="31"/>
      <c r="E236" s="31"/>
      <c r="F236" s="31"/>
      <c r="G236" s="31">
        <f>POWER('Исходные данные'!D349-C$97,2)</f>
        <v>1.1630609566252561</v>
      </c>
      <c r="H236" s="31"/>
      <c r="I236" s="31"/>
      <c r="J236" s="31">
        <f>POWER('Исходные данные'!D757-C$100,2)</f>
        <v>2.0764630994174507</v>
      </c>
      <c r="K236" s="31">
        <f>POWER('Исходные данные'!D918-C$101,2)</f>
        <v>1.3943215927528378</v>
      </c>
      <c r="L236" s="31"/>
      <c r="M236" s="31">
        <f>POWER('Исходные данные'!D134-C$103,2)</f>
        <v>154.86060248999988</v>
      </c>
    </row>
    <row r="237" spans="2:13" x14ac:dyDescent="0.3">
      <c r="B237" s="31"/>
      <c r="C237" s="31"/>
      <c r="D237" s="31"/>
      <c r="E237" s="31"/>
      <c r="F237" s="31"/>
      <c r="G237" s="31">
        <f>POWER('Исходные данные'!D350-C$97,2)</f>
        <v>1.1630609566252561</v>
      </c>
      <c r="H237" s="31"/>
      <c r="I237" s="31"/>
      <c r="J237" s="31">
        <f>POWER('Исходные данные'!D758-C$100,2)</f>
        <v>2.0764630994174507</v>
      </c>
      <c r="K237" s="31">
        <f>POWER('Исходные данные'!D919-C$101,2)</f>
        <v>1.3943215927528378</v>
      </c>
      <c r="L237" s="31"/>
      <c r="M237" s="31">
        <f>POWER('Исходные данные'!D135-C$103,2)</f>
        <v>152.38174248999988</v>
      </c>
    </row>
    <row r="238" spans="2:13" x14ac:dyDescent="0.3">
      <c r="B238" s="31"/>
      <c r="C238" s="31"/>
      <c r="D238" s="31"/>
      <c r="E238" s="31"/>
      <c r="F238" s="31"/>
      <c r="G238" s="31">
        <f>POWER('Исходные данные'!D351-C$97,2)</f>
        <v>1.1630609566252561</v>
      </c>
      <c r="H238" s="31"/>
      <c r="I238" s="31"/>
      <c r="J238" s="31">
        <f>POWER('Исходные данные'!D759-C$100,2)</f>
        <v>2.3746618571814184</v>
      </c>
      <c r="K238" s="31">
        <f>POWER('Исходные данные'!D920-C$101,2)</f>
        <v>1.3943215927528378</v>
      </c>
      <c r="L238" s="31"/>
      <c r="M238" s="31">
        <f>POWER('Исходные данные'!D136-C$103,2)</f>
        <v>152.38174248999988</v>
      </c>
    </row>
    <row r="239" spans="2:13" x14ac:dyDescent="0.3">
      <c r="B239" s="31"/>
      <c r="C239" s="31"/>
      <c r="D239" s="31"/>
      <c r="E239" s="31"/>
      <c r="F239" s="31"/>
      <c r="G239" s="31">
        <f>POWER('Исходные данные'!D352-C$97,2)</f>
        <v>1.6344421720948701</v>
      </c>
      <c r="H239" s="31"/>
      <c r="I239" s="31"/>
      <c r="J239" s="31">
        <f>POWER('Исходные данные'!D760-C$100,2)</f>
        <v>2.3746618571814184</v>
      </c>
      <c r="K239" s="31">
        <f>POWER('Исходные данные'!D921-C$101,2)</f>
        <v>1.6404843834505158</v>
      </c>
      <c r="L239" s="31"/>
      <c r="M239" s="31">
        <f>POWER('Исходные данные'!D137-C$103,2)</f>
        <v>152.38174248999988</v>
      </c>
    </row>
    <row r="240" spans="2:13" x14ac:dyDescent="0.3">
      <c r="B240" s="31"/>
      <c r="C240" s="31"/>
      <c r="D240" s="31"/>
      <c r="E240" s="31"/>
      <c r="F240" s="31"/>
      <c r="G240" s="31">
        <f>POWER('Исходные данные'!D353-C$97,2)</f>
        <v>1.900132779829677</v>
      </c>
      <c r="H240" s="31"/>
      <c r="I240" s="31"/>
      <c r="J240" s="31">
        <f>POWER('Исходные данные'!D761-C$100,2)</f>
        <v>2.3746618571814184</v>
      </c>
      <c r="K240" s="31">
        <f>POWER('Исходные данные'!D922-C$101,2)</f>
        <v>1.9066471741481845</v>
      </c>
      <c r="L240" s="31"/>
      <c r="M240" s="31">
        <f>POWER('Исходные данные'!D138-C$103,2)</f>
        <v>149.92288248999989</v>
      </c>
    </row>
    <row r="241" spans="2:13" x14ac:dyDescent="0.3">
      <c r="B241" s="31"/>
      <c r="C241" s="31"/>
      <c r="D241" s="31"/>
      <c r="E241" s="31"/>
      <c r="F241" s="31"/>
      <c r="G241" s="31">
        <f>POWER('Исходные данные'!D354-C$97,2)</f>
        <v>1.900132779829677</v>
      </c>
      <c r="H241" s="31"/>
      <c r="I241" s="31"/>
      <c r="J241" s="31">
        <f>POWER('Исходные данные'!D762-C$100,2)</f>
        <v>2.6928606149453973</v>
      </c>
      <c r="K241" s="31">
        <f>POWER('Исходные данные'!D923-C$101,2)</f>
        <v>1.9066471741481845</v>
      </c>
      <c r="L241" s="31"/>
      <c r="M241" s="31">
        <f>POWER('Исходные данные'!D139-C$103,2)</f>
        <v>149.92288248999989</v>
      </c>
    </row>
    <row r="242" spans="2:13" x14ac:dyDescent="0.3">
      <c r="B242" s="31"/>
      <c r="C242" s="31"/>
      <c r="D242" s="31"/>
      <c r="E242" s="31"/>
      <c r="F242" s="31"/>
      <c r="G242" s="31">
        <f>POWER('Исходные данные'!D355-C$97,2)</f>
        <v>1.900132779829677</v>
      </c>
      <c r="H242" s="31"/>
      <c r="I242" s="31"/>
      <c r="J242" s="31">
        <f>POWER('Исходные данные'!D763-C$100,2)</f>
        <v>2.6928606149453973</v>
      </c>
      <c r="K242" s="31">
        <f>POWER('Исходные данные'!D924-C$101,2)</f>
        <v>1.9066471741481845</v>
      </c>
      <c r="L242" s="31"/>
      <c r="M242" s="31">
        <f>POWER('Исходные данные'!D140-C$103,2)</f>
        <v>147.48402248999986</v>
      </c>
    </row>
    <row r="243" spans="2:13" x14ac:dyDescent="0.3">
      <c r="B243" s="31"/>
      <c r="C243" s="31"/>
      <c r="D243" s="31"/>
      <c r="E243" s="31"/>
      <c r="F243" s="31"/>
      <c r="G243" s="31">
        <f>POWER('Исходные данные'!D356-C$97,2)</f>
        <v>1.900132779829677</v>
      </c>
      <c r="H243" s="31"/>
      <c r="I243" s="31"/>
      <c r="J243" s="31">
        <f>POWER('Исходные данные'!D764-C$100,2)</f>
        <v>2.6928606149453973</v>
      </c>
      <c r="K243" s="31">
        <f>POWER('Исходные данные'!D925-C$101,2)</f>
        <v>1.9066471741481845</v>
      </c>
      <c r="L243" s="31"/>
      <c r="M243" s="31">
        <f>POWER('Исходные данные'!D141-C$103,2)</f>
        <v>147.48402248999986</v>
      </c>
    </row>
    <row r="244" spans="2:13" x14ac:dyDescent="0.3">
      <c r="B244" s="31"/>
      <c r="C244" s="31"/>
      <c r="D244" s="31"/>
      <c r="E244" s="31"/>
      <c r="F244" s="31"/>
      <c r="G244" s="31">
        <f>POWER('Исходные данные'!D357-C$97,2)</f>
        <v>1.900132779829677</v>
      </c>
      <c r="H244" s="31"/>
      <c r="I244" s="31"/>
      <c r="J244" s="31">
        <f>POWER('Исходные данные'!D765-C$100,2)</f>
        <v>2.6928606149453973</v>
      </c>
      <c r="K244" s="31">
        <f>POWER('Исходные данные'!D926-C$101,2)</f>
        <v>1.9066471741481845</v>
      </c>
      <c r="L244" s="31"/>
      <c r="M244" s="31">
        <f>POWER('Исходные данные'!D142-C$103,2)</f>
        <v>145.06516248999992</v>
      </c>
    </row>
    <row r="245" spans="2:13" x14ac:dyDescent="0.3">
      <c r="B245" s="31"/>
      <c r="C245" s="31"/>
      <c r="D245" s="31"/>
      <c r="E245" s="31"/>
      <c r="F245" s="31"/>
      <c r="G245" s="31">
        <f>POWER('Исходные данные'!D358-C$97,2)</f>
        <v>1.900132779829677</v>
      </c>
      <c r="H245" s="31"/>
      <c r="I245" s="31"/>
      <c r="J245" s="31">
        <f>POWER('Исходные данные'!D766-C$100,2)</f>
        <v>2.6928606149453973</v>
      </c>
      <c r="K245" s="31">
        <f>POWER('Исходные данные'!D927-C$101,2)</f>
        <v>2.1928099648458628</v>
      </c>
      <c r="L245" s="31"/>
      <c r="M245" s="31">
        <f>POWER('Исходные данные'!D143-C$103,2)</f>
        <v>142.66630248999988</v>
      </c>
    </row>
    <row r="246" spans="2:13" x14ac:dyDescent="0.3">
      <c r="B246" s="31"/>
      <c r="C246" s="31"/>
      <c r="D246" s="31"/>
      <c r="E246" s="31"/>
      <c r="F246" s="31"/>
      <c r="G246" s="31">
        <f>POWER('Исходные данные'!D359-C$97,2)</f>
        <v>2.1858233875644828</v>
      </c>
      <c r="H246" s="31"/>
      <c r="I246" s="31"/>
      <c r="J246" s="31">
        <f>POWER('Исходные данные'!D767-C$100,2)</f>
        <v>3.0310593727093642</v>
      </c>
      <c r="K246" s="31">
        <f>POWER('Исходные данные'!D928-C$101,2)</f>
        <v>2.1928099648458628</v>
      </c>
      <c r="L246" s="31"/>
      <c r="M246" s="31">
        <f>POWER('Исходные данные'!D144-C$103,2)</f>
        <v>142.66630248999988</v>
      </c>
    </row>
    <row r="247" spans="2:13" x14ac:dyDescent="0.3">
      <c r="B247" s="31"/>
      <c r="C247" s="31"/>
      <c r="D247" s="31"/>
      <c r="E247" s="31"/>
      <c r="F247" s="31"/>
      <c r="G247" s="31">
        <f>POWER('Исходные данные'!D360-C$97,2)</f>
        <v>2.1858233875644828</v>
      </c>
      <c r="H247" s="31"/>
      <c r="I247" s="31"/>
      <c r="J247" s="31">
        <f>POWER('Исходные данные'!D768-C$100,2)</f>
        <v>3.0310593727093642</v>
      </c>
      <c r="K247" s="31">
        <f>POWER('Исходные данные'!D929-C$101,2)</f>
        <v>2.4989727555435417</v>
      </c>
      <c r="L247" s="31"/>
      <c r="M247" s="31">
        <f>POWER('Исходные данные'!D145-C$103,2)</f>
        <v>142.66630248999988</v>
      </c>
    </row>
    <row r="248" spans="2:13" x14ac:dyDescent="0.3">
      <c r="B248" s="31"/>
      <c r="C248" s="31"/>
      <c r="D248" s="31"/>
      <c r="E248" s="31"/>
      <c r="F248" s="31"/>
      <c r="G248" s="31">
        <f>POWER('Исходные данные'!D361-C$97,2)</f>
        <v>2.4915139952992895</v>
      </c>
      <c r="H248" s="31"/>
      <c r="I248" s="31"/>
      <c r="J248" s="31">
        <f>POWER('Исходные данные'!D769-C$100,2)</f>
        <v>3.0310593727093642</v>
      </c>
      <c r="K248" s="31">
        <f>POWER('Исходные данные'!D930-C$101,2)</f>
        <v>2.4989727555435417</v>
      </c>
      <c r="L248" s="31"/>
      <c r="M248" s="31">
        <f>POWER('Исходные данные'!D146-C$103,2)</f>
        <v>142.66630248999988</v>
      </c>
    </row>
    <row r="249" spans="2:13" x14ac:dyDescent="0.3">
      <c r="B249" s="31"/>
      <c r="C249" s="31"/>
      <c r="D249" s="31"/>
      <c r="E249" s="31"/>
      <c r="F249" s="31"/>
      <c r="G249" s="31">
        <f>POWER('Исходные данные'!D362-C$97,2)</f>
        <v>2.4915139952992895</v>
      </c>
      <c r="H249" s="31"/>
      <c r="I249" s="31"/>
      <c r="J249" s="31">
        <f>POWER('Исходные данные'!D770-C$100,2)</f>
        <v>3.0310593727093642</v>
      </c>
      <c r="K249" s="31">
        <f>POWER('Исходные данные'!D931-C$101,2)</f>
        <v>2.4989727555435417</v>
      </c>
      <c r="L249" s="31"/>
      <c r="M249" s="31">
        <f>POWER('Исходные данные'!D147-C$103,2)</f>
        <v>140.28744248999988</v>
      </c>
    </row>
    <row r="250" spans="2:13" x14ac:dyDescent="0.3">
      <c r="B250" s="31"/>
      <c r="C250" s="31"/>
      <c r="D250" s="31"/>
      <c r="E250" s="31"/>
      <c r="F250" s="31"/>
      <c r="G250" s="31">
        <f>POWER('Исходные данные'!D363-C$97,2)</f>
        <v>2.4915139952992895</v>
      </c>
      <c r="H250" s="31"/>
      <c r="I250" s="31"/>
      <c r="J250" s="31">
        <f>POWER('Исходные данные'!D771-C$100,2)</f>
        <v>3.7674568882373229</v>
      </c>
      <c r="K250" s="31">
        <f>POWER('Исходные данные'!D932-C$101,2)</f>
        <v>2.4989727555435417</v>
      </c>
      <c r="L250" s="31"/>
      <c r="M250" s="31">
        <f>POWER('Исходные данные'!D148-C$103,2)</f>
        <v>140.28744248999988</v>
      </c>
    </row>
    <row r="251" spans="2:13" x14ac:dyDescent="0.3">
      <c r="B251" s="31"/>
      <c r="C251" s="31"/>
      <c r="D251" s="31"/>
      <c r="E251" s="31"/>
      <c r="F251" s="31"/>
      <c r="G251" s="31">
        <f>POWER('Исходные данные'!D364-C$97,2)</f>
        <v>2.4915139952992895</v>
      </c>
      <c r="H251" s="31"/>
      <c r="I251" s="31"/>
      <c r="J251" s="31">
        <f>POWER('Исходные данные'!D772-C$100,2)</f>
        <v>3.7674568882373229</v>
      </c>
      <c r="K251" s="31">
        <f>POWER('Исходные данные'!D933-C$101,2)</f>
        <v>2.8251355462412095</v>
      </c>
      <c r="L251" s="31"/>
      <c r="M251" s="31">
        <f>POWER('Исходные данные'!D149-C$103,2)</f>
        <v>140.28744248999988</v>
      </c>
    </row>
    <row r="252" spans="2:13" x14ac:dyDescent="0.3">
      <c r="B252" s="31"/>
      <c r="C252" s="31"/>
      <c r="D252" s="31"/>
      <c r="E252" s="31"/>
      <c r="F252" s="31"/>
      <c r="G252" s="31">
        <f>POWER('Исходные данные'!D365-C$97,2)</f>
        <v>2.4915139952992895</v>
      </c>
      <c r="H252" s="31"/>
      <c r="I252" s="31"/>
      <c r="J252" s="31">
        <f>POWER('Исходные данные'!D773-C$100,2)</f>
        <v>3.7674568882373229</v>
      </c>
      <c r="K252" s="31">
        <f>POWER('Исходные данные'!D934-C$101,2)</f>
        <v>2.8251355462412095</v>
      </c>
      <c r="L252" s="31"/>
      <c r="M252" s="31">
        <f>POWER('Исходные данные'!D150-C$103,2)</f>
        <v>137.92858248999988</v>
      </c>
    </row>
    <row r="253" spans="2:13" x14ac:dyDescent="0.3">
      <c r="B253" s="31"/>
      <c r="C253" s="31"/>
      <c r="D253" s="31"/>
      <c r="E253" s="31"/>
      <c r="F253" s="31"/>
      <c r="G253" s="31">
        <f>POWER('Исходные данные'!D366-C$97,2)</f>
        <v>2.8172046030340967</v>
      </c>
      <c r="H253" s="31"/>
      <c r="I253" s="31"/>
      <c r="J253" s="31">
        <f>POWER('Исходные данные'!D774-C$100,2)</f>
        <v>4.165655646001289</v>
      </c>
      <c r="K253" s="31">
        <f>POWER('Исходные данные'!D935-C$101,2)</f>
        <v>2.8251355462412095</v>
      </c>
      <c r="L253" s="31"/>
      <c r="M253" s="31">
        <f>POWER('Исходные данные'!D151-C$103,2)</f>
        <v>135.58972248999987</v>
      </c>
    </row>
    <row r="254" spans="2:13" x14ac:dyDescent="0.3">
      <c r="B254" s="31"/>
      <c r="C254" s="31"/>
      <c r="D254" s="31"/>
      <c r="E254" s="31"/>
      <c r="F254" s="31"/>
      <c r="G254" s="31">
        <f>POWER('Исходные данные'!D367-C$97,2)</f>
        <v>3.1628952107689035</v>
      </c>
      <c r="H254" s="31"/>
      <c r="I254" s="31"/>
      <c r="J254" s="31">
        <f>POWER('Исходные данные'!D775-C$100,2)</f>
        <v>4.5838544037652689</v>
      </c>
      <c r="K254" s="31">
        <f>POWER('Исходные данные'!D936-C$101,2)</f>
        <v>2.8251355462412095</v>
      </c>
      <c r="L254" s="31"/>
      <c r="M254" s="31">
        <f>POWER('Исходные данные'!D152-C$103,2)</f>
        <v>135.58972248999987</v>
      </c>
    </row>
    <row r="255" spans="2:13" x14ac:dyDescent="0.3">
      <c r="B255" s="31"/>
      <c r="C255" s="31"/>
      <c r="D255" s="31"/>
      <c r="E255" s="31"/>
      <c r="F255" s="31"/>
      <c r="G255" s="31">
        <f>POWER('Исходные данные'!D368-C$97,2)</f>
        <v>3.1628952107689035</v>
      </c>
      <c r="H255" s="31"/>
      <c r="I255" s="31"/>
      <c r="J255" s="31">
        <f>POWER('Исходные данные'!D776-C$100,2)</f>
        <v>4.5838544037652689</v>
      </c>
      <c r="K255" s="31">
        <f>POWER('Исходные данные'!D937-C$101,2)</f>
        <v>2.8251355462412095</v>
      </c>
      <c r="L255" s="31"/>
      <c r="M255" s="31">
        <f>POWER('Исходные данные'!D153-C$103,2)</f>
        <v>135.58972248999987</v>
      </c>
    </row>
    <row r="256" spans="2:13" x14ac:dyDescent="0.3">
      <c r="B256" s="31"/>
      <c r="C256" s="31"/>
      <c r="D256" s="31"/>
      <c r="E256" s="31"/>
      <c r="F256" s="31"/>
      <c r="G256" s="31">
        <f>POWER('Исходные данные'!D369-C$97,2)</f>
        <v>3.1628952107689035</v>
      </c>
      <c r="H256" s="31"/>
      <c r="I256" s="31"/>
      <c r="J256" s="31">
        <f>POWER('Исходные данные'!D777-C$100,2)</f>
        <v>4.5838544037652689</v>
      </c>
      <c r="K256" s="31">
        <f>POWER('Исходные данные'!D938-C$101,2)</f>
        <v>2.8251355462412095</v>
      </c>
      <c r="L256" s="31"/>
      <c r="M256" s="31">
        <f>POWER('Исходные данные'!D154-C$103,2)</f>
        <v>133.2708624899999</v>
      </c>
    </row>
    <row r="257" spans="2:13" x14ac:dyDescent="0.3">
      <c r="B257" s="31"/>
      <c r="C257" s="31"/>
      <c r="D257" s="31"/>
      <c r="E257" s="31"/>
      <c r="F257" s="31"/>
      <c r="G257" s="31">
        <f>POWER('Исходные данные'!D370-C$97,2)</f>
        <v>3.1628952107689035</v>
      </c>
      <c r="H257" s="31"/>
      <c r="I257" s="31"/>
      <c r="J257" s="31">
        <f>POWER('Исходные данные'!D778-C$100,2)</f>
        <v>4.5838544037652689</v>
      </c>
      <c r="K257" s="31">
        <f>POWER('Исходные данные'!D939-C$101,2)</f>
        <v>2.8251355462412095</v>
      </c>
      <c r="L257" s="31"/>
      <c r="M257" s="31">
        <f>POWER('Исходные данные'!D155-C$103,2)</f>
        <v>133.2708624899999</v>
      </c>
    </row>
    <row r="258" spans="2:13" x14ac:dyDescent="0.3">
      <c r="B258" s="31"/>
      <c r="C258" s="31"/>
      <c r="D258" s="31"/>
      <c r="E258" s="31"/>
      <c r="F258" s="31"/>
      <c r="G258" s="31">
        <f>POWER('Исходные данные'!D371-C$97,2)</f>
        <v>3.1628952107689035</v>
      </c>
      <c r="H258" s="31"/>
      <c r="I258" s="31"/>
      <c r="J258" s="31">
        <f>POWER('Исходные данные'!D779-C$100,2)</f>
        <v>4.5838544037652689</v>
      </c>
      <c r="K258" s="31">
        <f>POWER('Исходные данные'!D940-C$101,2)</f>
        <v>2.8251355462412095</v>
      </c>
      <c r="L258" s="31"/>
      <c r="M258" s="31">
        <f>POWER('Исходные данные'!D156-C$103,2)</f>
        <v>133.2708624899999</v>
      </c>
    </row>
    <row r="259" spans="2:13" x14ac:dyDescent="0.3">
      <c r="B259" s="31"/>
      <c r="C259" s="31"/>
      <c r="D259" s="31"/>
      <c r="E259" s="31"/>
      <c r="F259" s="31"/>
      <c r="G259" s="31">
        <f>POWER('Исходные данные'!D372-C$97,2)</f>
        <v>3.5285858185037107</v>
      </c>
      <c r="H259" s="31"/>
      <c r="I259" s="31"/>
      <c r="J259" s="31">
        <f>POWER('Исходные данные'!D780-C$100,2)</f>
        <v>5.480251919293214</v>
      </c>
      <c r="K259" s="31">
        <f>POWER('Исходные данные'!D941-C$101,2)</f>
        <v>3.171298336938889</v>
      </c>
      <c r="L259" s="31"/>
      <c r="M259" s="31">
        <f>POWER('Исходные данные'!D157-C$103,2)</f>
        <v>130.97200248999988</v>
      </c>
    </row>
    <row r="260" spans="2:13" x14ac:dyDescent="0.3">
      <c r="B260" s="31"/>
      <c r="C260" s="31"/>
      <c r="D260" s="31"/>
      <c r="E260" s="31"/>
      <c r="F260" s="31"/>
      <c r="G260" s="31">
        <f>POWER('Исходные данные'!D373-C$97,2)</f>
        <v>3.5285858185037107</v>
      </c>
      <c r="H260" s="31"/>
      <c r="I260" s="31"/>
      <c r="J260" s="31">
        <f>POWER('Исходные данные'!D781-C$100,2)</f>
        <v>5.9584506770571952</v>
      </c>
      <c r="K260" s="31">
        <f>POWER('Исходные данные'!D942-C$101,2)</f>
        <v>3.171298336938889</v>
      </c>
      <c r="L260" s="31"/>
      <c r="M260" s="31">
        <f>POWER('Исходные данные'!D158-C$103,2)</f>
        <v>130.97200248999988</v>
      </c>
    </row>
    <row r="261" spans="2:13" x14ac:dyDescent="0.3">
      <c r="B261" s="31"/>
      <c r="C261" s="31"/>
      <c r="D261" s="31"/>
      <c r="E261" s="31"/>
      <c r="F261" s="31"/>
      <c r="G261" s="31">
        <f>POWER('Исходные данные'!D374-C$97,2)</f>
        <v>3.5285858185037107</v>
      </c>
      <c r="H261" s="31"/>
      <c r="I261" s="31"/>
      <c r="J261" s="31">
        <f>POWER('Исходные данные'!D782-C$100,2)</f>
        <v>5.9584506770571952</v>
      </c>
      <c r="K261" s="31">
        <f>POWER('Исходные данные'!D943-C$101,2)</f>
        <v>3.171298336938889</v>
      </c>
      <c r="L261" s="31"/>
      <c r="M261" s="31">
        <f>POWER('Исходные данные'!D159-C$103,2)</f>
        <v>128.6931424899999</v>
      </c>
    </row>
    <row r="262" spans="2:13" x14ac:dyDescent="0.3">
      <c r="B262" s="31"/>
      <c r="C262" s="31"/>
      <c r="D262" s="31"/>
      <c r="E262" s="31"/>
      <c r="F262" s="31"/>
      <c r="G262" s="31">
        <f>POWER('Исходные данные'!D375-C$97,2)</f>
        <v>3.5285858185037107</v>
      </c>
      <c r="H262" s="31"/>
      <c r="I262" s="31"/>
      <c r="J262" s="31">
        <f>POWER('Исходные данные'!D783-C$100,2)</f>
        <v>5.9584506770571952</v>
      </c>
      <c r="K262" s="31">
        <f>POWER('Исходные данные'!D944-C$101,2)</f>
        <v>3.171298336938889</v>
      </c>
      <c r="L262" s="31"/>
      <c r="M262" s="31">
        <f>POWER('Исходные данные'!D160-C$103,2)</f>
        <v>128.6931424899999</v>
      </c>
    </row>
    <row r="263" spans="2:13" x14ac:dyDescent="0.3">
      <c r="B263" s="31"/>
      <c r="C263" s="31"/>
      <c r="D263" s="31"/>
      <c r="E263" s="31"/>
      <c r="F263" s="31"/>
      <c r="G263" s="31">
        <f>POWER('Исходные данные'!D376-C$97,2)</f>
        <v>3.5285858185037107</v>
      </c>
      <c r="H263" s="31"/>
      <c r="I263" s="31"/>
      <c r="J263" s="31">
        <f>POWER('Исходные данные'!D784-C$100,2)</f>
        <v>5.9584506770571952</v>
      </c>
      <c r="K263" s="31">
        <f>POWER('Исходные данные'!D945-C$101,2)</f>
        <v>3.5374611276365555</v>
      </c>
      <c r="L263" s="31"/>
      <c r="M263" s="31">
        <f>POWER('Исходные данные'!D161-C$103,2)</f>
        <v>128.6931424899999</v>
      </c>
    </row>
    <row r="264" spans="2:13" x14ac:dyDescent="0.3">
      <c r="B264" s="31"/>
      <c r="C264" s="31"/>
      <c r="D264" s="31"/>
      <c r="E264" s="31"/>
      <c r="F264" s="31"/>
      <c r="G264" s="31">
        <f>POWER('Исходные данные'!D377-C$97,2)</f>
        <v>3.5285858185037107</v>
      </c>
      <c r="H264" s="31"/>
      <c r="I264" s="31"/>
      <c r="J264" s="31">
        <f>POWER('Исходные данные'!D785-C$100,2)</f>
        <v>5.9584506770571952</v>
      </c>
      <c r="K264" s="31">
        <f>POWER('Исходные данные'!D946-C$101,2)</f>
        <v>3.5374611276365555</v>
      </c>
      <c r="L264" s="31"/>
      <c r="M264" s="31">
        <f>POWER('Исходные данные'!D162-C$103,2)</f>
        <v>128.6931424899999</v>
      </c>
    </row>
    <row r="265" spans="2:13" x14ac:dyDescent="0.3">
      <c r="B265" s="31"/>
      <c r="C265" s="31"/>
      <c r="D265" s="31"/>
      <c r="E265" s="31"/>
      <c r="F265" s="31"/>
      <c r="G265" s="31">
        <f>POWER('Исходные данные'!D378-C$97,2)</f>
        <v>3.5285858185037107</v>
      </c>
      <c r="H265" s="31"/>
      <c r="I265" s="31"/>
      <c r="J265" s="31">
        <f>POWER('Исходные данные'!D786-C$100,2)</f>
        <v>5.9584506770571952</v>
      </c>
      <c r="K265" s="31">
        <f>POWER('Исходные данные'!D947-C$101,2)</f>
        <v>3.5374611276365555</v>
      </c>
      <c r="L265" s="31"/>
      <c r="M265" s="31">
        <f>POWER('Исходные данные'!D163-C$103,2)</f>
        <v>126.4342824899999</v>
      </c>
    </row>
    <row r="266" spans="2:13" x14ac:dyDescent="0.3">
      <c r="B266" s="31"/>
      <c r="C266" s="31"/>
      <c r="D266" s="31"/>
      <c r="E266" s="31"/>
      <c r="F266" s="31"/>
      <c r="G266" s="31">
        <f>POWER('Исходные данные'!D379-C$97,2)</f>
        <v>3.5285858185037107</v>
      </c>
      <c r="H266" s="31"/>
      <c r="I266" s="31"/>
      <c r="J266" s="31">
        <f>POWER('Исходные данные'!D787-C$100,2)</f>
        <v>5.9584506770571952</v>
      </c>
      <c r="K266" s="31">
        <f>POWER('Исходные данные'!D948-C$101,2)</f>
        <v>3.923623918334235</v>
      </c>
      <c r="L266" s="31"/>
      <c r="M266" s="31">
        <f>POWER('Исходные данные'!D164-C$103,2)</f>
        <v>126.4342824899999</v>
      </c>
    </row>
    <row r="267" spans="2:13" x14ac:dyDescent="0.3">
      <c r="B267" s="31"/>
      <c r="C267" s="31"/>
      <c r="D267" s="31"/>
      <c r="E267" s="31"/>
      <c r="F267" s="31"/>
      <c r="G267" s="31">
        <f>POWER('Исходные данные'!D380-C$97,2)</f>
        <v>3.5285858185037107</v>
      </c>
      <c r="H267" s="31"/>
      <c r="I267" s="31"/>
      <c r="J267" s="31"/>
      <c r="K267" s="31">
        <f>POWER('Исходные данные'!D949-C$101,2)</f>
        <v>4.3297867090319153</v>
      </c>
      <c r="L267" s="31"/>
      <c r="M267" s="31">
        <f>POWER('Исходные данные'!D165-C$103,2)</f>
        <v>124.19542248999991</v>
      </c>
    </row>
    <row r="268" spans="2:13" x14ac:dyDescent="0.3">
      <c r="B268" s="31"/>
      <c r="C268" s="31"/>
      <c r="D268" s="31"/>
      <c r="E268" s="31"/>
      <c r="F268" s="31"/>
      <c r="G268" s="31">
        <f>POWER('Исходные данные'!D381-C$97,2)</f>
        <v>3.5285858185037107</v>
      </c>
      <c r="H268" s="31"/>
      <c r="I268" s="31"/>
      <c r="J268" s="31"/>
      <c r="K268" s="31">
        <f>POWER('Исходные данные'!D950-C$101,2)</f>
        <v>4.3297867090319153</v>
      </c>
      <c r="L268" s="31"/>
      <c r="M268" s="31">
        <f>POWER('Исходные данные'!D166-C$103,2)</f>
        <v>121.97656248999992</v>
      </c>
    </row>
    <row r="269" spans="2:13" x14ac:dyDescent="0.3">
      <c r="B269" s="31"/>
      <c r="C269" s="31"/>
      <c r="D269" s="31"/>
      <c r="E269" s="31"/>
      <c r="F269" s="31"/>
      <c r="G269" s="31">
        <f>POWER('Исходные данные'!D382-C$97,2)</f>
        <v>3.9142764262385161</v>
      </c>
      <c r="H269" s="31"/>
      <c r="I269" s="31"/>
      <c r="J269" s="31"/>
      <c r="K269" s="31">
        <f>POWER('Исходные данные'!D951-C$101,2)</f>
        <v>4.3297867090319153</v>
      </c>
      <c r="L269" s="31"/>
      <c r="M269" s="31">
        <f>POWER('Исходные данные'!D167-C$103,2)</f>
        <v>121.97656248999992</v>
      </c>
    </row>
    <row r="270" spans="2:13" x14ac:dyDescent="0.3">
      <c r="B270" s="31"/>
      <c r="C270" s="31"/>
      <c r="D270" s="31"/>
      <c r="E270" s="31"/>
      <c r="F270" s="31"/>
      <c r="G270" s="31">
        <f>POWER('Исходные данные'!D383-C$97,2)</f>
        <v>3.9142764262385161</v>
      </c>
      <c r="H270" s="31"/>
      <c r="I270" s="31"/>
      <c r="J270" s="31"/>
      <c r="K270" s="31">
        <f>POWER('Исходные данные'!D952-C$101,2)</f>
        <v>4.7559494997295806</v>
      </c>
      <c r="L270" s="31"/>
      <c r="M270" s="31">
        <f>POWER('Исходные данные'!D168-C$103,2)</f>
        <v>119.77770248999988</v>
      </c>
    </row>
    <row r="271" spans="2:13" x14ac:dyDescent="0.3">
      <c r="B271" s="31"/>
      <c r="C271" s="31"/>
      <c r="D271" s="31"/>
      <c r="E271" s="31"/>
      <c r="F271" s="31"/>
      <c r="G271" s="31">
        <f>POWER('Исходные данные'!D384-C$97,2)</f>
        <v>3.9142764262385161</v>
      </c>
      <c r="H271" s="31"/>
      <c r="I271" s="31"/>
      <c r="J271" s="31"/>
      <c r="K271" s="31">
        <f>POWER('Исходные данные'!D953-C$101,2)</f>
        <v>4.7559494997295806</v>
      </c>
      <c r="L271" s="31"/>
      <c r="M271" s="31">
        <f>POWER('Исходные данные'!D169-C$103,2)</f>
        <v>119.77770248999988</v>
      </c>
    </row>
    <row r="272" spans="2:13" x14ac:dyDescent="0.3">
      <c r="B272" s="31"/>
      <c r="C272" s="31"/>
      <c r="D272" s="31"/>
      <c r="E272" s="31"/>
      <c r="F272" s="31"/>
      <c r="G272" s="31">
        <f>POWER('Исходные данные'!D385-C$97,2)</f>
        <v>3.9142764262385161</v>
      </c>
      <c r="H272" s="31"/>
      <c r="I272" s="31"/>
      <c r="J272" s="31"/>
      <c r="K272" s="31">
        <f>POWER('Исходные данные'!D954-C$101,2)</f>
        <v>4.7559494997295806</v>
      </c>
      <c r="L272" s="31"/>
      <c r="M272" s="31">
        <f>POWER('Исходные данные'!D170-C$103,2)</f>
        <v>119.77770248999988</v>
      </c>
    </row>
    <row r="273" spans="2:13" x14ac:dyDescent="0.3">
      <c r="B273" s="31"/>
      <c r="C273" s="31"/>
      <c r="D273" s="31"/>
      <c r="E273" s="31"/>
      <c r="F273" s="31"/>
      <c r="G273" s="31">
        <f>POWER('Исходные данные'!D386-C$97,2)</f>
        <v>3.9142764262385161</v>
      </c>
      <c r="H273" s="31"/>
      <c r="I273" s="31"/>
      <c r="J273" s="31"/>
      <c r="K273" s="31">
        <f>POWER('Исходные данные'!D955-C$101,2)</f>
        <v>4.7559494997295806</v>
      </c>
      <c r="L273" s="31"/>
      <c r="M273" s="31">
        <f>POWER('Исходные данные'!D171-C$103,2)</f>
        <v>119.77770248999988</v>
      </c>
    </row>
    <row r="274" spans="2:13" x14ac:dyDescent="0.3">
      <c r="B274" s="31"/>
      <c r="C274" s="31"/>
      <c r="D274" s="31"/>
      <c r="E274" s="31"/>
      <c r="F274" s="31"/>
      <c r="G274" s="31">
        <f>POWER('Исходные данные'!D387-C$97,2)</f>
        <v>3.9142764262385161</v>
      </c>
      <c r="H274" s="31"/>
      <c r="I274" s="31"/>
      <c r="J274" s="31"/>
      <c r="K274" s="31">
        <f>POWER('Исходные данные'!D956-C$101,2)</f>
        <v>5.2021122904272614</v>
      </c>
      <c r="L274" s="31"/>
      <c r="M274" s="31">
        <f>POWER('Исходные данные'!D172-C$103,2)</f>
        <v>119.77770248999988</v>
      </c>
    </row>
    <row r="275" spans="2:13" x14ac:dyDescent="0.3">
      <c r="B275" s="31"/>
      <c r="C275" s="31"/>
      <c r="D275" s="31"/>
      <c r="E275" s="31"/>
      <c r="F275" s="31"/>
      <c r="G275" s="31">
        <f>POWER('Исходные данные'!D388-C$97,2)</f>
        <v>4.3199670339733229</v>
      </c>
      <c r="H275" s="31"/>
      <c r="I275" s="31"/>
      <c r="J275" s="31"/>
      <c r="K275" s="31">
        <f>POWER('Исходные данные'!D957-C$101,2)</f>
        <v>5.6682750811249258</v>
      </c>
      <c r="L275" s="31"/>
      <c r="M275" s="31">
        <f>POWER('Исходные данные'!D173-C$103,2)</f>
        <v>117.5988424899999</v>
      </c>
    </row>
    <row r="276" spans="2:13" x14ac:dyDescent="0.3">
      <c r="B276" s="31"/>
      <c r="C276" s="31"/>
      <c r="D276" s="31"/>
      <c r="E276" s="31"/>
      <c r="F276" s="31"/>
      <c r="G276" s="31">
        <f>POWER('Исходные данные'!D389-C$97,2)</f>
        <v>4.3199670339733229</v>
      </c>
      <c r="H276" s="31"/>
      <c r="I276" s="31"/>
      <c r="J276" s="31"/>
      <c r="K276" s="31">
        <f>POWER('Исходные данные'!D958-C$101,2)</f>
        <v>5.6682750811249258</v>
      </c>
      <c r="L276" s="31"/>
      <c r="M276" s="31">
        <f>POWER('Исходные данные'!D174-C$103,2)</f>
        <v>115.43998248999991</v>
      </c>
    </row>
    <row r="277" spans="2:13" x14ac:dyDescent="0.3">
      <c r="B277" s="31"/>
      <c r="C277" s="31"/>
      <c r="D277" s="31"/>
      <c r="E277" s="31"/>
      <c r="F277" s="31"/>
      <c r="G277" s="31">
        <f>POWER('Исходные данные'!D390-C$97,2)</f>
        <v>4.3199670339733229</v>
      </c>
      <c r="H277" s="31"/>
      <c r="I277" s="31"/>
      <c r="J277" s="31"/>
      <c r="K277" s="31">
        <f>POWER('Исходные данные'!D959-C$101,2)</f>
        <v>5.6682750811249258</v>
      </c>
      <c r="L277" s="31"/>
      <c r="M277" s="31">
        <f>POWER('Исходные данные'!D175-C$103,2)</f>
        <v>113.30112248999991</v>
      </c>
    </row>
    <row r="278" spans="2:13" x14ac:dyDescent="0.3">
      <c r="B278" s="31"/>
      <c r="C278" s="31"/>
      <c r="D278" s="31"/>
      <c r="E278" s="31"/>
      <c r="F278" s="31"/>
      <c r="G278" s="31">
        <f>POWER('Исходные данные'!D391-C$97,2)</f>
        <v>4.7456576417081298</v>
      </c>
      <c r="H278" s="31"/>
      <c r="I278" s="31"/>
      <c r="J278" s="31"/>
      <c r="K278" s="31"/>
      <c r="L278" s="31"/>
      <c r="M278" s="31">
        <f>POWER('Исходные данные'!D176-C$103,2)</f>
        <v>113.30112248999991</v>
      </c>
    </row>
    <row r="279" spans="2:13" x14ac:dyDescent="0.3">
      <c r="B279" s="31"/>
      <c r="C279" s="31"/>
      <c r="D279" s="31"/>
      <c r="E279" s="31"/>
      <c r="F279" s="31"/>
      <c r="G279" s="31">
        <f>POWER('Исходные данные'!D392-C$97,2)</f>
        <v>4.7456576417081298</v>
      </c>
      <c r="H279" s="31"/>
      <c r="I279" s="31"/>
      <c r="J279" s="31"/>
      <c r="K279" s="31"/>
      <c r="L279" s="31"/>
      <c r="M279" s="31">
        <f>POWER('Исходные данные'!D177-C$103,2)</f>
        <v>113.30112248999991</v>
      </c>
    </row>
    <row r="280" spans="2:13" x14ac:dyDescent="0.3">
      <c r="B280" s="31"/>
      <c r="C280" s="31"/>
      <c r="D280" s="31"/>
      <c r="E280" s="31"/>
      <c r="F280" s="31"/>
      <c r="G280" s="31">
        <f>POWER('Исходные данные'!D393-C$97,2)</f>
        <v>4.7456576417081298</v>
      </c>
      <c r="H280" s="31"/>
      <c r="I280" s="31"/>
      <c r="J280" s="31"/>
      <c r="K280" s="31"/>
      <c r="L280" s="31"/>
      <c r="M280" s="31">
        <f>POWER('Исходные данные'!D178-C$103,2)</f>
        <v>111.18226248999991</v>
      </c>
    </row>
    <row r="281" spans="2:13" x14ac:dyDescent="0.3">
      <c r="B281" s="31"/>
      <c r="C281" s="31"/>
      <c r="D281" s="31"/>
      <c r="E281" s="31"/>
      <c r="F281" s="31"/>
      <c r="G281" s="31">
        <f>POWER('Исходные данные'!D394-C$97,2)</f>
        <v>5.191348249442937</v>
      </c>
      <c r="H281" s="31"/>
      <c r="I281" s="31"/>
      <c r="J281" s="31"/>
      <c r="K281" s="31"/>
      <c r="L281" s="31"/>
      <c r="M281" s="31">
        <f>POWER('Исходные данные'!D179-C$103,2)</f>
        <v>111.18226248999991</v>
      </c>
    </row>
    <row r="282" spans="2:13" x14ac:dyDescent="0.3">
      <c r="B282" s="31"/>
      <c r="C282" s="31"/>
      <c r="D282" s="31"/>
      <c r="E282" s="31"/>
      <c r="F282" s="31"/>
      <c r="G282" s="31">
        <f>POWER('Исходные данные'!D395-C$97,2)</f>
        <v>5.191348249442937</v>
      </c>
      <c r="H282" s="31"/>
      <c r="I282" s="31"/>
      <c r="J282" s="31"/>
      <c r="K282" s="31"/>
      <c r="L282" s="31"/>
      <c r="M282" s="31">
        <f>POWER('Исходные данные'!D180-C$103,2)</f>
        <v>109.0834024899999</v>
      </c>
    </row>
    <row r="283" spans="2:13" x14ac:dyDescent="0.3">
      <c r="B283" s="31"/>
      <c r="C283" s="31"/>
      <c r="D283" s="31"/>
      <c r="E283" s="31"/>
      <c r="F283" s="31"/>
      <c r="G283" s="31">
        <f>POWER('Исходные данные'!D396-C$97,2)</f>
        <v>5.191348249442937</v>
      </c>
      <c r="H283" s="31"/>
      <c r="I283" s="31"/>
      <c r="J283" s="31"/>
      <c r="K283" s="31"/>
      <c r="L283" s="31"/>
      <c r="M283" s="31">
        <f>POWER('Исходные данные'!D181-C$103,2)</f>
        <v>109.0834024899999</v>
      </c>
    </row>
    <row r="284" spans="2:13" x14ac:dyDescent="0.3">
      <c r="B284" s="31"/>
      <c r="C284" s="31"/>
      <c r="D284" s="31"/>
      <c r="E284" s="31"/>
      <c r="F284" s="31"/>
      <c r="G284" s="31">
        <f>POWER('Исходные данные'!D397-C$97,2)</f>
        <v>5.191348249442937</v>
      </c>
      <c r="H284" s="31"/>
      <c r="I284" s="31"/>
      <c r="J284" s="31"/>
      <c r="K284" s="31"/>
      <c r="L284" s="31"/>
      <c r="M284" s="31">
        <f>POWER('Исходные данные'!D182-C$103,2)</f>
        <v>107.00454248999991</v>
      </c>
    </row>
    <row r="285" spans="2:13" x14ac:dyDescent="0.3">
      <c r="B285" s="31"/>
      <c r="C285" s="31"/>
      <c r="D285" s="31"/>
      <c r="E285" s="31"/>
      <c r="F285" s="31"/>
      <c r="G285" s="31">
        <f>POWER('Исходные данные'!D398-C$97,2)</f>
        <v>5.6570388571777448</v>
      </c>
      <c r="H285" s="31"/>
      <c r="I285" s="31"/>
      <c r="J285" s="31"/>
      <c r="K285" s="31"/>
      <c r="L285" s="31"/>
      <c r="M285" s="31">
        <f>POWER('Исходные данные'!D183-C$103,2)</f>
        <v>107.00454248999991</v>
      </c>
    </row>
    <row r="286" spans="2:13" x14ac:dyDescent="0.3">
      <c r="B286" s="31"/>
      <c r="C286" s="31"/>
      <c r="D286" s="31"/>
      <c r="E286" s="31"/>
      <c r="F286" s="31"/>
      <c r="G286" s="31">
        <f>POWER('Исходные данные'!D399-C$97,2)</f>
        <v>5.6570388571777448</v>
      </c>
      <c r="H286" s="31"/>
      <c r="I286" s="31"/>
      <c r="J286" s="31"/>
      <c r="K286" s="31"/>
      <c r="L286" s="31"/>
      <c r="M286" s="31">
        <f>POWER('Исходные данные'!D184-C$103,2)</f>
        <v>107.00454248999991</v>
      </c>
    </row>
    <row r="287" spans="2:13" x14ac:dyDescent="0.3"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>
        <f>POWER('Исходные данные'!D185-C$103,2)</f>
        <v>107.00454248999991</v>
      </c>
    </row>
    <row r="288" spans="2:13" x14ac:dyDescent="0.3"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>
        <f>POWER('Исходные данные'!D186-C$103,2)</f>
        <v>104.94568248999991</v>
      </c>
    </row>
    <row r="289" spans="2:13" x14ac:dyDescent="0.3"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>
        <f>POWER('Исходные данные'!D187-C$103,2)</f>
        <v>104.94568248999991</v>
      </c>
    </row>
    <row r="290" spans="2:13" x14ac:dyDescent="0.3"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>
        <f>POWER('Исходные данные'!D188-C$103,2)</f>
        <v>102.90682248999991</v>
      </c>
    </row>
    <row r="291" spans="2:13" x14ac:dyDescent="0.3"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>
        <f>POWER('Исходные данные'!D189-C$103,2)</f>
        <v>102.90682248999991</v>
      </c>
    </row>
    <row r="292" spans="2:13" x14ac:dyDescent="0.3"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>
        <f>POWER('Исходные данные'!D190-C$103,2)</f>
        <v>102.90682248999991</v>
      </c>
    </row>
    <row r="293" spans="2:13" x14ac:dyDescent="0.3"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>
        <f>POWER('Исходные данные'!D191-C$103,2)</f>
        <v>102.90682248999991</v>
      </c>
    </row>
    <row r="294" spans="2:13" x14ac:dyDescent="0.3"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>
        <f>POWER('Исходные данные'!D192-C$103,2)</f>
        <v>102.90682248999991</v>
      </c>
    </row>
    <row r="295" spans="2:13" x14ac:dyDescent="0.3"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>
        <f>POWER('Исходные данные'!D193-C$103,2)</f>
        <v>98.8891024899999</v>
      </c>
    </row>
    <row r="296" spans="2:13" x14ac:dyDescent="0.3"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>
        <f>POWER('Исходные данные'!D194-C$103,2)</f>
        <v>98.8891024899999</v>
      </c>
    </row>
    <row r="297" spans="2:13" x14ac:dyDescent="0.3"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>
        <f>POWER('Исходные данные'!D195-C$103,2)</f>
        <v>98.8891024899999</v>
      </c>
    </row>
    <row r="298" spans="2:13" x14ac:dyDescent="0.3"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>
        <f>POWER('Исходные данные'!D196-C$103,2)</f>
        <v>98.8891024899999</v>
      </c>
    </row>
    <row r="299" spans="2:13" x14ac:dyDescent="0.3"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>
        <f>POWER('Исходные данные'!D197-C$103,2)</f>
        <v>96.910242489999902</v>
      </c>
    </row>
    <row r="300" spans="2:13" x14ac:dyDescent="0.3"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>
        <f>POWER('Исходные данные'!D198-C$103,2)</f>
        <v>96.910242489999902</v>
      </c>
    </row>
    <row r="301" spans="2:13" x14ac:dyDescent="0.3"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>
        <f>POWER('Исходные данные'!D199-C$103,2)</f>
        <v>94.951382489999915</v>
      </c>
    </row>
    <row r="302" spans="2:13" x14ac:dyDescent="0.3"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>
        <f>POWER('Исходные данные'!D200-C$103,2)</f>
        <v>94.951382489999915</v>
      </c>
    </row>
    <row r="303" spans="2:13" x14ac:dyDescent="0.3"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>
        <f>POWER('Исходные данные'!D201-C$103,2)</f>
        <v>93.012522489999924</v>
      </c>
    </row>
    <row r="304" spans="2:13" x14ac:dyDescent="0.3"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>
        <f>POWER('Исходные данные'!D202-C$103,2)</f>
        <v>93.012522489999924</v>
      </c>
    </row>
    <row r="305" spans="2:13" x14ac:dyDescent="0.3"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>
        <f>POWER('Исходные данные'!D203-C$103,2)</f>
        <v>93.012522489999924</v>
      </c>
    </row>
    <row r="306" spans="2:13" x14ac:dyDescent="0.3"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>
        <f>POWER('Исходные данные'!D204-C$103,2)</f>
        <v>93.012522489999924</v>
      </c>
    </row>
    <row r="307" spans="2:13" x14ac:dyDescent="0.3"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>
        <f>POWER('Исходные данные'!D205-C$103,2)</f>
        <v>91.093662489999929</v>
      </c>
    </row>
    <row r="308" spans="2:13" x14ac:dyDescent="0.3"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>
        <f>POWER('Исходные данные'!D206-C$103,2)</f>
        <v>91.093662489999929</v>
      </c>
    </row>
    <row r="309" spans="2:13" x14ac:dyDescent="0.3"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>
        <f>POWER('Исходные данные'!D207-C$103,2)</f>
        <v>89.194802489999901</v>
      </c>
    </row>
    <row r="310" spans="2:13" x14ac:dyDescent="0.3"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>
        <f>POWER('Исходные данные'!D208-C$103,2)</f>
        <v>89.194802489999901</v>
      </c>
    </row>
    <row r="311" spans="2:13" x14ac:dyDescent="0.3"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>
        <f>POWER('Исходные данные'!D209-C$103,2)</f>
        <v>89.194802489999901</v>
      </c>
    </row>
    <row r="312" spans="2:13" x14ac:dyDescent="0.3"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>
        <f>POWER('Исходные данные'!D210-C$103,2)</f>
        <v>87.315942489999912</v>
      </c>
    </row>
    <row r="313" spans="2:13" x14ac:dyDescent="0.3"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>
        <f>POWER('Исходные данные'!D211-C$103,2)</f>
        <v>87.315942489999912</v>
      </c>
    </row>
    <row r="314" spans="2:13" x14ac:dyDescent="0.3"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>
        <f>POWER('Исходные данные'!D212-C$103,2)</f>
        <v>85.45708248999992</v>
      </c>
    </row>
    <row r="315" spans="2:13" x14ac:dyDescent="0.3"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>
        <f>POWER('Исходные данные'!D213-C$103,2)</f>
        <v>85.45708248999992</v>
      </c>
    </row>
    <row r="316" spans="2:13" x14ac:dyDescent="0.3"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>
        <f>POWER('Исходные данные'!D214-C$103,2)</f>
        <v>85.45708248999992</v>
      </c>
    </row>
    <row r="317" spans="2:13" x14ac:dyDescent="0.3"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>
        <f>POWER('Исходные данные'!D215-C$103,2)</f>
        <v>85.45708248999992</v>
      </c>
    </row>
    <row r="318" spans="2:13" x14ac:dyDescent="0.3"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>
        <f>POWER('Исходные данные'!D216-C$103,2)</f>
        <v>85.45708248999992</v>
      </c>
    </row>
    <row r="319" spans="2:13" x14ac:dyDescent="0.3"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>
        <f>POWER('Исходные данные'!D217-C$103,2)</f>
        <v>85.45708248999992</v>
      </c>
    </row>
    <row r="320" spans="2:13" x14ac:dyDescent="0.3"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>
        <f>POWER('Исходные данные'!D218-C$103,2)</f>
        <v>85.45708248999992</v>
      </c>
    </row>
    <row r="321" spans="2:13" x14ac:dyDescent="0.3"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>
        <f>POWER('Исходные данные'!D219-C$103,2)</f>
        <v>83.618222489999923</v>
      </c>
    </row>
    <row r="322" spans="2:13" x14ac:dyDescent="0.3"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>
        <f>POWER('Исходные данные'!D220-C$103,2)</f>
        <v>83.618222489999923</v>
      </c>
    </row>
    <row r="323" spans="2:13" x14ac:dyDescent="0.3"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>
        <f>POWER('Исходные данные'!D221-C$103,2)</f>
        <v>83.618222489999923</v>
      </c>
    </row>
    <row r="324" spans="2:13" x14ac:dyDescent="0.3"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>
        <f>POWER('Исходные данные'!D222-C$103,2)</f>
        <v>83.618222489999923</v>
      </c>
    </row>
    <row r="325" spans="2:13" x14ac:dyDescent="0.3"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>
        <f>POWER('Исходные данные'!D223-C$103,2)</f>
        <v>83.618222489999923</v>
      </c>
    </row>
    <row r="326" spans="2:13" x14ac:dyDescent="0.3"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>
        <f>POWER('Исходные данные'!D224-C$103,2)</f>
        <v>81.799362489999936</v>
      </c>
    </row>
    <row r="327" spans="2:13" x14ac:dyDescent="0.3"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>
        <f>POWER('Исходные данные'!D225-C$103,2)</f>
        <v>81.799362489999936</v>
      </c>
    </row>
    <row r="328" spans="2:13" x14ac:dyDescent="0.3"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>
        <f>POWER('Исходные данные'!D226-C$103,2)</f>
        <v>81.799362489999936</v>
      </c>
    </row>
    <row r="329" spans="2:13" x14ac:dyDescent="0.3"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>
        <f>POWER('Исходные данные'!D227-C$103,2)</f>
        <v>80.000502489999903</v>
      </c>
    </row>
    <row r="330" spans="2:13" x14ac:dyDescent="0.3"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>
        <f>POWER('Исходные данные'!D228-C$103,2)</f>
        <v>80.000502489999903</v>
      </c>
    </row>
    <row r="331" spans="2:13" x14ac:dyDescent="0.3"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>
        <f>POWER('Исходные данные'!D229-C$103,2)</f>
        <v>78.221642489999908</v>
      </c>
    </row>
    <row r="332" spans="2:13" x14ac:dyDescent="0.3"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>
        <f>POWER('Исходные данные'!D230-C$103,2)</f>
        <v>78.221642489999908</v>
      </c>
    </row>
    <row r="333" spans="2:13" x14ac:dyDescent="0.3"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>
        <f>POWER('Исходные данные'!D231-C$103,2)</f>
        <v>78.221642489999908</v>
      </c>
    </row>
    <row r="334" spans="2:13" x14ac:dyDescent="0.3"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>
        <f>POWER('Исходные данные'!D232-C$103,2)</f>
        <v>76.462782489999924</v>
      </c>
    </row>
    <row r="335" spans="2:13" x14ac:dyDescent="0.3"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>
        <f>POWER('Исходные данные'!D233-C$103,2)</f>
        <v>76.462782489999924</v>
      </c>
    </row>
    <row r="336" spans="2:13" x14ac:dyDescent="0.3"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>
        <f>POWER('Исходные данные'!D234-C$103,2)</f>
        <v>74.723922489999936</v>
      </c>
    </row>
    <row r="337" spans="2:13" x14ac:dyDescent="0.3"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>
        <f>POWER('Исходные данные'!D235-C$103,2)</f>
        <v>74.723922489999936</v>
      </c>
    </row>
    <row r="338" spans="2:13" x14ac:dyDescent="0.3"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>
        <f>POWER('Исходные данные'!D236-C$103,2)</f>
        <v>74.723922489999936</v>
      </c>
    </row>
    <row r="339" spans="2:13" x14ac:dyDescent="0.3"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>
        <f>POWER('Исходные данные'!D237-C$103,2)</f>
        <v>74.723922489999936</v>
      </c>
    </row>
    <row r="340" spans="2:13" x14ac:dyDescent="0.3"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>
        <f>POWER('Исходные данные'!D238-C$103,2)</f>
        <v>73.005062489999929</v>
      </c>
    </row>
    <row r="341" spans="2:13" x14ac:dyDescent="0.3"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>
        <f>POWER('Исходные данные'!D239-C$103,2)</f>
        <v>73.005062489999929</v>
      </c>
    </row>
    <row r="342" spans="2:13" x14ac:dyDescent="0.3"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>
        <f>POWER('Исходные данные'!D240-C$103,2)</f>
        <v>71.306202489999919</v>
      </c>
    </row>
    <row r="343" spans="2:13" x14ac:dyDescent="0.3"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>
        <f>POWER('Исходные данные'!D241-C$103,2)</f>
        <v>71.306202489999919</v>
      </c>
    </row>
    <row r="344" spans="2:13" x14ac:dyDescent="0.3"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>
        <f>POWER('Исходные данные'!D242-C$103,2)</f>
        <v>71.306202489999919</v>
      </c>
    </row>
    <row r="345" spans="2:13" x14ac:dyDescent="0.3"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>
        <f>POWER('Исходные данные'!D243-C$103,2)</f>
        <v>71.306202489999919</v>
      </c>
    </row>
    <row r="346" spans="2:13" x14ac:dyDescent="0.3"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>
        <f>POWER('Исходные данные'!D244-C$103,2)</f>
        <v>71.306202489999919</v>
      </c>
    </row>
    <row r="347" spans="2:13" x14ac:dyDescent="0.3"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>
        <f>POWER('Исходные данные'!D245-C$103,2)</f>
        <v>69.627342489999918</v>
      </c>
    </row>
    <row r="348" spans="2:13" x14ac:dyDescent="0.3"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>
        <f>POWER('Исходные данные'!D246-C$103,2)</f>
        <v>69.627342489999918</v>
      </c>
    </row>
    <row r="349" spans="2:13" x14ac:dyDescent="0.3"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>
        <f>POWER('Исходные данные'!D247-C$103,2)</f>
        <v>69.627342489999918</v>
      </c>
    </row>
    <row r="350" spans="2:13" x14ac:dyDescent="0.3"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>
        <f>POWER('Исходные данные'!D248-C$103,2)</f>
        <v>69.627342489999918</v>
      </c>
    </row>
    <row r="351" spans="2:13" x14ac:dyDescent="0.3"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>
        <f>POWER('Исходные данные'!D249-C$103,2)</f>
        <v>67.968482489999928</v>
      </c>
    </row>
    <row r="352" spans="2:13" x14ac:dyDescent="0.3"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>
        <f>POWER('Исходные данные'!D250-C$103,2)</f>
        <v>66.329622489999934</v>
      </c>
    </row>
    <row r="353" spans="2:13" x14ac:dyDescent="0.3"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>
        <f>POWER('Исходные данные'!D251-C$103,2)</f>
        <v>66.329622489999934</v>
      </c>
    </row>
    <row r="354" spans="2:13" x14ac:dyDescent="0.3"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>
        <f>POWER('Исходные данные'!D252-C$103,2)</f>
        <v>66.329622489999934</v>
      </c>
    </row>
    <row r="355" spans="2:13" x14ac:dyDescent="0.3"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>
        <f>POWER('Исходные данные'!D253-C$103,2)</f>
        <v>66.329622489999934</v>
      </c>
    </row>
    <row r="356" spans="2:13" x14ac:dyDescent="0.3"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>
        <f>POWER('Исходные данные'!D254-C$103,2)</f>
        <v>66.329622489999934</v>
      </c>
    </row>
    <row r="357" spans="2:13" x14ac:dyDescent="0.3"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>
        <f>POWER('Исходные данные'!D255-C$103,2)</f>
        <v>66.329622489999934</v>
      </c>
    </row>
    <row r="358" spans="2:13" x14ac:dyDescent="0.3"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>
        <f>POWER('Исходные данные'!D256-C$103,2)</f>
        <v>64.710762489999937</v>
      </c>
    </row>
    <row r="359" spans="2:13" x14ac:dyDescent="0.3"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>
        <f>POWER('Исходные данные'!D257-C$103,2)</f>
        <v>64.710762489999937</v>
      </c>
    </row>
    <row r="360" spans="2:13" x14ac:dyDescent="0.3"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>
        <f>POWER('Исходные данные'!D258-C$103,2)</f>
        <v>64.710762489999937</v>
      </c>
    </row>
    <row r="361" spans="2:13" x14ac:dyDescent="0.3"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>
        <f>POWER('Исходные данные'!D259-C$103,2)</f>
        <v>63.111902489999935</v>
      </c>
    </row>
    <row r="362" spans="2:13" x14ac:dyDescent="0.3"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>
        <f>POWER('Исходные данные'!D260-C$103,2)</f>
        <v>63.111902489999935</v>
      </c>
    </row>
    <row r="363" spans="2:13" x14ac:dyDescent="0.3"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>
        <f>POWER('Исходные данные'!D261-C$103,2)</f>
        <v>61.533042489999922</v>
      </c>
    </row>
    <row r="364" spans="2:13" x14ac:dyDescent="0.3"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>
        <f>POWER('Исходные данные'!D262-C$103,2)</f>
        <v>61.533042489999922</v>
      </c>
    </row>
    <row r="365" spans="2:13" x14ac:dyDescent="0.3"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>
        <f>POWER('Исходные данные'!D263-C$103,2)</f>
        <v>61.533042489999922</v>
      </c>
    </row>
    <row r="366" spans="2:13" x14ac:dyDescent="0.3"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>
        <f>POWER('Исходные данные'!D264-C$103,2)</f>
        <v>59.974182489999933</v>
      </c>
    </row>
    <row r="367" spans="2:13" x14ac:dyDescent="0.3"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>
        <f>POWER('Исходные данные'!D265-C$103,2)</f>
        <v>59.974182489999933</v>
      </c>
    </row>
    <row r="368" spans="2:13" x14ac:dyDescent="0.3"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>
        <f>POWER('Исходные данные'!D266-C$103,2)</f>
        <v>59.974182489999933</v>
      </c>
    </row>
    <row r="369" spans="2:13" x14ac:dyDescent="0.3"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>
        <f>POWER('Исходные данные'!D267-C$103,2)</f>
        <v>59.974182489999933</v>
      </c>
    </row>
    <row r="370" spans="2:13" x14ac:dyDescent="0.3"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>
        <f>POWER('Исходные данные'!D268-C$103,2)</f>
        <v>59.974182489999933</v>
      </c>
    </row>
    <row r="371" spans="2:13" x14ac:dyDescent="0.3"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>
        <f>POWER('Исходные данные'!D269-C$103,2)</f>
        <v>59.974182489999933</v>
      </c>
    </row>
    <row r="372" spans="2:13" x14ac:dyDescent="0.3"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>
        <f>POWER('Исходные данные'!D270-C$103,2)</f>
        <v>58.435322489999926</v>
      </c>
    </row>
    <row r="373" spans="2:13" x14ac:dyDescent="0.3"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>
        <f>POWER('Исходные данные'!D271-C$103,2)</f>
        <v>58.435322489999926</v>
      </c>
    </row>
    <row r="374" spans="2:13" x14ac:dyDescent="0.3"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>
        <f>POWER('Исходные данные'!D272-C$103,2)</f>
        <v>58.435322489999926</v>
      </c>
    </row>
    <row r="375" spans="2:13" x14ac:dyDescent="0.3"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>
        <f>POWER('Исходные данные'!D273-C$103,2)</f>
        <v>58.435322489999926</v>
      </c>
    </row>
    <row r="376" spans="2:13" x14ac:dyDescent="0.3"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>
        <f>POWER('Исходные данные'!D274-C$103,2)</f>
        <v>58.435322489999926</v>
      </c>
    </row>
    <row r="377" spans="2:13" x14ac:dyDescent="0.3"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>
        <f>POWER('Исходные данные'!D275-C$103,2)</f>
        <v>58.435322489999926</v>
      </c>
    </row>
    <row r="378" spans="2:13" x14ac:dyDescent="0.3"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>
        <f>POWER('Исходные данные'!D276-C$103,2)</f>
        <v>56.91646248999993</v>
      </c>
    </row>
    <row r="379" spans="2:13" x14ac:dyDescent="0.3"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>
        <f>POWER('Исходные данные'!D277-C$103,2)</f>
        <v>56.91646248999993</v>
      </c>
    </row>
    <row r="380" spans="2:13" x14ac:dyDescent="0.3"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>
        <f>POWER('Исходные данные'!D278-C$103,2)</f>
        <v>55.417602489999936</v>
      </c>
    </row>
    <row r="381" spans="2:13" x14ac:dyDescent="0.3"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>
        <f>POWER('Исходные данные'!D279-C$103,2)</f>
        <v>55.417602489999936</v>
      </c>
    </row>
    <row r="382" spans="2:13" x14ac:dyDescent="0.3"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>
        <f>POWER('Исходные данные'!D280-C$103,2)</f>
        <v>55.417602489999936</v>
      </c>
    </row>
    <row r="383" spans="2:13" x14ac:dyDescent="0.3"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>
        <f>POWER('Исходные данные'!D281-C$103,2)</f>
        <v>55.417602489999936</v>
      </c>
    </row>
    <row r="384" spans="2:13" x14ac:dyDescent="0.3"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>
        <f>POWER('Исходные данные'!D282-C$103,2)</f>
        <v>53.938742489999932</v>
      </c>
    </row>
    <row r="385" spans="2:13" x14ac:dyDescent="0.3"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>
        <f>POWER('Исходные данные'!D283-C$103,2)</f>
        <v>53.938742489999932</v>
      </c>
    </row>
    <row r="386" spans="2:13" x14ac:dyDescent="0.3"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>
        <f>POWER('Исходные данные'!D284-C$103,2)</f>
        <v>53.938742489999932</v>
      </c>
    </row>
    <row r="387" spans="2:13" x14ac:dyDescent="0.3"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>
        <f>POWER('Исходные данные'!D285-C$103,2)</f>
        <v>52.479882489999937</v>
      </c>
    </row>
    <row r="388" spans="2:13" x14ac:dyDescent="0.3"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>
        <f>POWER('Исходные данные'!D286-C$103,2)</f>
        <v>52.479882489999937</v>
      </c>
    </row>
    <row r="389" spans="2:13" x14ac:dyDescent="0.3"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>
        <f>POWER('Исходные данные'!D287-C$103,2)</f>
        <v>52.479882489999937</v>
      </c>
    </row>
    <row r="390" spans="2:13" x14ac:dyDescent="0.3"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>
        <f>POWER('Исходные данные'!D288-C$103,2)</f>
        <v>52.479882489999937</v>
      </c>
    </row>
    <row r="391" spans="2:13" x14ac:dyDescent="0.3"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>
        <f>POWER('Исходные данные'!D289-C$103,2)</f>
        <v>52.479882489999937</v>
      </c>
    </row>
    <row r="392" spans="2:13" x14ac:dyDescent="0.3"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>
        <f>POWER('Исходные данные'!D290-C$103,2)</f>
        <v>52.479882489999937</v>
      </c>
    </row>
    <row r="393" spans="2:13" x14ac:dyDescent="0.3"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>
        <f>POWER('Исходные данные'!D291-C$103,2)</f>
        <v>52.479882489999937</v>
      </c>
    </row>
    <row r="394" spans="2:13" x14ac:dyDescent="0.3"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>
        <f>POWER('Исходные данные'!D292-C$103,2)</f>
        <v>51.041022489999925</v>
      </c>
    </row>
    <row r="395" spans="2:13" x14ac:dyDescent="0.3"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>
        <f>POWER('Исходные данные'!D293-C$103,2)</f>
        <v>51.041022489999925</v>
      </c>
    </row>
    <row r="396" spans="2:13" x14ac:dyDescent="0.3"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>
        <f>POWER('Исходные данные'!D294-C$103,2)</f>
        <v>51.041022489999925</v>
      </c>
    </row>
    <row r="397" spans="2:13" x14ac:dyDescent="0.3"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>
        <f>POWER('Исходные данные'!D295-C$103,2)</f>
        <v>51.041022489999925</v>
      </c>
    </row>
    <row r="398" spans="2:13" x14ac:dyDescent="0.3"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>
        <f>POWER('Исходные данные'!D296-C$103,2)</f>
        <v>51.041022489999925</v>
      </c>
    </row>
    <row r="399" spans="2:13" x14ac:dyDescent="0.3"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>
        <f>POWER('Исходные данные'!D297-C$103,2)</f>
        <v>51.041022489999925</v>
      </c>
    </row>
    <row r="400" spans="2:13" x14ac:dyDescent="0.3"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>
        <f>POWER('Исходные данные'!D298-C$103,2)</f>
        <v>49.622162489999937</v>
      </c>
    </row>
    <row r="401" spans="2:13" x14ac:dyDescent="0.3"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>
        <f>POWER('Исходные данные'!D299-C$103,2)</f>
        <v>48.223302489999938</v>
      </c>
    </row>
    <row r="402" spans="2:13" x14ac:dyDescent="0.3"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>
        <f>POWER('Исходные данные'!D300-C$103,2)</f>
        <v>48.223302489999938</v>
      </c>
    </row>
    <row r="403" spans="2:13" x14ac:dyDescent="0.3"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>
        <f>POWER('Исходные данные'!D301-C$103,2)</f>
        <v>48.223302489999938</v>
      </c>
    </row>
    <row r="404" spans="2:13" x14ac:dyDescent="0.3"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>
        <f>POWER('Исходные данные'!D302-C$103,2)</f>
        <v>48.223302489999938</v>
      </c>
    </row>
    <row r="405" spans="2:13" x14ac:dyDescent="0.3"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>
        <f>POWER('Исходные данные'!D303-C$103,2)</f>
        <v>46.844442489999935</v>
      </c>
    </row>
    <row r="406" spans="2:13" x14ac:dyDescent="0.3"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>
        <f>POWER('Исходные данные'!D304-C$103,2)</f>
        <v>46.844442489999935</v>
      </c>
    </row>
    <row r="407" spans="2:13" x14ac:dyDescent="0.3"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>
        <f>POWER('Исходные данные'!D305-C$103,2)</f>
        <v>46.844442489999935</v>
      </c>
    </row>
    <row r="408" spans="2:13" x14ac:dyDescent="0.3"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>
        <f>POWER('Исходные данные'!D306-C$103,2)</f>
        <v>46.844442489999935</v>
      </c>
    </row>
    <row r="409" spans="2:13" x14ac:dyDescent="0.3"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>
        <f>POWER('Исходные данные'!D307-C$103,2)</f>
        <v>46.844442489999935</v>
      </c>
    </row>
    <row r="410" spans="2:13" x14ac:dyDescent="0.3"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>
        <f>POWER('Исходные данные'!D308-C$103,2)</f>
        <v>45.485582489999942</v>
      </c>
    </row>
    <row r="411" spans="2:13" x14ac:dyDescent="0.3"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>
        <f>POWER('Исходные данные'!D309-C$103,2)</f>
        <v>45.485582489999942</v>
      </c>
    </row>
    <row r="412" spans="2:13" x14ac:dyDescent="0.3"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>
        <f>POWER('Исходные данные'!D310-C$103,2)</f>
        <v>45.485582489999942</v>
      </c>
    </row>
    <row r="413" spans="2:13" x14ac:dyDescent="0.3"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>
        <f>POWER('Исходные данные'!D311-C$103,2)</f>
        <v>45.485582489999942</v>
      </c>
    </row>
    <row r="414" spans="2:13" x14ac:dyDescent="0.3"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>
        <f>POWER('Исходные данные'!D312-C$103,2)</f>
        <v>45.485582489999942</v>
      </c>
    </row>
    <row r="415" spans="2:13" x14ac:dyDescent="0.3"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>
        <f>POWER('Исходные данные'!D313-C$103,2)</f>
        <v>45.485582489999942</v>
      </c>
    </row>
    <row r="416" spans="2:13" x14ac:dyDescent="0.3"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>
        <f>POWER('Исходные данные'!D314-C$103,2)</f>
        <v>44.146722489999931</v>
      </c>
    </row>
    <row r="417" spans="2:13" x14ac:dyDescent="0.3"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>
        <f>POWER('Исходные данные'!D315-C$103,2)</f>
        <v>44.146722489999931</v>
      </c>
    </row>
    <row r="418" spans="2:13" x14ac:dyDescent="0.3"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>
        <f>POWER('Исходные данные'!D316-C$103,2)</f>
        <v>44.146722489999931</v>
      </c>
    </row>
    <row r="419" spans="2:13" x14ac:dyDescent="0.3"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>
        <f>POWER('Исходные данные'!D317-C$103,2)</f>
        <v>44.146722489999931</v>
      </c>
    </row>
    <row r="420" spans="2:13" x14ac:dyDescent="0.3"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>
        <f>POWER('Исходные данные'!D318-C$103,2)</f>
        <v>44.146722489999931</v>
      </c>
    </row>
    <row r="421" spans="2:13" x14ac:dyDescent="0.3"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>
        <f>POWER('Исходные данные'!D319-C$103,2)</f>
        <v>44.146722489999931</v>
      </c>
    </row>
    <row r="422" spans="2:13" x14ac:dyDescent="0.3"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>
        <f>POWER('Исходные данные'!D320-C$103,2)</f>
        <v>44.146722489999931</v>
      </c>
    </row>
    <row r="423" spans="2:13" x14ac:dyDescent="0.3"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>
        <f>POWER('Исходные данные'!D321-C$103,2)</f>
        <v>42.827862489999937</v>
      </c>
    </row>
    <row r="424" spans="2:13" x14ac:dyDescent="0.3"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>
        <f>POWER('Исходные данные'!D322-C$103,2)</f>
        <v>42.827862489999937</v>
      </c>
    </row>
    <row r="425" spans="2:13" x14ac:dyDescent="0.3"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>
        <f>POWER('Исходные данные'!D323-C$103,2)</f>
        <v>42.827862489999937</v>
      </c>
    </row>
    <row r="426" spans="2:13" x14ac:dyDescent="0.3"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>
        <f>POWER('Исходные данные'!D324-C$103,2)</f>
        <v>42.827862489999937</v>
      </c>
    </row>
    <row r="427" spans="2:13" x14ac:dyDescent="0.3"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>
        <f>POWER('Исходные данные'!D325-C$103,2)</f>
        <v>41.529002489999932</v>
      </c>
    </row>
    <row r="428" spans="2:13" x14ac:dyDescent="0.3"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>
        <f>POWER('Исходные данные'!D326-C$103,2)</f>
        <v>41.529002489999932</v>
      </c>
    </row>
    <row r="429" spans="2:13" x14ac:dyDescent="0.3"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>
        <f>POWER('Исходные данные'!D327-C$103,2)</f>
        <v>41.529002489999932</v>
      </c>
    </row>
    <row r="430" spans="2:13" x14ac:dyDescent="0.3"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>
        <f>POWER('Исходные данные'!D328-C$103,2)</f>
        <v>41.529002489999932</v>
      </c>
    </row>
    <row r="431" spans="2:13" x14ac:dyDescent="0.3"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>
        <f>POWER('Исходные данные'!D329-C$103,2)</f>
        <v>41.529002489999932</v>
      </c>
    </row>
    <row r="432" spans="2:13" x14ac:dyDescent="0.3"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>
        <f>POWER('Исходные данные'!D330-C$103,2)</f>
        <v>41.529002489999932</v>
      </c>
    </row>
    <row r="433" spans="2:13" x14ac:dyDescent="0.3"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>
        <f>POWER('Исходные данные'!D331-C$103,2)</f>
        <v>40.250142489999938</v>
      </c>
    </row>
    <row r="434" spans="2:13" x14ac:dyDescent="0.3"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>
        <f>POWER('Исходные данные'!D332-C$103,2)</f>
        <v>40.250142489999938</v>
      </c>
    </row>
    <row r="435" spans="2:13" x14ac:dyDescent="0.3"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>
        <f>POWER('Исходные данные'!D333-C$103,2)</f>
        <v>40.250142489999938</v>
      </c>
    </row>
    <row r="436" spans="2:13" x14ac:dyDescent="0.3"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>
        <f>POWER('Исходные данные'!D334-C$103,2)</f>
        <v>40.250142489999938</v>
      </c>
    </row>
    <row r="437" spans="2:13" x14ac:dyDescent="0.3"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>
        <f>POWER('Исходные данные'!D335-C$103,2)</f>
        <v>38.991282489999946</v>
      </c>
    </row>
    <row r="438" spans="2:13" x14ac:dyDescent="0.3"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>
        <f>POWER('Исходные данные'!D336-C$103,2)</f>
        <v>38.991282489999946</v>
      </c>
    </row>
    <row r="439" spans="2:13" x14ac:dyDescent="0.3"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>
        <f>POWER('Исходные данные'!D337-C$103,2)</f>
        <v>38.991282489999946</v>
      </c>
    </row>
    <row r="440" spans="2:13" x14ac:dyDescent="0.3"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>
        <f>POWER('Исходные данные'!D338-C$103,2)</f>
        <v>37.752422489999951</v>
      </c>
    </row>
    <row r="441" spans="2:13" x14ac:dyDescent="0.3"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>
        <f>POWER('Исходные данные'!D339-C$103,2)</f>
        <v>37.752422489999951</v>
      </c>
    </row>
    <row r="442" spans="2:13" x14ac:dyDescent="0.3"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>
        <f>POWER('Исходные данные'!D340-C$103,2)</f>
        <v>37.752422489999951</v>
      </c>
    </row>
    <row r="443" spans="2:13" x14ac:dyDescent="0.3"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>
        <f>POWER('Исходные данные'!D341-C$103,2)</f>
        <v>36.533562489999944</v>
      </c>
    </row>
    <row r="444" spans="2:13" x14ac:dyDescent="0.3"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>
        <f>POWER('Исходные данные'!D342-C$103,2)</f>
        <v>35.334702489999941</v>
      </c>
    </row>
    <row r="445" spans="2:13" x14ac:dyDescent="0.3"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>
        <f>POWER('Исходные данные'!D343-C$103,2)</f>
        <v>34.155842489999941</v>
      </c>
    </row>
    <row r="446" spans="2:13" x14ac:dyDescent="0.3"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>
        <f>POWER('Исходные данные'!D344-C$103,2)</f>
        <v>34.155842489999941</v>
      </c>
    </row>
    <row r="447" spans="2:13" x14ac:dyDescent="0.3"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>
        <f>POWER('Исходные данные'!D345-C$103,2)</f>
        <v>34.155842489999941</v>
      </c>
    </row>
    <row r="448" spans="2:13" x14ac:dyDescent="0.3"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>
        <f>POWER('Исходные данные'!D346-C$103,2)</f>
        <v>32.996982489999951</v>
      </c>
    </row>
    <row r="449" spans="2:13" x14ac:dyDescent="0.3"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>
        <f>POWER('Исходные данные'!D347-C$103,2)</f>
        <v>31.858122489999953</v>
      </c>
    </row>
    <row r="450" spans="2:13" x14ac:dyDescent="0.3"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>
        <f>POWER('Исходные данные'!D348-C$103,2)</f>
        <v>31.858122489999953</v>
      </c>
    </row>
    <row r="451" spans="2:13" x14ac:dyDescent="0.3"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>
        <f>POWER('Исходные данные'!D349-C$103,2)</f>
        <v>31.858122489999953</v>
      </c>
    </row>
    <row r="452" spans="2:13" x14ac:dyDescent="0.3"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>
        <f>POWER('Исходные данные'!D350-C$103,2)</f>
        <v>31.858122489999953</v>
      </c>
    </row>
    <row r="453" spans="2:13" x14ac:dyDescent="0.3"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>
        <f>POWER('Исходные данные'!D351-C$103,2)</f>
        <v>31.858122489999953</v>
      </c>
    </row>
    <row r="454" spans="2:13" x14ac:dyDescent="0.3"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>
        <f>POWER('Исходные данные'!D352-C$103,2)</f>
        <v>29.640402489999943</v>
      </c>
    </row>
    <row r="455" spans="2:13" x14ac:dyDescent="0.3"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>
        <f>POWER('Исходные данные'!D353-C$103,2)</f>
        <v>28.561542489999947</v>
      </c>
    </row>
    <row r="456" spans="2:13" x14ac:dyDescent="0.3"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>
        <f>POWER('Исходные данные'!D354-C$103,2)</f>
        <v>28.561542489999947</v>
      </c>
    </row>
    <row r="457" spans="2:13" x14ac:dyDescent="0.3"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>
        <f>POWER('Исходные данные'!D355-C$103,2)</f>
        <v>28.561542489999947</v>
      </c>
    </row>
    <row r="458" spans="2:13" x14ac:dyDescent="0.3"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>
        <f>POWER('Исходные данные'!D356-C$103,2)</f>
        <v>28.561542489999947</v>
      </c>
    </row>
    <row r="459" spans="2:13" x14ac:dyDescent="0.3"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>
        <f>POWER('Исходные данные'!D357-C$103,2)</f>
        <v>28.561542489999947</v>
      </c>
    </row>
    <row r="460" spans="2:13" x14ac:dyDescent="0.3"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>
        <f>POWER('Исходные данные'!D358-C$103,2)</f>
        <v>28.561542489999947</v>
      </c>
    </row>
    <row r="461" spans="2:13" x14ac:dyDescent="0.3"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>
        <f>POWER('Исходные данные'!D359-C$103,2)</f>
        <v>27.502682489999952</v>
      </c>
    </row>
    <row r="462" spans="2:13" x14ac:dyDescent="0.3"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>
        <f>POWER('Исходные данные'!D360-C$103,2)</f>
        <v>27.502682489999952</v>
      </c>
    </row>
    <row r="463" spans="2:13" x14ac:dyDescent="0.3"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>
        <f>POWER('Исходные данные'!D361-C$103,2)</f>
        <v>26.463822489999959</v>
      </c>
    </row>
    <row r="464" spans="2:13" x14ac:dyDescent="0.3"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>
        <f>POWER('Исходные данные'!D362-C$103,2)</f>
        <v>26.463822489999959</v>
      </c>
    </row>
    <row r="465" spans="2:13" x14ac:dyDescent="0.3"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>
        <f>POWER('Исходные данные'!D363-C$103,2)</f>
        <v>26.463822489999959</v>
      </c>
    </row>
    <row r="466" spans="2:13" x14ac:dyDescent="0.3"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>
        <f>POWER('Исходные данные'!D364-C$103,2)</f>
        <v>26.463822489999959</v>
      </c>
    </row>
    <row r="467" spans="2:13" x14ac:dyDescent="0.3"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>
        <f>POWER('Исходные данные'!D365-C$103,2)</f>
        <v>26.463822489999959</v>
      </c>
    </row>
    <row r="468" spans="2:13" x14ac:dyDescent="0.3"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>
        <f>POWER('Исходные данные'!D366-C$103,2)</f>
        <v>25.444962489999952</v>
      </c>
    </row>
    <row r="469" spans="2:13" x14ac:dyDescent="0.3"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>
        <f>POWER('Исходные данные'!D367-C$103,2)</f>
        <v>24.446102489999948</v>
      </c>
    </row>
    <row r="470" spans="2:13" x14ac:dyDescent="0.3"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>
        <f>POWER('Исходные данные'!D368-C$103,2)</f>
        <v>24.446102489999948</v>
      </c>
    </row>
    <row r="471" spans="2:13" x14ac:dyDescent="0.3"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>
        <f>POWER('Исходные данные'!D369-C$103,2)</f>
        <v>24.446102489999948</v>
      </c>
    </row>
    <row r="472" spans="2:13" x14ac:dyDescent="0.3"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>
        <f>POWER('Исходные данные'!D370-C$103,2)</f>
        <v>24.446102489999948</v>
      </c>
    </row>
    <row r="473" spans="2:13" x14ac:dyDescent="0.3"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>
        <f>POWER('Исходные данные'!D371-C$103,2)</f>
        <v>24.446102489999948</v>
      </c>
    </row>
    <row r="474" spans="2:13" x14ac:dyDescent="0.3"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>
        <f>POWER('Исходные данные'!D372-C$103,2)</f>
        <v>23.467242489999954</v>
      </c>
    </row>
    <row r="475" spans="2:13" x14ac:dyDescent="0.3"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>
        <f>POWER('Исходные данные'!D373-C$103,2)</f>
        <v>23.467242489999954</v>
      </c>
    </row>
    <row r="476" spans="2:13" x14ac:dyDescent="0.3"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>
        <f>POWER('Исходные данные'!D374-C$103,2)</f>
        <v>23.467242489999954</v>
      </c>
    </row>
    <row r="477" spans="2:13" x14ac:dyDescent="0.3"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>
        <f>POWER('Исходные данные'!D375-C$103,2)</f>
        <v>23.467242489999954</v>
      </c>
    </row>
    <row r="478" spans="2:13" x14ac:dyDescent="0.3"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>
        <f>POWER('Исходные данные'!D376-C$103,2)</f>
        <v>23.467242489999954</v>
      </c>
    </row>
    <row r="479" spans="2:13" x14ac:dyDescent="0.3"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>
        <f>POWER('Исходные данные'!D377-C$103,2)</f>
        <v>23.467242489999954</v>
      </c>
    </row>
    <row r="480" spans="2:13" x14ac:dyDescent="0.3"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>
        <f>POWER('Исходные данные'!D378-C$103,2)</f>
        <v>23.467242489999954</v>
      </c>
    </row>
    <row r="481" spans="2:13" x14ac:dyDescent="0.3"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>
        <f>POWER('Исходные данные'!D379-C$103,2)</f>
        <v>23.467242489999954</v>
      </c>
    </row>
    <row r="482" spans="2:13" x14ac:dyDescent="0.3"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>
        <f>POWER('Исходные данные'!D380-C$103,2)</f>
        <v>23.467242489999954</v>
      </c>
    </row>
    <row r="483" spans="2:13" x14ac:dyDescent="0.3"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>
        <f>POWER('Исходные данные'!D381-C$103,2)</f>
        <v>23.467242489999954</v>
      </c>
    </row>
    <row r="484" spans="2:13" x14ac:dyDescent="0.3"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>
        <f>POWER('Исходные данные'!D382-C$103,2)</f>
        <v>22.508382489999956</v>
      </c>
    </row>
    <row r="485" spans="2:13" x14ac:dyDescent="0.3"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>
        <f>POWER('Исходные данные'!D383-C$103,2)</f>
        <v>22.508382489999956</v>
      </c>
    </row>
    <row r="486" spans="2:13" x14ac:dyDescent="0.3"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>
        <f>POWER('Исходные данные'!D384-C$103,2)</f>
        <v>22.508382489999956</v>
      </c>
    </row>
    <row r="487" spans="2:13" x14ac:dyDescent="0.3"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>
        <f>POWER('Исходные данные'!D385-C$103,2)</f>
        <v>22.508382489999956</v>
      </c>
    </row>
    <row r="488" spans="2:13" x14ac:dyDescent="0.3"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>
        <f>POWER('Исходные данные'!D386-C$103,2)</f>
        <v>22.508382489999956</v>
      </c>
    </row>
    <row r="489" spans="2:13" x14ac:dyDescent="0.3"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>
        <f>POWER('Исходные данные'!D387-C$103,2)</f>
        <v>22.508382489999956</v>
      </c>
    </row>
    <row r="490" spans="2:13" x14ac:dyDescent="0.3"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>
        <f>POWER('Исходные данные'!D388-C$103,2)</f>
        <v>21.569522489999962</v>
      </c>
    </row>
    <row r="491" spans="2:13" x14ac:dyDescent="0.3"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>
        <f>POWER('Исходные данные'!D389-C$103,2)</f>
        <v>21.569522489999962</v>
      </c>
    </row>
    <row r="492" spans="2:13" x14ac:dyDescent="0.3"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>
        <f>POWER('Исходные данные'!D390-C$103,2)</f>
        <v>21.569522489999962</v>
      </c>
    </row>
    <row r="493" spans="2:13" x14ac:dyDescent="0.3"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>
        <f>POWER('Исходные данные'!D391-C$103,2)</f>
        <v>20.650662489999959</v>
      </c>
    </row>
    <row r="494" spans="2:13" x14ac:dyDescent="0.3"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>
        <f>POWER('Исходные данные'!D392-C$103,2)</f>
        <v>20.650662489999959</v>
      </c>
    </row>
    <row r="495" spans="2:13" x14ac:dyDescent="0.3"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>
        <f>POWER('Исходные данные'!D393-C$103,2)</f>
        <v>20.650662489999959</v>
      </c>
    </row>
    <row r="496" spans="2:13" x14ac:dyDescent="0.3"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>
        <f>POWER('Исходные данные'!D394-C$103,2)</f>
        <v>19.751802489999953</v>
      </c>
    </row>
    <row r="497" spans="2:13" x14ac:dyDescent="0.3"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>
        <f>POWER('Исходные данные'!D395-C$103,2)</f>
        <v>19.751802489999953</v>
      </c>
    </row>
    <row r="498" spans="2:13" x14ac:dyDescent="0.3"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>
        <f>POWER('Исходные данные'!D396-C$103,2)</f>
        <v>19.751802489999953</v>
      </c>
    </row>
    <row r="499" spans="2:13" x14ac:dyDescent="0.3"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>
        <f>POWER('Исходные данные'!D397-C$103,2)</f>
        <v>19.751802489999953</v>
      </c>
    </row>
    <row r="500" spans="2:13" x14ac:dyDescent="0.3"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>
        <f>POWER('Исходные данные'!D398-C$103,2)</f>
        <v>18.872942489999957</v>
      </c>
    </row>
    <row r="501" spans="2:13" x14ac:dyDescent="0.3"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>
        <f>POWER('Исходные данные'!D399-C$103,2)</f>
        <v>18.872942489999957</v>
      </c>
    </row>
    <row r="502" spans="2:13" x14ac:dyDescent="0.3"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>
        <f>POWER('Исходные данные'!D400-C$103,2)</f>
        <v>18.014082489999961</v>
      </c>
    </row>
    <row r="503" spans="2:13" x14ac:dyDescent="0.3"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>
        <f>POWER('Исходные данные'!D401-C$103,2)</f>
        <v>16.356362489999963</v>
      </c>
    </row>
    <row r="504" spans="2:13" x14ac:dyDescent="0.3"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>
        <f>POWER('Исходные данные'!D402-C$103,2)</f>
        <v>15.557502489999962</v>
      </c>
    </row>
    <row r="505" spans="2:13" x14ac:dyDescent="0.3"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>
        <f>POWER('Исходные данные'!D403-C$103,2)</f>
        <v>15.557502489999962</v>
      </c>
    </row>
    <row r="506" spans="2:13" x14ac:dyDescent="0.3"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>
        <f>POWER('Исходные данные'!D404-C$103,2)</f>
        <v>15.557502489999962</v>
      </c>
    </row>
    <row r="507" spans="2:13" x14ac:dyDescent="0.3"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>
        <f>POWER('Исходные данные'!D405-C$103,2)</f>
        <v>15.557502489999962</v>
      </c>
    </row>
    <row r="508" spans="2:13" x14ac:dyDescent="0.3"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>
        <f>POWER('Исходные данные'!D406-C$103,2)</f>
        <v>15.557502489999962</v>
      </c>
    </row>
    <row r="509" spans="2:13" x14ac:dyDescent="0.3"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>
        <f>POWER('Исходные данные'!D407-C$103,2)</f>
        <v>14.778642489999962</v>
      </c>
    </row>
    <row r="510" spans="2:13" x14ac:dyDescent="0.3"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>
        <f>POWER('Исходные данные'!D408-C$103,2)</f>
        <v>14.778642489999962</v>
      </c>
    </row>
    <row r="511" spans="2:13" x14ac:dyDescent="0.3"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>
        <f>POWER('Исходные данные'!D409-C$103,2)</f>
        <v>14.019782489999967</v>
      </c>
    </row>
    <row r="512" spans="2:13" x14ac:dyDescent="0.3"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>
        <f>POWER('Исходные данные'!D410-C$103,2)</f>
        <v>13.280922489999966</v>
      </c>
    </row>
    <row r="513" spans="2:13" x14ac:dyDescent="0.3"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>
        <f>POWER('Исходные данные'!D411-C$103,2)</f>
        <v>13.280922489999966</v>
      </c>
    </row>
    <row r="514" spans="2:13" x14ac:dyDescent="0.3"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>
        <f>POWER('Исходные данные'!D412-C$103,2)</f>
        <v>13.280922489999966</v>
      </c>
    </row>
    <row r="515" spans="2:13" x14ac:dyDescent="0.3"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>
        <f>POWER('Исходные данные'!D413-C$103,2)</f>
        <v>12.562062489999967</v>
      </c>
    </row>
    <row r="516" spans="2:13" x14ac:dyDescent="0.3"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>
        <f>POWER('Исходные данные'!D414-C$103,2)</f>
        <v>12.562062489999967</v>
      </c>
    </row>
    <row r="517" spans="2:13" x14ac:dyDescent="0.3"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>
        <f>POWER('Исходные данные'!D415-C$103,2)</f>
        <v>11.184342489999967</v>
      </c>
    </row>
    <row r="518" spans="2:13" x14ac:dyDescent="0.3"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>
        <f>POWER('Исходные данные'!D416-C$103,2)</f>
        <v>10.525482489999971</v>
      </c>
    </row>
    <row r="519" spans="2:13" x14ac:dyDescent="0.3"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>
        <f>POWER('Исходные данные'!D417-C$103,2)</f>
        <v>9.8866224899999686</v>
      </c>
    </row>
    <row r="520" spans="2:13" x14ac:dyDescent="0.3"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>
        <f>POWER('Исходные данные'!D418-C$103,2)</f>
        <v>9.8866224899999686</v>
      </c>
    </row>
    <row r="521" spans="2:13" x14ac:dyDescent="0.3"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>
        <f>POWER('Исходные данные'!D419-C$103,2)</f>
        <v>9.2677624899999724</v>
      </c>
    </row>
    <row r="522" spans="2:13" x14ac:dyDescent="0.3"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>
        <f>POWER('Исходные данные'!D420-C$103,2)</f>
        <v>9.2677624899999724</v>
      </c>
    </row>
    <row r="523" spans="2:13" x14ac:dyDescent="0.3"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>
        <f>POWER('Исходные данные'!D421-C$103,2)</f>
        <v>8.668902489999974</v>
      </c>
    </row>
    <row r="524" spans="2:13" x14ac:dyDescent="0.3"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>
        <f>POWER('Исходные данные'!D422-C$103,2)</f>
        <v>8.668902489999974</v>
      </c>
    </row>
    <row r="525" spans="2:13" x14ac:dyDescent="0.3"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>
        <f>POWER('Исходные данные'!D423-C$103,2)</f>
        <v>8.0900424899999717</v>
      </c>
    </row>
    <row r="526" spans="2:13" x14ac:dyDescent="0.3"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>
        <f>POWER('Исходные данные'!D424-C$103,2)</f>
        <v>8.0900424899999717</v>
      </c>
    </row>
    <row r="527" spans="2:13" x14ac:dyDescent="0.3"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>
        <f>POWER('Исходные данные'!D425-C$103,2)</f>
        <v>8.0900424899999717</v>
      </c>
    </row>
    <row r="528" spans="2:13" x14ac:dyDescent="0.3"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>
        <f>POWER('Исходные данные'!D426-C$103,2)</f>
        <v>8.0900424899999717</v>
      </c>
    </row>
    <row r="529" spans="2:13" x14ac:dyDescent="0.3"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>
        <f>POWER('Исходные данные'!D427-C$103,2)</f>
        <v>7.5311824899999751</v>
      </c>
    </row>
    <row r="530" spans="2:13" x14ac:dyDescent="0.3"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>
        <f>POWER('Исходные данные'!D428-C$103,2)</f>
        <v>7.5311824899999751</v>
      </c>
    </row>
    <row r="531" spans="2:13" x14ac:dyDescent="0.3"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>
        <f>POWER('Исходные данные'!D429-C$103,2)</f>
        <v>7.5311824899999751</v>
      </c>
    </row>
    <row r="532" spans="2:13" x14ac:dyDescent="0.3"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>
        <f>POWER('Исходные данные'!D430-C$103,2)</f>
        <v>6.9923224899999736</v>
      </c>
    </row>
    <row r="533" spans="2:13" x14ac:dyDescent="0.3"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>
        <f>POWER('Исходные данные'!D431-C$103,2)</f>
        <v>6.4734624899999762</v>
      </c>
    </row>
    <row r="534" spans="2:13" x14ac:dyDescent="0.3"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>
        <f>POWER('Исходные данные'!D432-C$103,2)</f>
        <v>6.4734624899999762</v>
      </c>
    </row>
    <row r="535" spans="2:13" x14ac:dyDescent="0.3"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>
        <f>POWER('Исходные данные'!D433-C$103,2)</f>
        <v>5.9746024899999792</v>
      </c>
    </row>
    <row r="536" spans="2:13" x14ac:dyDescent="0.3"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>
        <f>POWER('Исходные данные'!D434-C$103,2)</f>
        <v>5.9746024899999792</v>
      </c>
    </row>
    <row r="537" spans="2:13" x14ac:dyDescent="0.3"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>
        <f>POWER('Исходные данные'!D435-C$103,2)</f>
        <v>5.4957424899999774</v>
      </c>
    </row>
    <row r="538" spans="2:13" x14ac:dyDescent="0.3"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>
        <f>POWER('Исходные данные'!D436-C$103,2)</f>
        <v>5.0368824899999796</v>
      </c>
    </row>
    <row r="539" spans="2:13" x14ac:dyDescent="0.3"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>
        <f>POWER('Исходные данные'!D437-C$103,2)</f>
        <v>4.5980224899999786</v>
      </c>
    </row>
    <row r="540" spans="2:13" x14ac:dyDescent="0.3"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>
        <f>POWER('Исходные данные'!D438-C$103,2)</f>
        <v>4.5980224899999786</v>
      </c>
    </row>
    <row r="541" spans="2:13" x14ac:dyDescent="0.3"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>
        <f>POWER('Исходные данные'!D439-C$103,2)</f>
        <v>4.5980224899999786</v>
      </c>
    </row>
    <row r="542" spans="2:13" x14ac:dyDescent="0.3"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>
        <f>POWER('Исходные данные'!D440-C$103,2)</f>
        <v>4.5980224899999786</v>
      </c>
    </row>
    <row r="543" spans="2:13" x14ac:dyDescent="0.3"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>
        <f>POWER('Исходные данные'!D441-C$103,2)</f>
        <v>4.1791624899999809</v>
      </c>
    </row>
    <row r="544" spans="2:13" x14ac:dyDescent="0.3"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>
        <f>POWER('Исходные данные'!D442-C$103,2)</f>
        <v>4.1791624899999809</v>
      </c>
    </row>
    <row r="545" spans="2:13" x14ac:dyDescent="0.3"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>
        <f>POWER('Исходные данные'!D443-C$103,2)</f>
        <v>3.7803024899999831</v>
      </c>
    </row>
    <row r="546" spans="2:13" x14ac:dyDescent="0.3"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>
        <f>POWER('Исходные данные'!D444-C$103,2)</f>
        <v>3.7803024899999831</v>
      </c>
    </row>
    <row r="547" spans="2:13" x14ac:dyDescent="0.3"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>
        <f>POWER('Исходные данные'!D445-C$103,2)</f>
        <v>3.7803024899999831</v>
      </c>
    </row>
    <row r="548" spans="2:13" x14ac:dyDescent="0.3"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>
        <f>POWER('Исходные данные'!D446-C$103,2)</f>
        <v>3.7803024899999831</v>
      </c>
    </row>
    <row r="549" spans="2:13" x14ac:dyDescent="0.3"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>
        <f>POWER('Исходные данные'!D447-C$103,2)</f>
        <v>3.7803024899999831</v>
      </c>
    </row>
    <row r="550" spans="2:13" x14ac:dyDescent="0.3"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>
        <f>POWER('Исходные данные'!D448-C$103,2)</f>
        <v>3.7803024899999831</v>
      </c>
    </row>
    <row r="551" spans="2:13" x14ac:dyDescent="0.3"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>
        <f>POWER('Исходные данные'!D449-C$103,2)</f>
        <v>3.4014424899999822</v>
      </c>
    </row>
    <row r="552" spans="2:13" x14ac:dyDescent="0.3"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>
        <f>POWER('Исходные данные'!D450-C$103,2)</f>
        <v>3.4014424899999822</v>
      </c>
    </row>
    <row r="553" spans="2:13" x14ac:dyDescent="0.3"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>
        <f>POWER('Исходные данные'!D451-C$103,2)</f>
        <v>3.0425824899999845</v>
      </c>
    </row>
    <row r="554" spans="2:13" x14ac:dyDescent="0.3"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>
        <f>POWER('Исходные данные'!D452-C$103,2)</f>
        <v>3.0425824899999845</v>
      </c>
    </row>
    <row r="555" spans="2:13" x14ac:dyDescent="0.3"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>
        <f>POWER('Исходные данные'!D453-C$103,2)</f>
        <v>3.0425824899999845</v>
      </c>
    </row>
    <row r="556" spans="2:13" x14ac:dyDescent="0.3"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>
        <f>POWER('Исходные данные'!D454-C$103,2)</f>
        <v>3.0425824899999845</v>
      </c>
    </row>
    <row r="557" spans="2:13" x14ac:dyDescent="0.3"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>
        <f>POWER('Исходные данные'!D455-C$103,2)</f>
        <v>3.0425824899999845</v>
      </c>
    </row>
    <row r="558" spans="2:13" x14ac:dyDescent="0.3"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>
        <f>POWER('Исходные данные'!D456-C$103,2)</f>
        <v>3.0425824899999845</v>
      </c>
    </row>
    <row r="559" spans="2:13" x14ac:dyDescent="0.3"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>
        <f>POWER('Исходные данные'!D457-C$103,2)</f>
        <v>2.7037224899999837</v>
      </c>
    </row>
    <row r="560" spans="2:13" x14ac:dyDescent="0.3"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>
        <f>POWER('Исходные данные'!D458-C$103,2)</f>
        <v>2.7037224899999837</v>
      </c>
    </row>
    <row r="561" spans="2:13" x14ac:dyDescent="0.3"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>
        <f>POWER('Исходные данные'!D459-C$103,2)</f>
        <v>2.7037224899999837</v>
      </c>
    </row>
    <row r="562" spans="2:13" x14ac:dyDescent="0.3"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>
        <f>POWER('Исходные данные'!D460-C$103,2)</f>
        <v>2.7037224899999837</v>
      </c>
    </row>
    <row r="563" spans="2:13" x14ac:dyDescent="0.3"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>
        <f>POWER('Исходные данные'!D461-C$103,2)</f>
        <v>2.3848624899999855</v>
      </c>
    </row>
    <row r="564" spans="2:13" x14ac:dyDescent="0.3"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>
        <f>POWER('Исходные данные'!D462-C$103,2)</f>
        <v>2.0860024899999874</v>
      </c>
    </row>
    <row r="565" spans="2:13" x14ac:dyDescent="0.3"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>
        <f>POWER('Исходные данные'!D463-C$103,2)</f>
        <v>1.8071424899999871</v>
      </c>
    </row>
    <row r="566" spans="2:13" x14ac:dyDescent="0.3"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>
        <f>POWER('Исходные данные'!D464-C$103,2)</f>
        <v>1.8071424899999871</v>
      </c>
    </row>
    <row r="567" spans="2:13" x14ac:dyDescent="0.3"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>
        <f>POWER('Исходные данные'!D465-C$103,2)</f>
        <v>1.8071424899999871</v>
      </c>
    </row>
    <row r="568" spans="2:13" x14ac:dyDescent="0.3"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>
        <f>POWER('Исходные данные'!D466-C$103,2)</f>
        <v>1.5482824899999887</v>
      </c>
    </row>
    <row r="569" spans="2:13" x14ac:dyDescent="0.3"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>
        <f>POWER('Исходные данные'!D467-C$103,2)</f>
        <v>1.5482824899999887</v>
      </c>
    </row>
    <row r="570" spans="2:13" x14ac:dyDescent="0.3"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>
        <f>POWER('Исходные данные'!D468-C$103,2)</f>
        <v>1.5482824899999887</v>
      </c>
    </row>
    <row r="571" spans="2:13" x14ac:dyDescent="0.3"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>
        <f>POWER('Исходные данные'!D469-C$103,2)</f>
        <v>1.3094224899999884</v>
      </c>
    </row>
    <row r="572" spans="2:13" x14ac:dyDescent="0.3"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>
        <f>POWER('Исходные данные'!D470-C$103,2)</f>
        <v>1.3094224899999884</v>
      </c>
    </row>
    <row r="573" spans="2:13" x14ac:dyDescent="0.3"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>
        <f>POWER('Исходные данные'!D471-C$103,2)</f>
        <v>1.3094224899999884</v>
      </c>
    </row>
    <row r="574" spans="2:13" x14ac:dyDescent="0.3"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>
        <f>POWER('Исходные данные'!D472-C$103,2)</f>
        <v>1.0905624899999902</v>
      </c>
    </row>
    <row r="575" spans="2:13" x14ac:dyDescent="0.3"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>
        <f>POWER('Исходные данные'!D473-C$103,2)</f>
        <v>0.89170248999999191</v>
      </c>
    </row>
    <row r="576" spans="2:13" x14ac:dyDescent="0.3"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>
        <f>POWER('Исходные данные'!D474-C$103,2)</f>
        <v>0.71284248999999189</v>
      </c>
    </row>
    <row r="577" spans="2:13" x14ac:dyDescent="0.3"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>
        <f>POWER('Исходные данные'!D475-C$103,2)</f>
        <v>0.71284248999999189</v>
      </c>
    </row>
    <row r="578" spans="2:13" x14ac:dyDescent="0.3"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>
        <f>POWER('Исходные данные'!D476-C$103,2)</f>
        <v>0.71284248999999189</v>
      </c>
    </row>
    <row r="579" spans="2:13" x14ac:dyDescent="0.3"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>
        <f>POWER('Исходные данные'!D477-C$103,2)</f>
        <v>0.71284248999999189</v>
      </c>
    </row>
    <row r="580" spans="2:13" x14ac:dyDescent="0.3"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>
        <f>POWER('Исходные данные'!D478-C$103,2)</f>
        <v>0.55398248999999333</v>
      </c>
    </row>
    <row r="581" spans="2:13" x14ac:dyDescent="0.3"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>
        <f>POWER('Исходные данные'!D479-C$103,2)</f>
        <v>0.55398248999999333</v>
      </c>
    </row>
    <row r="582" spans="2:13" x14ac:dyDescent="0.3"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>
        <f>POWER('Исходные данные'!D480-C$103,2)</f>
        <v>0.55398248999999333</v>
      </c>
    </row>
    <row r="583" spans="2:13" x14ac:dyDescent="0.3"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>
        <f>POWER('Исходные данные'!D481-C$103,2)</f>
        <v>0.41512248999999352</v>
      </c>
    </row>
    <row r="584" spans="2:13" x14ac:dyDescent="0.3"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>
        <f>POWER('Исходные данные'!D482-C$103,2)</f>
        <v>0.41512248999999352</v>
      </c>
    </row>
    <row r="585" spans="2:13" x14ac:dyDescent="0.3"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>
        <f>POWER('Исходные данные'!D483-C$103,2)</f>
        <v>0.41512248999999352</v>
      </c>
    </row>
    <row r="586" spans="2:13" x14ac:dyDescent="0.3"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>
        <f>POWER('Исходные данные'!D484-C$103,2)</f>
        <v>0.41512248999999352</v>
      </c>
    </row>
    <row r="587" spans="2:13" x14ac:dyDescent="0.3"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>
        <f>POWER('Исходные данные'!D485-C$103,2)</f>
        <v>0.41512248999999352</v>
      </c>
    </row>
    <row r="588" spans="2:13" x14ac:dyDescent="0.3"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>
        <f>POWER('Исходные данные'!D486-C$103,2)</f>
        <v>0.41512248999999352</v>
      </c>
    </row>
    <row r="589" spans="2:13" x14ac:dyDescent="0.3"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>
        <f>POWER('Исходные данные'!D487-C$103,2)</f>
        <v>0.29626248999999494</v>
      </c>
    </row>
    <row r="590" spans="2:13" x14ac:dyDescent="0.3"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>
        <f>POWER('Исходные данные'!D488-C$103,2)</f>
        <v>0.29626248999999494</v>
      </c>
    </row>
    <row r="591" spans="2:13" x14ac:dyDescent="0.3"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>
        <f>POWER('Исходные данные'!D489-C$103,2)</f>
        <v>0.19740248999999618</v>
      </c>
    </row>
    <row r="592" spans="2:13" x14ac:dyDescent="0.3"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>
        <f>POWER('Исходные данные'!D490-C$103,2)</f>
        <v>0.19740248999999618</v>
      </c>
    </row>
    <row r="593" spans="2:13" x14ac:dyDescent="0.3"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>
        <f>POWER('Исходные данные'!D491-C$103,2)</f>
        <v>0.11854248999999667</v>
      </c>
    </row>
    <row r="594" spans="2:13" x14ac:dyDescent="0.3"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>
        <f>POWER('Исходные данные'!D492-C$103,2)</f>
        <v>0.11854248999999667</v>
      </c>
    </row>
    <row r="595" spans="2:13" x14ac:dyDescent="0.3"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>
        <f>POWER('Исходные данные'!D493-C$103,2)</f>
        <v>0.11854248999999667</v>
      </c>
    </row>
    <row r="596" spans="2:13" x14ac:dyDescent="0.3"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>
        <f>POWER('Исходные данные'!D494-C$103,2)</f>
        <v>0.11854248999999667</v>
      </c>
    </row>
    <row r="597" spans="2:13" x14ac:dyDescent="0.3"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>
        <f>POWER('Исходные данные'!D495-C$103,2)</f>
        <v>5.9682489999997812E-2</v>
      </c>
    </row>
    <row r="598" spans="2:13" x14ac:dyDescent="0.3"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>
        <f>POWER('Исходные данные'!D496-C$103,2)</f>
        <v>2.0822489999998552E-2</v>
      </c>
    </row>
    <row r="599" spans="2:13" x14ac:dyDescent="0.3"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>
        <f>POWER('Исходные данные'!D497-C$103,2)</f>
        <v>2.0822489999998552E-2</v>
      </c>
    </row>
    <row r="600" spans="2:13" x14ac:dyDescent="0.3"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>
        <f>POWER('Исходные данные'!D498-C$103,2)</f>
        <v>2.0822489999998552E-2</v>
      </c>
    </row>
    <row r="601" spans="2:13" x14ac:dyDescent="0.3"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>
        <f>POWER('Исходные данные'!D499-C$103,2)</f>
        <v>2.0822489999998552E-2</v>
      </c>
    </row>
    <row r="602" spans="2:13" x14ac:dyDescent="0.3"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>
        <f>POWER('Исходные данные'!D500-C$103,2)</f>
        <v>2.0822489999998552E-2</v>
      </c>
    </row>
    <row r="603" spans="2:13" x14ac:dyDescent="0.3"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>
        <f>POWER('Исходные данные'!D501-C$103,2)</f>
        <v>2.0822489999998552E-2</v>
      </c>
    </row>
    <row r="604" spans="2:13" x14ac:dyDescent="0.3"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>
        <f>POWER('Исходные данные'!D502-C$103,2)</f>
        <v>1.9624899999995875E-3</v>
      </c>
    </row>
    <row r="605" spans="2:13" x14ac:dyDescent="0.3"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>
        <f>POWER('Исходные данные'!D503-C$103,2)</f>
        <v>3.1024900000004791E-3</v>
      </c>
    </row>
    <row r="606" spans="2:13" x14ac:dyDescent="0.3"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>
        <f>POWER('Исходные данные'!D504-C$103,2)</f>
        <v>3.1024900000004791E-3</v>
      </c>
    </row>
    <row r="607" spans="2:13" x14ac:dyDescent="0.3"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>
        <f>POWER('Исходные данные'!D505-C$103,2)</f>
        <v>2.4242490000001504E-2</v>
      </c>
    </row>
    <row r="608" spans="2:13" x14ac:dyDescent="0.3"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>
        <f>POWER('Исходные данные'!D506-C$103,2)</f>
        <v>2.4242490000001504E-2</v>
      </c>
    </row>
    <row r="609" spans="2:13" x14ac:dyDescent="0.3"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>
        <f>POWER('Исходные данные'!D507-C$103,2)</f>
        <v>6.5382490000002291E-2</v>
      </c>
    </row>
    <row r="610" spans="2:13" x14ac:dyDescent="0.3"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>
        <f>POWER('Исходные данные'!D508-C$103,2)</f>
        <v>6.5382490000002291E-2</v>
      </c>
    </row>
    <row r="611" spans="2:13" x14ac:dyDescent="0.3"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>
        <f>POWER('Исходные данные'!D509-C$103,2)</f>
        <v>0.12652249000000357</v>
      </c>
    </row>
    <row r="612" spans="2:13" x14ac:dyDescent="0.3"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>
        <f>POWER('Исходные данные'!D510-C$103,2)</f>
        <v>0.12652249000000357</v>
      </c>
    </row>
    <row r="613" spans="2:13" x14ac:dyDescent="0.3"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>
        <f>POWER('Исходные данные'!D511-C$103,2)</f>
        <v>0.12652249000000357</v>
      </c>
    </row>
    <row r="614" spans="2:13" x14ac:dyDescent="0.3"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>
        <f>POWER('Исходные данные'!D512-C$103,2)</f>
        <v>0.20766249000000425</v>
      </c>
    </row>
    <row r="615" spans="2:13" x14ac:dyDescent="0.3"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>
        <f>POWER('Исходные данные'!D513-C$103,2)</f>
        <v>0.20766249000000425</v>
      </c>
    </row>
    <row r="616" spans="2:13" x14ac:dyDescent="0.3"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>
        <f>POWER('Исходные данные'!D514-C$103,2)</f>
        <v>0.20766249000000425</v>
      </c>
    </row>
    <row r="617" spans="2:13" x14ac:dyDescent="0.3"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>
        <f>POWER('Исходные данные'!D515-C$103,2)</f>
        <v>0.30880249000000476</v>
      </c>
    </row>
    <row r="618" spans="2:13" x14ac:dyDescent="0.3"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>
        <f>POWER('Исходные данные'!D516-C$103,2)</f>
        <v>0.42994249000000517</v>
      </c>
    </row>
    <row r="619" spans="2:13" x14ac:dyDescent="0.3"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>
        <f>POWER('Исходные данные'!D517-C$103,2)</f>
        <v>0.91336249000000891</v>
      </c>
    </row>
    <row r="620" spans="2:13" x14ac:dyDescent="0.3"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>
        <f>POWER('Исходные данные'!D518-C$103,2)</f>
        <v>1.1145024900000091</v>
      </c>
    </row>
    <row r="621" spans="2:13" x14ac:dyDescent="0.3"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>
        <f>POWER('Исходные данные'!D519-C$103,2)</f>
        <v>1.1145024900000091</v>
      </c>
    </row>
    <row r="622" spans="2:13" x14ac:dyDescent="0.3"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>
        <f>POWER('Исходные данные'!D520-C$103,2)</f>
        <v>1.3356424900000092</v>
      </c>
    </row>
    <row r="623" spans="2:13" x14ac:dyDescent="0.3"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>
        <f>POWER('Исходные данные'!D521-C$103,2)</f>
        <v>1.3356424900000092</v>
      </c>
    </row>
    <row r="624" spans="2:13" x14ac:dyDescent="0.3"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>
        <f>POWER('Исходные данные'!D522-C$103,2)</f>
        <v>1.3356424900000092</v>
      </c>
    </row>
    <row r="625" spans="2:13" x14ac:dyDescent="0.3"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>
        <f>POWER('Исходные данные'!D523-C$103,2)</f>
        <v>1.5767824900000136</v>
      </c>
    </row>
    <row r="626" spans="2:13" x14ac:dyDescent="0.3"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>
        <f>POWER('Исходные данные'!D524-C$103,2)</f>
        <v>1.5767824900000136</v>
      </c>
    </row>
    <row r="627" spans="2:13" x14ac:dyDescent="0.3"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>
        <f>POWER('Исходные данные'!D525-C$103,2)</f>
        <v>1.8379224900000135</v>
      </c>
    </row>
    <row r="628" spans="2:13" x14ac:dyDescent="0.3"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>
        <f>POWER('Исходные данные'!D526-C$103,2)</f>
        <v>1.8379224900000135</v>
      </c>
    </row>
    <row r="629" spans="2:13" x14ac:dyDescent="0.3"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>
        <f>POWER('Исходные данные'!D527-C$103,2)</f>
        <v>1.8379224900000135</v>
      </c>
    </row>
    <row r="630" spans="2:13" x14ac:dyDescent="0.3"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>
        <f>POWER('Исходные данные'!D528-C$103,2)</f>
        <v>1.8379224900000135</v>
      </c>
    </row>
    <row r="631" spans="2:13" x14ac:dyDescent="0.3"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>
        <f>POWER('Исходные данные'!D529-C$103,2)</f>
        <v>1.8379224900000135</v>
      </c>
    </row>
    <row r="632" spans="2:13" x14ac:dyDescent="0.3"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>
        <f>POWER('Исходные данные'!D530-C$103,2)</f>
        <v>1.8379224900000135</v>
      </c>
    </row>
    <row r="633" spans="2:13" x14ac:dyDescent="0.3"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>
        <f>POWER('Исходные данные'!D531-C$103,2)</f>
        <v>1.8379224900000135</v>
      </c>
    </row>
    <row r="634" spans="2:13" x14ac:dyDescent="0.3"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>
        <f>POWER('Исходные данные'!D532-C$103,2)</f>
        <v>2.1190624900000135</v>
      </c>
    </row>
    <row r="635" spans="2:13" x14ac:dyDescent="0.3"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>
        <f>POWER('Исходные данные'!D533-C$103,2)</f>
        <v>2.1190624900000135</v>
      </c>
    </row>
    <row r="636" spans="2:13" x14ac:dyDescent="0.3"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>
        <f>POWER('Исходные данные'!D534-C$103,2)</f>
        <v>2.4202024900000132</v>
      </c>
    </row>
    <row r="637" spans="2:13" x14ac:dyDescent="0.3"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>
        <f>POWER('Исходные данные'!D535-C$103,2)</f>
        <v>2.4202024900000132</v>
      </c>
    </row>
    <row r="638" spans="2:13" x14ac:dyDescent="0.3"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>
        <f>POWER('Исходные данные'!D536-C$103,2)</f>
        <v>2.4202024900000132</v>
      </c>
    </row>
    <row r="639" spans="2:13" x14ac:dyDescent="0.3"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>
        <f>POWER('Исходные данные'!D537-C$103,2)</f>
        <v>2.741342490000013</v>
      </c>
    </row>
    <row r="640" spans="2:13" x14ac:dyDescent="0.3"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>
        <f>POWER('Исходные данные'!D538-C$103,2)</f>
        <v>2.741342490000013</v>
      </c>
    </row>
    <row r="641" spans="2:13" x14ac:dyDescent="0.3"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>
        <f>POWER('Исходные данные'!D539-C$103,2)</f>
        <v>3.0824824900000189</v>
      </c>
    </row>
    <row r="642" spans="2:13" x14ac:dyDescent="0.3"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>
        <f>POWER('Исходные данные'!D540-C$103,2)</f>
        <v>3.0824824900000189</v>
      </c>
    </row>
    <row r="643" spans="2:13" x14ac:dyDescent="0.3"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>
        <f>POWER('Исходные данные'!D541-C$103,2)</f>
        <v>3.0824824900000189</v>
      </c>
    </row>
    <row r="644" spans="2:13" x14ac:dyDescent="0.3"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>
        <f>POWER('Исходные данные'!D542-C$103,2)</f>
        <v>3.4436224900000187</v>
      </c>
    </row>
    <row r="645" spans="2:13" x14ac:dyDescent="0.3"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>
        <f>POWER('Исходные данные'!D543-C$103,2)</f>
        <v>3.8247624900000181</v>
      </c>
    </row>
    <row r="646" spans="2:13" x14ac:dyDescent="0.3"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>
        <f>POWER('Исходные данные'!D544-C$103,2)</f>
        <v>3.8247624900000181</v>
      </c>
    </row>
    <row r="647" spans="2:13" x14ac:dyDescent="0.3"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>
        <f>POWER('Исходные данные'!D545-C$103,2)</f>
        <v>4.2259024900000179</v>
      </c>
    </row>
    <row r="648" spans="2:13" x14ac:dyDescent="0.3"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>
        <f>POWER('Исходные данные'!D546-C$103,2)</f>
        <v>5.0881824900000243</v>
      </c>
    </row>
    <row r="649" spans="2:13" x14ac:dyDescent="0.3"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>
        <f>POWER('Исходные данные'!D547-C$103,2)</f>
        <v>5.5493224900000238</v>
      </c>
    </row>
    <row r="650" spans="2:13" x14ac:dyDescent="0.3"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>
        <f>POWER('Исходные данные'!D548-C$103,2)</f>
        <v>5.5493224900000238</v>
      </c>
    </row>
    <row r="651" spans="2:13" x14ac:dyDescent="0.3"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>
        <f>POWER('Исходные данные'!D549-C$103,2)</f>
        <v>5.5493224900000238</v>
      </c>
    </row>
    <row r="652" spans="2:13" x14ac:dyDescent="0.3"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>
        <f>POWER('Исходные данные'!D550-C$103,2)</f>
        <v>6.0304624900000228</v>
      </c>
    </row>
    <row r="653" spans="2:13" x14ac:dyDescent="0.3"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>
        <f>POWER('Исходные данные'!D551-C$103,2)</f>
        <v>6.5316024900000222</v>
      </c>
    </row>
    <row r="654" spans="2:13" x14ac:dyDescent="0.3"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>
        <f>POWER('Исходные данные'!D552-C$103,2)</f>
        <v>6.5316024900000222</v>
      </c>
    </row>
    <row r="655" spans="2:13" x14ac:dyDescent="0.3"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>
        <f>POWER('Исходные данные'!D553-C$103,2)</f>
        <v>7.0527424900000213</v>
      </c>
    </row>
    <row r="656" spans="2:13" x14ac:dyDescent="0.3"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>
        <f>POWER('Исходные данные'!D554-C$103,2)</f>
        <v>7.0527424900000213</v>
      </c>
    </row>
    <row r="657" spans="2:13" x14ac:dyDescent="0.3"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>
        <f>POWER('Исходные данные'!D555-C$103,2)</f>
        <v>7.5938824900000297</v>
      </c>
    </row>
    <row r="658" spans="2:13" x14ac:dyDescent="0.3"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>
        <f>POWER('Исходные данные'!D556-C$103,2)</f>
        <v>7.5938824900000297</v>
      </c>
    </row>
    <row r="659" spans="2:13" x14ac:dyDescent="0.3"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>
        <f>POWER('Исходные данные'!D557-C$103,2)</f>
        <v>7.5938824900000297</v>
      </c>
    </row>
    <row r="660" spans="2:13" x14ac:dyDescent="0.3"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>
        <f>POWER('Исходные данные'!D558-C$103,2)</f>
        <v>7.5938824900000297</v>
      </c>
    </row>
    <row r="661" spans="2:13" x14ac:dyDescent="0.3"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>
        <f>POWER('Исходные данные'!D559-C$103,2)</f>
        <v>8.1550224900000288</v>
      </c>
    </row>
    <row r="662" spans="2:13" x14ac:dyDescent="0.3"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>
        <f>POWER('Исходные данные'!D560-C$103,2)</f>
        <v>8.1550224900000288</v>
      </c>
    </row>
    <row r="663" spans="2:13" x14ac:dyDescent="0.3"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>
        <f>POWER('Исходные данные'!D561-C$103,2)</f>
        <v>8.1550224900000288</v>
      </c>
    </row>
    <row r="664" spans="2:13" x14ac:dyDescent="0.3"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>
        <f>POWER('Исходные данные'!D562-C$103,2)</f>
        <v>8.1550224900000288</v>
      </c>
    </row>
    <row r="665" spans="2:13" x14ac:dyDescent="0.3"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>
        <f>POWER('Исходные данные'!D563-C$103,2)</f>
        <v>8.1550224900000288</v>
      </c>
    </row>
    <row r="666" spans="2:13" x14ac:dyDescent="0.3"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>
        <f>POWER('Исходные данные'!D564-C$103,2)</f>
        <v>8.7361624900000283</v>
      </c>
    </row>
    <row r="667" spans="2:13" x14ac:dyDescent="0.3"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>
        <f>POWER('Исходные данные'!D565-C$103,2)</f>
        <v>8.7361624900000283</v>
      </c>
    </row>
    <row r="668" spans="2:13" x14ac:dyDescent="0.3"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>
        <f>POWER('Исходные данные'!D566-C$103,2)</f>
        <v>9.3373024900000257</v>
      </c>
    </row>
    <row r="669" spans="2:13" x14ac:dyDescent="0.3"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>
        <f>POWER('Исходные данные'!D567-C$103,2)</f>
        <v>9.3373024900000257</v>
      </c>
    </row>
    <row r="670" spans="2:13" x14ac:dyDescent="0.3"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>
        <f>POWER('Исходные данные'!D568-C$103,2)</f>
        <v>9.3373024900000257</v>
      </c>
    </row>
    <row r="671" spans="2:13" x14ac:dyDescent="0.3"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>
        <f>POWER('Исходные данные'!D569-C$103,2)</f>
        <v>9.3373024900000257</v>
      </c>
    </row>
    <row r="672" spans="2:13" x14ac:dyDescent="0.3"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>
        <f>POWER('Исходные данные'!D570-C$103,2)</f>
        <v>9.3373024900000257</v>
      </c>
    </row>
    <row r="673" spans="2:13" x14ac:dyDescent="0.3"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>
        <f>POWER('Исходные данные'!D571-C$103,2)</f>
        <v>9.9584424900000243</v>
      </c>
    </row>
    <row r="674" spans="2:13" x14ac:dyDescent="0.3"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>
        <f>POWER('Исходные данные'!D572-C$103,2)</f>
        <v>9.9584424900000243</v>
      </c>
    </row>
    <row r="675" spans="2:13" x14ac:dyDescent="0.3"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>
        <f>POWER('Исходные данные'!D573-C$103,2)</f>
        <v>9.9584424900000243</v>
      </c>
    </row>
    <row r="676" spans="2:13" x14ac:dyDescent="0.3"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>
        <f>POWER('Исходные данные'!D574-C$103,2)</f>
        <v>9.9584424900000243</v>
      </c>
    </row>
    <row r="677" spans="2:13" x14ac:dyDescent="0.3"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>
        <f>POWER('Исходные данные'!D575-C$103,2)</f>
        <v>10.599582490000035</v>
      </c>
    </row>
    <row r="678" spans="2:13" x14ac:dyDescent="0.3"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>
        <f>POWER('Исходные данные'!D576-C$103,2)</f>
        <v>10.599582490000035</v>
      </c>
    </row>
    <row r="679" spans="2:13" x14ac:dyDescent="0.3"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>
        <f>POWER('Исходные данные'!D577-C$103,2)</f>
        <v>11.260722490000033</v>
      </c>
    </row>
    <row r="680" spans="2:13" x14ac:dyDescent="0.3"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>
        <f>POWER('Исходные данные'!D578-C$103,2)</f>
        <v>11.260722490000033</v>
      </c>
    </row>
    <row r="681" spans="2:13" x14ac:dyDescent="0.3"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>
        <f>POWER('Исходные данные'!D579-C$103,2)</f>
        <v>11.260722490000033</v>
      </c>
    </row>
    <row r="682" spans="2:13" x14ac:dyDescent="0.3"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>
        <f>POWER('Исходные данные'!D580-C$103,2)</f>
        <v>11.941862490000032</v>
      </c>
    </row>
    <row r="683" spans="2:13" x14ac:dyDescent="0.3"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>
        <f>POWER('Исходные данные'!D581-C$103,2)</f>
        <v>12.643002490000031</v>
      </c>
    </row>
    <row r="684" spans="2:13" x14ac:dyDescent="0.3"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>
        <f>POWER('Исходные данные'!D582-C$103,2)</f>
        <v>12.643002490000031</v>
      </c>
    </row>
    <row r="685" spans="2:13" x14ac:dyDescent="0.3"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>
        <f>POWER('Исходные данные'!D583-C$103,2)</f>
        <v>12.643002490000031</v>
      </c>
    </row>
    <row r="686" spans="2:13" x14ac:dyDescent="0.3"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>
        <f>POWER('Исходные данные'!D584-C$103,2)</f>
        <v>12.643002490000031</v>
      </c>
    </row>
    <row r="687" spans="2:13" x14ac:dyDescent="0.3"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>
        <f>POWER('Исходные данные'!D585-C$103,2)</f>
        <v>13.364142490000029</v>
      </c>
    </row>
    <row r="688" spans="2:13" x14ac:dyDescent="0.3"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>
        <f>POWER('Исходные данные'!D586-C$103,2)</f>
        <v>13.364142490000029</v>
      </c>
    </row>
    <row r="689" spans="2:13" x14ac:dyDescent="0.3"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>
        <f>POWER('Исходные данные'!D587-C$103,2)</f>
        <v>14.10528249000004</v>
      </c>
    </row>
    <row r="690" spans="2:13" x14ac:dyDescent="0.3"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>
        <f>POWER('Исходные данные'!D588-C$103,2)</f>
        <v>14.10528249000004</v>
      </c>
    </row>
    <row r="691" spans="2:13" x14ac:dyDescent="0.3"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>
        <f>POWER('Исходные данные'!D589-C$103,2)</f>
        <v>15.647562490000038</v>
      </c>
    </row>
    <row r="692" spans="2:13" x14ac:dyDescent="0.3"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>
        <f>POWER('Исходные данные'!D590-C$103,2)</f>
        <v>16.448702490000034</v>
      </c>
    </row>
    <row r="693" spans="2:13" x14ac:dyDescent="0.3"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>
        <f>POWER('Исходные данные'!D591-C$103,2)</f>
        <v>16.448702490000034</v>
      </c>
    </row>
    <row r="694" spans="2:13" x14ac:dyDescent="0.3"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>
        <f>POWER('Исходные данные'!D592-C$103,2)</f>
        <v>17.269842490000034</v>
      </c>
    </row>
    <row r="695" spans="2:13" x14ac:dyDescent="0.3"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>
        <f>POWER('Исходные данные'!D593-C$103,2)</f>
        <v>17.269842490000034</v>
      </c>
    </row>
    <row r="696" spans="2:13" x14ac:dyDescent="0.3"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>
        <f>POWER('Исходные данные'!D594-C$103,2)</f>
        <v>18.110982490000044</v>
      </c>
    </row>
    <row r="697" spans="2:13" x14ac:dyDescent="0.3"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>
        <f>POWER('Исходные данные'!D595-C$103,2)</f>
        <v>18.110982490000044</v>
      </c>
    </row>
    <row r="698" spans="2:13" x14ac:dyDescent="0.3"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>
        <f>POWER('Исходные данные'!D596-C$103,2)</f>
        <v>18.110982490000044</v>
      </c>
    </row>
    <row r="699" spans="2:13" x14ac:dyDescent="0.3"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>
        <f>POWER('Исходные данные'!D597-C$103,2)</f>
        <v>18.972122490000043</v>
      </c>
    </row>
    <row r="700" spans="2:13" x14ac:dyDescent="0.3"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>
        <f>POWER('Исходные данные'!D598-C$103,2)</f>
        <v>20.754402490000039</v>
      </c>
    </row>
    <row r="701" spans="2:13" x14ac:dyDescent="0.3"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>
        <f>POWER('Исходные данные'!D599-C$103,2)</f>
        <v>20.754402490000039</v>
      </c>
    </row>
    <row r="702" spans="2:13" x14ac:dyDescent="0.3"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>
        <f>POWER('Исходные данные'!D600-C$103,2)</f>
        <v>20.754402490000039</v>
      </c>
    </row>
    <row r="703" spans="2:13" x14ac:dyDescent="0.3"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>
        <f>POWER('Исходные данные'!D601-C$103,2)</f>
        <v>21.675542490000037</v>
      </c>
    </row>
    <row r="704" spans="2:13" x14ac:dyDescent="0.3"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>
        <f>POWER('Исходные данные'!D602-C$103,2)</f>
        <v>21.675542490000037</v>
      </c>
    </row>
    <row r="705" spans="2:13" x14ac:dyDescent="0.3"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>
        <f>POWER('Исходные данные'!D603-C$103,2)</f>
        <v>22.616682490000052</v>
      </c>
    </row>
    <row r="706" spans="2:13" x14ac:dyDescent="0.3"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>
        <f>POWER('Исходные данные'!D604-C$103,2)</f>
        <v>22.616682490000052</v>
      </c>
    </row>
    <row r="707" spans="2:13" x14ac:dyDescent="0.3"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>
        <f>POWER('Исходные данные'!D605-C$103,2)</f>
        <v>22.616682490000052</v>
      </c>
    </row>
    <row r="708" spans="2:13" x14ac:dyDescent="0.3"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>
        <f>POWER('Исходные данные'!D606-C$103,2)</f>
        <v>22.616682490000052</v>
      </c>
    </row>
    <row r="709" spans="2:13" x14ac:dyDescent="0.3"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>
        <f>POWER('Исходные данные'!D607-C$103,2)</f>
        <v>23.577822490000049</v>
      </c>
    </row>
    <row r="710" spans="2:13" x14ac:dyDescent="0.3"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>
        <f>POWER('Исходные данные'!D608-C$103,2)</f>
        <v>23.577822490000049</v>
      </c>
    </row>
    <row r="711" spans="2:13" x14ac:dyDescent="0.3"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>
        <f>POWER('Исходные данные'!D609-C$103,2)</f>
        <v>23.577822490000049</v>
      </c>
    </row>
    <row r="712" spans="2:13" x14ac:dyDescent="0.3"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>
        <f>POWER('Исходные данные'!D610-C$103,2)</f>
        <v>24.558962490000045</v>
      </c>
    </row>
    <row r="713" spans="2:13" x14ac:dyDescent="0.3"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>
        <f>POWER('Исходные данные'!D611-C$103,2)</f>
        <v>24.558962490000045</v>
      </c>
    </row>
    <row r="714" spans="2:13" x14ac:dyDescent="0.3"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>
        <f>POWER('Исходные данные'!D612-C$103,2)</f>
        <v>25.560102490000045</v>
      </c>
    </row>
    <row r="715" spans="2:13" x14ac:dyDescent="0.3"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>
        <f>POWER('Исходные данные'!D613-C$103,2)</f>
        <v>25.560102490000045</v>
      </c>
    </row>
    <row r="716" spans="2:13" x14ac:dyDescent="0.3"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>
        <f>POWER('Исходные данные'!D614-C$103,2)</f>
        <v>25.560102490000045</v>
      </c>
    </row>
    <row r="717" spans="2:13" x14ac:dyDescent="0.3"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>
        <f>POWER('Исходные данные'!D615-C$103,2)</f>
        <v>26.58124249000004</v>
      </c>
    </row>
    <row r="718" spans="2:13" x14ac:dyDescent="0.3"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>
        <f>POWER('Исходные данные'!D616-C$103,2)</f>
        <v>26.58124249000004</v>
      </c>
    </row>
    <row r="719" spans="2:13" x14ac:dyDescent="0.3"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>
        <f>POWER('Исходные данные'!D617-C$103,2)</f>
        <v>26.58124249000004</v>
      </c>
    </row>
    <row r="720" spans="2:13" x14ac:dyDescent="0.3"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>
        <f>POWER('Исходные данные'!D618-C$103,2)</f>
        <v>26.58124249000004</v>
      </c>
    </row>
    <row r="721" spans="2:13" x14ac:dyDescent="0.3"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>
        <f>POWER('Исходные данные'!D619-C$103,2)</f>
        <v>27.622382490000057</v>
      </c>
    </row>
    <row r="722" spans="2:13" x14ac:dyDescent="0.3"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>
        <f>POWER('Исходные данные'!D620-C$103,2)</f>
        <v>27.622382490000057</v>
      </c>
    </row>
    <row r="723" spans="2:13" x14ac:dyDescent="0.3"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>
        <f>POWER('Исходные данные'!D621-C$103,2)</f>
        <v>27.622382490000057</v>
      </c>
    </row>
    <row r="724" spans="2:13" x14ac:dyDescent="0.3"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>
        <f>POWER('Исходные данные'!D622-C$103,2)</f>
        <v>27.622382490000057</v>
      </c>
    </row>
    <row r="725" spans="2:13" x14ac:dyDescent="0.3"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>
        <f>POWER('Исходные данные'!D623-C$103,2)</f>
        <v>28.683522490000055</v>
      </c>
    </row>
    <row r="726" spans="2:13" x14ac:dyDescent="0.3"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>
        <f>POWER('Исходные данные'!D624-C$103,2)</f>
        <v>29.764662490000052</v>
      </c>
    </row>
    <row r="727" spans="2:13" x14ac:dyDescent="0.3"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>
        <f>POWER('Исходные данные'!D625-C$103,2)</f>
        <v>29.764662490000052</v>
      </c>
    </row>
    <row r="728" spans="2:13" x14ac:dyDescent="0.3"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>
        <f>POWER('Исходные данные'!D626-C$103,2)</f>
        <v>30.865802490000046</v>
      </c>
    </row>
    <row r="729" spans="2:13" x14ac:dyDescent="0.3"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>
        <f>POWER('Исходные данные'!D627-C$103,2)</f>
        <v>31.986942490000043</v>
      </c>
    </row>
    <row r="730" spans="2:13" x14ac:dyDescent="0.3"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>
        <f>POWER('Исходные данные'!D628-C$103,2)</f>
        <v>31.986942490000043</v>
      </c>
    </row>
    <row r="731" spans="2:13" x14ac:dyDescent="0.3"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>
        <f>POWER('Исходные данные'!D629-C$103,2)</f>
        <v>31.986942490000043</v>
      </c>
    </row>
    <row r="732" spans="2:13" x14ac:dyDescent="0.3"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>
        <f>POWER('Исходные данные'!D630-C$103,2)</f>
        <v>33.128082490000061</v>
      </c>
    </row>
    <row r="733" spans="2:13" x14ac:dyDescent="0.3"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>
        <f>POWER('Исходные данные'!D631-C$103,2)</f>
        <v>33.128082490000061</v>
      </c>
    </row>
    <row r="734" spans="2:13" x14ac:dyDescent="0.3"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>
        <f>POWER('Исходные данные'!D632-C$103,2)</f>
        <v>34.289222490000057</v>
      </c>
    </row>
    <row r="735" spans="2:13" x14ac:dyDescent="0.3"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>
        <f>POWER('Исходные данные'!D633-C$103,2)</f>
        <v>34.289222490000057</v>
      </c>
    </row>
    <row r="736" spans="2:13" x14ac:dyDescent="0.3"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>
        <f>POWER('Исходные данные'!D634-C$103,2)</f>
        <v>35.470362490000056</v>
      </c>
    </row>
    <row r="737" spans="2:13" x14ac:dyDescent="0.3"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>
        <f>POWER('Исходные данные'!D635-C$103,2)</f>
        <v>36.671502490000051</v>
      </c>
    </row>
    <row r="738" spans="2:13" x14ac:dyDescent="0.3"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>
        <f>POWER('Исходные данные'!D636-C$103,2)</f>
        <v>36.671502490000051</v>
      </c>
    </row>
    <row r="739" spans="2:13" x14ac:dyDescent="0.3"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>
        <f>POWER('Исходные данные'!D637-C$103,2)</f>
        <v>36.671502490000051</v>
      </c>
    </row>
    <row r="740" spans="2:13" x14ac:dyDescent="0.3"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>
        <f>POWER('Исходные данные'!D638-C$103,2)</f>
        <v>37.89264249000005</v>
      </c>
    </row>
    <row r="741" spans="2:13" x14ac:dyDescent="0.3"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>
        <f>POWER('Исходные данные'!D639-C$103,2)</f>
        <v>37.89264249000005</v>
      </c>
    </row>
    <row r="742" spans="2:13" x14ac:dyDescent="0.3"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>
        <f>POWER('Исходные данные'!D640-C$103,2)</f>
        <v>37.89264249000005</v>
      </c>
    </row>
    <row r="743" spans="2:13" x14ac:dyDescent="0.3"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>
        <f>POWER('Исходные данные'!D641-C$103,2)</f>
        <v>37.89264249000005</v>
      </c>
    </row>
    <row r="744" spans="2:13" x14ac:dyDescent="0.3"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>
        <f>POWER('Исходные данные'!D642-C$103,2)</f>
        <v>37.89264249000005</v>
      </c>
    </row>
    <row r="745" spans="2:13" x14ac:dyDescent="0.3"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>
        <f>POWER('Исходные данные'!D643-C$103,2)</f>
        <v>37.89264249000005</v>
      </c>
    </row>
    <row r="746" spans="2:13" x14ac:dyDescent="0.3"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>
        <f>POWER('Исходные данные'!D644-C$103,2)</f>
        <v>39.133782490000065</v>
      </c>
    </row>
    <row r="747" spans="2:13" x14ac:dyDescent="0.3"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>
        <f>POWER('Исходные данные'!D645-C$103,2)</f>
        <v>39.133782490000065</v>
      </c>
    </row>
    <row r="748" spans="2:13" x14ac:dyDescent="0.3"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>
        <f>POWER('Исходные данные'!D646-C$103,2)</f>
        <v>40.394922490000063</v>
      </c>
    </row>
    <row r="749" spans="2:13" x14ac:dyDescent="0.3"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>
        <f>POWER('Исходные данные'!D647-C$103,2)</f>
        <v>40.394922490000063</v>
      </c>
    </row>
    <row r="750" spans="2:13" x14ac:dyDescent="0.3"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>
        <f>POWER('Исходные данные'!D648-C$103,2)</f>
        <v>40.394922490000063</v>
      </c>
    </row>
    <row r="751" spans="2:13" x14ac:dyDescent="0.3"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>
        <f>POWER('Исходные данные'!D649-C$103,2)</f>
        <v>40.394922490000063</v>
      </c>
    </row>
    <row r="752" spans="2:13" x14ac:dyDescent="0.3"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>
        <f>POWER('Исходные данные'!D650-C$103,2)</f>
        <v>41.676062490000064</v>
      </c>
    </row>
    <row r="753" spans="2:13" x14ac:dyDescent="0.3"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>
        <f>POWER('Исходные данные'!D651-C$103,2)</f>
        <v>41.676062490000064</v>
      </c>
    </row>
    <row r="754" spans="2:13" x14ac:dyDescent="0.3"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>
        <f>POWER('Исходные данные'!D652-C$103,2)</f>
        <v>41.676062490000064</v>
      </c>
    </row>
    <row r="755" spans="2:13" x14ac:dyDescent="0.3"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>
        <f>POWER('Исходные данные'!D653-C$103,2)</f>
        <v>41.676062490000064</v>
      </c>
    </row>
    <row r="756" spans="2:13" x14ac:dyDescent="0.3"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>
        <f>POWER('Исходные данные'!D654-C$103,2)</f>
        <v>41.676062490000064</v>
      </c>
    </row>
    <row r="757" spans="2:13" x14ac:dyDescent="0.3"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>
        <f>POWER('Исходные данные'!D655-C$103,2)</f>
        <v>42.977202490000053</v>
      </c>
    </row>
    <row r="758" spans="2:13" x14ac:dyDescent="0.3"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>
        <f>POWER('Исходные данные'!D656-C$103,2)</f>
        <v>42.977202490000053</v>
      </c>
    </row>
    <row r="759" spans="2:13" x14ac:dyDescent="0.3"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>
        <f>POWER('Исходные данные'!D657-C$103,2)</f>
        <v>42.977202490000053</v>
      </c>
    </row>
    <row r="760" spans="2:13" x14ac:dyDescent="0.3"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>
        <f>POWER('Исходные данные'!D658-C$103,2)</f>
        <v>44.298342490000053</v>
      </c>
    </row>
    <row r="761" spans="2:13" x14ac:dyDescent="0.3"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>
        <f>POWER('Исходные данные'!D659-C$103,2)</f>
        <v>44.298342490000053</v>
      </c>
    </row>
    <row r="762" spans="2:13" x14ac:dyDescent="0.3"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>
        <f>POWER('Исходные данные'!D660-C$103,2)</f>
        <v>45.63948249000007</v>
      </c>
    </row>
    <row r="763" spans="2:13" x14ac:dyDescent="0.3"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>
        <f>POWER('Исходные данные'!D661-C$103,2)</f>
        <v>45.63948249000007</v>
      </c>
    </row>
    <row r="764" spans="2:13" x14ac:dyDescent="0.3"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>
        <f>POWER('Исходные данные'!D662-C$103,2)</f>
        <v>45.63948249000007</v>
      </c>
    </row>
    <row r="765" spans="2:13" x14ac:dyDescent="0.3"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>
        <f>POWER('Исходные данные'!D663-C$103,2)</f>
        <v>45.63948249000007</v>
      </c>
    </row>
    <row r="766" spans="2:13" x14ac:dyDescent="0.3"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>
        <f>POWER('Исходные данные'!D664-C$103,2)</f>
        <v>45.63948249000007</v>
      </c>
    </row>
    <row r="767" spans="2:13" x14ac:dyDescent="0.3"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>
        <f>POWER('Исходные данные'!D665-C$103,2)</f>
        <v>45.63948249000007</v>
      </c>
    </row>
    <row r="768" spans="2:13" x14ac:dyDescent="0.3"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>
        <f>POWER('Исходные данные'!D666-C$103,2)</f>
        <v>47.000622490000069</v>
      </c>
    </row>
    <row r="769" spans="2:13" x14ac:dyDescent="0.3"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>
        <f>POWER('Исходные данные'!D667-C$103,2)</f>
        <v>47.000622490000069</v>
      </c>
    </row>
    <row r="770" spans="2:13" x14ac:dyDescent="0.3"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>
        <f>POWER('Исходные данные'!D668-C$103,2)</f>
        <v>47.000622490000069</v>
      </c>
    </row>
    <row r="771" spans="2:13" x14ac:dyDescent="0.3"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>
        <f>POWER('Исходные данные'!D669-C$103,2)</f>
        <v>47.000622490000069</v>
      </c>
    </row>
    <row r="772" spans="2:13" x14ac:dyDescent="0.3"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>
        <f>POWER('Исходные данные'!D670-C$103,2)</f>
        <v>47.000622490000069</v>
      </c>
    </row>
    <row r="773" spans="2:13" x14ac:dyDescent="0.3"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>
        <f>POWER('Исходные данные'!D671-C$103,2)</f>
        <v>47.000622490000069</v>
      </c>
    </row>
    <row r="774" spans="2:13" x14ac:dyDescent="0.3"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>
        <f>POWER('Исходные данные'!D672-C$103,2)</f>
        <v>47.000622490000069</v>
      </c>
    </row>
    <row r="775" spans="2:13" x14ac:dyDescent="0.3"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>
        <f>POWER('Исходные данные'!D673-C$103,2)</f>
        <v>48.381762490000064</v>
      </c>
    </row>
    <row r="776" spans="2:13" x14ac:dyDescent="0.3"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>
        <f>POWER('Исходные данные'!D674-C$103,2)</f>
        <v>48.381762490000064</v>
      </c>
    </row>
    <row r="777" spans="2:13" x14ac:dyDescent="0.3"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>
        <f>POWER('Исходные данные'!D675-C$103,2)</f>
        <v>48.381762490000064</v>
      </c>
    </row>
    <row r="778" spans="2:13" x14ac:dyDescent="0.3"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>
        <f>POWER('Исходные данные'!D676-C$103,2)</f>
        <v>49.782902490000062</v>
      </c>
    </row>
    <row r="779" spans="2:13" x14ac:dyDescent="0.3"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>
        <f>POWER('Исходные данные'!D677-C$103,2)</f>
        <v>49.782902490000062</v>
      </c>
    </row>
    <row r="780" spans="2:13" x14ac:dyDescent="0.3"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>
        <f>POWER('Исходные данные'!D678-C$103,2)</f>
        <v>49.782902490000062</v>
      </c>
    </row>
    <row r="781" spans="2:13" x14ac:dyDescent="0.3"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>
        <f>POWER('Исходные данные'!D679-C$103,2)</f>
        <v>52.645182490000074</v>
      </c>
    </row>
    <row r="782" spans="2:13" x14ac:dyDescent="0.3"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>
        <f>POWER('Исходные данные'!D680-C$103,2)</f>
        <v>52.645182490000074</v>
      </c>
    </row>
    <row r="783" spans="2:13" x14ac:dyDescent="0.3"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>
        <f>POWER('Исходные данные'!D681-C$103,2)</f>
        <v>52.645182490000074</v>
      </c>
    </row>
    <row r="784" spans="2:13" x14ac:dyDescent="0.3"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>
        <f>POWER('Исходные данные'!D682-C$103,2)</f>
        <v>52.645182490000074</v>
      </c>
    </row>
    <row r="785" spans="2:13" x14ac:dyDescent="0.3"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>
        <f>POWER('Исходные данные'!D683-C$103,2)</f>
        <v>54.106322490000075</v>
      </c>
    </row>
    <row r="786" spans="2:13" x14ac:dyDescent="0.3"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>
        <f>POWER('Исходные данные'!D684-C$103,2)</f>
        <v>55.587462490000071</v>
      </c>
    </row>
    <row r="787" spans="2:13" x14ac:dyDescent="0.3"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>
        <f>POWER('Исходные данные'!D685-C$103,2)</f>
        <v>55.587462490000071</v>
      </c>
    </row>
    <row r="788" spans="2:13" x14ac:dyDescent="0.3"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>
        <f>POWER('Исходные данные'!D686-C$103,2)</f>
        <v>55.587462490000071</v>
      </c>
    </row>
    <row r="789" spans="2:13" x14ac:dyDescent="0.3"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>
        <f>POWER('Исходные данные'!D687-C$103,2)</f>
        <v>57.088602490000063</v>
      </c>
    </row>
    <row r="790" spans="2:13" x14ac:dyDescent="0.3"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>
        <f>POWER('Исходные данные'!D688-C$103,2)</f>
        <v>57.088602490000063</v>
      </c>
    </row>
    <row r="791" spans="2:13" x14ac:dyDescent="0.3"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>
        <f>POWER('Исходные данные'!D689-C$103,2)</f>
        <v>58.609742490000059</v>
      </c>
    </row>
    <row r="792" spans="2:13" x14ac:dyDescent="0.3"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>
        <f>POWER('Исходные данные'!D690-C$103,2)</f>
        <v>58.609742490000059</v>
      </c>
    </row>
    <row r="793" spans="2:13" x14ac:dyDescent="0.3"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>
        <f>POWER('Исходные данные'!D691-C$103,2)</f>
        <v>58.609742490000059</v>
      </c>
    </row>
    <row r="794" spans="2:13" x14ac:dyDescent="0.3"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>
        <f>POWER('Исходные данные'!D692-C$103,2)</f>
        <v>58.609742490000059</v>
      </c>
    </row>
    <row r="795" spans="2:13" x14ac:dyDescent="0.3"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>
        <f>POWER('Исходные данные'!D693-C$103,2)</f>
        <v>60.150882490000086</v>
      </c>
    </row>
    <row r="796" spans="2:13" x14ac:dyDescent="0.3"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>
        <f>POWER('Исходные данные'!D694-C$103,2)</f>
        <v>60.150882490000086</v>
      </c>
    </row>
    <row r="797" spans="2:13" x14ac:dyDescent="0.3"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>
        <f>POWER('Исходные данные'!D695-C$103,2)</f>
        <v>60.150882490000086</v>
      </c>
    </row>
    <row r="798" spans="2:13" x14ac:dyDescent="0.3"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>
        <f>POWER('Исходные данные'!D696-C$103,2)</f>
        <v>60.150882490000086</v>
      </c>
    </row>
    <row r="799" spans="2:13" x14ac:dyDescent="0.3"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>
        <f>POWER('Исходные данные'!D697-C$103,2)</f>
        <v>60.150882490000086</v>
      </c>
    </row>
    <row r="800" spans="2:13" x14ac:dyDescent="0.3"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>
        <f>POWER('Исходные данные'!D698-C$103,2)</f>
        <v>61.712022490000081</v>
      </c>
    </row>
    <row r="801" spans="2:13" x14ac:dyDescent="0.3"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>
        <f>POWER('Исходные данные'!D699-C$103,2)</f>
        <v>61.712022490000081</v>
      </c>
    </row>
    <row r="802" spans="2:13" x14ac:dyDescent="0.3"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>
        <f>POWER('Исходные данные'!D700-C$103,2)</f>
        <v>61.712022490000081</v>
      </c>
    </row>
    <row r="803" spans="2:13" x14ac:dyDescent="0.3"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>
        <f>POWER('Исходные данные'!D701-C$103,2)</f>
        <v>61.712022490000081</v>
      </c>
    </row>
    <row r="804" spans="2:13" x14ac:dyDescent="0.3"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>
        <f>POWER('Исходные данные'!D702-C$103,2)</f>
        <v>61.712022490000081</v>
      </c>
    </row>
    <row r="805" spans="2:13" x14ac:dyDescent="0.3"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>
        <f>POWER('Исходные данные'!D703-C$103,2)</f>
        <v>63.293162490000071</v>
      </c>
    </row>
    <row r="806" spans="2:13" x14ac:dyDescent="0.3"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>
        <f>POWER('Исходные данные'!D704-C$103,2)</f>
        <v>63.293162490000071</v>
      </c>
    </row>
    <row r="807" spans="2:13" x14ac:dyDescent="0.3"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>
        <f>POWER('Исходные данные'!D705-C$103,2)</f>
        <v>64.894302490000086</v>
      </c>
    </row>
    <row r="808" spans="2:13" x14ac:dyDescent="0.3"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>
        <f>POWER('Исходные данные'!D706-C$103,2)</f>
        <v>66.515442490000055</v>
      </c>
    </row>
    <row r="809" spans="2:13" x14ac:dyDescent="0.3"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>
        <f>POWER('Исходные данные'!D707-C$103,2)</f>
        <v>66.515442490000055</v>
      </c>
    </row>
    <row r="810" spans="2:13" x14ac:dyDescent="0.3"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>
        <f>POWER('Исходные данные'!D708-C$103,2)</f>
        <v>68.156582490000076</v>
      </c>
    </row>
    <row r="811" spans="2:13" x14ac:dyDescent="0.3"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>
        <f>POWER('Исходные данные'!D709-C$103,2)</f>
        <v>68.156582490000076</v>
      </c>
    </row>
    <row r="812" spans="2:13" x14ac:dyDescent="0.3"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>
        <f>POWER('Исходные данные'!D710-C$103,2)</f>
        <v>68.156582490000076</v>
      </c>
    </row>
    <row r="813" spans="2:13" x14ac:dyDescent="0.3"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>
        <f>POWER('Исходные данные'!D711-C$103,2)</f>
        <v>68.156582490000076</v>
      </c>
    </row>
    <row r="814" spans="2:13" x14ac:dyDescent="0.3"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>
        <f>POWER('Исходные данные'!D712-C$103,2)</f>
        <v>68.156582490000076</v>
      </c>
    </row>
    <row r="815" spans="2:13" x14ac:dyDescent="0.3"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>
        <f>POWER('Исходные данные'!D713-C$103,2)</f>
        <v>69.817722490000094</v>
      </c>
    </row>
    <row r="816" spans="2:13" x14ac:dyDescent="0.3"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>
        <f>POWER('Исходные данные'!D714-C$103,2)</f>
        <v>69.817722490000094</v>
      </c>
    </row>
    <row r="817" spans="2:13" x14ac:dyDescent="0.3"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>
        <f>POWER('Исходные данные'!D715-C$103,2)</f>
        <v>69.817722490000094</v>
      </c>
    </row>
    <row r="818" spans="2:13" x14ac:dyDescent="0.3"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>
        <f>POWER('Исходные данные'!D716-C$103,2)</f>
        <v>69.817722490000094</v>
      </c>
    </row>
    <row r="819" spans="2:13" x14ac:dyDescent="0.3"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>
        <f>POWER('Исходные данные'!D717-C$103,2)</f>
        <v>69.817722490000094</v>
      </c>
    </row>
    <row r="820" spans="2:13" x14ac:dyDescent="0.3"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>
        <f>POWER('Исходные данные'!D718-C$103,2)</f>
        <v>71.498862490000064</v>
      </c>
    </row>
    <row r="821" spans="2:13" x14ac:dyDescent="0.3"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>
        <f>POWER('Исходные данные'!D719-C$103,2)</f>
        <v>71.498862490000064</v>
      </c>
    </row>
    <row r="822" spans="2:13" x14ac:dyDescent="0.3"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>
        <f>POWER('Исходные данные'!D720-C$103,2)</f>
        <v>71.498862490000064</v>
      </c>
    </row>
    <row r="823" spans="2:13" x14ac:dyDescent="0.3"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>
        <f>POWER('Исходные данные'!D721-C$103,2)</f>
        <v>73.200002490000088</v>
      </c>
    </row>
    <row r="824" spans="2:13" x14ac:dyDescent="0.3"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>
        <f>POWER('Исходные данные'!D722-C$103,2)</f>
        <v>73.200002490000088</v>
      </c>
    </row>
    <row r="825" spans="2:13" x14ac:dyDescent="0.3"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>
        <f>POWER('Исходные данные'!D723-C$103,2)</f>
        <v>73.200002490000088</v>
      </c>
    </row>
    <row r="826" spans="2:13" x14ac:dyDescent="0.3"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>
        <f>POWER('Исходные данные'!D724-C$103,2)</f>
        <v>74.921142490000051</v>
      </c>
    </row>
    <row r="827" spans="2:13" x14ac:dyDescent="0.3"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>
        <f>POWER('Исходные данные'!D725-C$103,2)</f>
        <v>74.921142490000051</v>
      </c>
    </row>
    <row r="828" spans="2:13" x14ac:dyDescent="0.3"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>
        <f>POWER('Исходные данные'!D726-C$103,2)</f>
        <v>74.921142490000051</v>
      </c>
    </row>
    <row r="829" spans="2:13" x14ac:dyDescent="0.3"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>
        <f>POWER('Исходные данные'!D727-C$103,2)</f>
        <v>74.921142490000051</v>
      </c>
    </row>
    <row r="830" spans="2:13" x14ac:dyDescent="0.3"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>
        <f>POWER('Исходные данные'!D728-C$103,2)</f>
        <v>76.662282490000081</v>
      </c>
    </row>
    <row r="831" spans="2:13" x14ac:dyDescent="0.3"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>
        <f>POWER('Исходные данные'!D729-C$103,2)</f>
        <v>78.423422490000036</v>
      </c>
    </row>
    <row r="832" spans="2:13" x14ac:dyDescent="0.3"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>
        <f>POWER('Исходные данные'!D730-C$103,2)</f>
        <v>78.423422490000036</v>
      </c>
    </row>
    <row r="833" spans="2:13" x14ac:dyDescent="0.3"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>
        <f>POWER('Исходные данные'!D731-C$103,2)</f>
        <v>78.423422490000036</v>
      </c>
    </row>
    <row r="834" spans="2:13" x14ac:dyDescent="0.3"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>
        <f>POWER('Исходные данные'!D732-C$103,2)</f>
        <v>78.423422490000036</v>
      </c>
    </row>
    <row r="835" spans="2:13" x14ac:dyDescent="0.3"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>
        <f>POWER('Исходные данные'!D733-C$103,2)</f>
        <v>80.204562490000072</v>
      </c>
    </row>
    <row r="836" spans="2:13" x14ac:dyDescent="0.3"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>
        <f>POWER('Исходные данные'!D734-C$103,2)</f>
        <v>82.00570249000009</v>
      </c>
    </row>
    <row r="837" spans="2:13" x14ac:dyDescent="0.3"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>
        <f>POWER('Исходные данные'!D735-C$103,2)</f>
        <v>82.00570249000009</v>
      </c>
    </row>
    <row r="838" spans="2:13" x14ac:dyDescent="0.3"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>
        <f>POWER('Исходные данные'!D736-C$103,2)</f>
        <v>82.00570249000009</v>
      </c>
    </row>
    <row r="839" spans="2:13" x14ac:dyDescent="0.3"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>
        <f>POWER('Исходные данные'!D737-C$103,2)</f>
        <v>83.826842490000061</v>
      </c>
    </row>
    <row r="840" spans="2:13" x14ac:dyDescent="0.3"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>
        <f>POWER('Исходные данные'!D738-C$103,2)</f>
        <v>83.826842490000061</v>
      </c>
    </row>
    <row r="841" spans="2:13" x14ac:dyDescent="0.3"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>
        <f>POWER('Исходные данные'!D739-C$103,2)</f>
        <v>83.826842490000061</v>
      </c>
    </row>
    <row r="842" spans="2:13" x14ac:dyDescent="0.3"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>
        <f>POWER('Исходные данные'!D740-C$103,2)</f>
        <v>83.826842490000061</v>
      </c>
    </row>
    <row r="843" spans="2:13" x14ac:dyDescent="0.3"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>
        <f>POWER('Исходные данные'!D741-C$103,2)</f>
        <v>83.826842490000061</v>
      </c>
    </row>
    <row r="844" spans="2:13" x14ac:dyDescent="0.3"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>
        <f>POWER('Исходные данные'!D742-C$103,2)</f>
        <v>85.667982490000085</v>
      </c>
    </row>
    <row r="845" spans="2:13" x14ac:dyDescent="0.3"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>
        <f>POWER('Исходные данные'!D743-C$103,2)</f>
        <v>85.667982490000085</v>
      </c>
    </row>
    <row r="846" spans="2:13" x14ac:dyDescent="0.3"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>
        <f>POWER('Исходные данные'!D744-C$103,2)</f>
        <v>87.529122490000049</v>
      </c>
    </row>
    <row r="847" spans="2:13" x14ac:dyDescent="0.3"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>
        <f>POWER('Исходные данные'!D745-C$103,2)</f>
        <v>87.529122490000049</v>
      </c>
    </row>
    <row r="848" spans="2:13" x14ac:dyDescent="0.3"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>
        <f>POWER('Исходные данные'!D746-C$103,2)</f>
        <v>87.529122490000049</v>
      </c>
    </row>
    <row r="849" spans="2:13" x14ac:dyDescent="0.3"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>
        <f>POWER('Исходные данные'!D747-C$103,2)</f>
        <v>87.529122490000049</v>
      </c>
    </row>
    <row r="850" spans="2:13" x14ac:dyDescent="0.3"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>
        <f>POWER('Исходные данные'!D748-C$103,2)</f>
        <v>87.529122490000049</v>
      </c>
    </row>
    <row r="851" spans="2:13" x14ac:dyDescent="0.3"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>
        <f>POWER('Исходные данные'!D749-C$103,2)</f>
        <v>89.410262490000065</v>
      </c>
    </row>
    <row r="852" spans="2:13" x14ac:dyDescent="0.3"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>
        <f>POWER('Исходные данные'!D750-C$103,2)</f>
        <v>91.311402490000106</v>
      </c>
    </row>
    <row r="853" spans="2:13" x14ac:dyDescent="0.3"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>
        <f>POWER('Исходные данные'!D751-C$103,2)</f>
        <v>91.311402490000106</v>
      </c>
    </row>
    <row r="854" spans="2:13" x14ac:dyDescent="0.3"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>
        <f>POWER('Исходные данные'!D752-C$103,2)</f>
        <v>91.311402490000106</v>
      </c>
    </row>
    <row r="855" spans="2:13" x14ac:dyDescent="0.3"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>
        <f>POWER('Исходные данные'!D753-C$103,2)</f>
        <v>91.311402490000106</v>
      </c>
    </row>
    <row r="856" spans="2:13" x14ac:dyDescent="0.3"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>
        <f>POWER('Исходные данные'!D754-C$103,2)</f>
        <v>91.311402490000106</v>
      </c>
    </row>
    <row r="857" spans="2:13" x14ac:dyDescent="0.3"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>
        <f>POWER('Исходные данные'!D755-C$103,2)</f>
        <v>91.311402490000106</v>
      </c>
    </row>
    <row r="858" spans="2:13" x14ac:dyDescent="0.3"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>
        <f>POWER('Исходные данные'!D756-C$103,2)</f>
        <v>91.311402490000106</v>
      </c>
    </row>
    <row r="859" spans="2:13" x14ac:dyDescent="0.3"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>
        <f>POWER('Исходные данные'!D757-C$103,2)</f>
        <v>91.311402490000106</v>
      </c>
    </row>
    <row r="860" spans="2:13" x14ac:dyDescent="0.3"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>
        <f>POWER('Исходные данные'!D758-C$103,2)</f>
        <v>91.311402490000106</v>
      </c>
    </row>
    <row r="861" spans="2:13" x14ac:dyDescent="0.3"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>
        <f>POWER('Исходные данные'!D759-C$103,2)</f>
        <v>93.232542490000057</v>
      </c>
    </row>
    <row r="862" spans="2:13" x14ac:dyDescent="0.3"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>
        <f>POWER('Исходные данные'!D760-C$103,2)</f>
        <v>93.232542490000057</v>
      </c>
    </row>
    <row r="863" spans="2:13" x14ac:dyDescent="0.3"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>
        <f>POWER('Исходные данные'!D761-C$103,2)</f>
        <v>93.232542490000057</v>
      </c>
    </row>
    <row r="864" spans="2:13" x14ac:dyDescent="0.3"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>
        <f>POWER('Исходные данные'!D762-C$103,2)</f>
        <v>95.17368249000009</v>
      </c>
    </row>
    <row r="865" spans="2:13" x14ac:dyDescent="0.3"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>
        <f>POWER('Исходные данные'!D763-C$103,2)</f>
        <v>95.17368249000009</v>
      </c>
    </row>
    <row r="866" spans="2:13" x14ac:dyDescent="0.3"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>
        <f>POWER('Исходные данные'!D764-C$103,2)</f>
        <v>95.17368249000009</v>
      </c>
    </row>
    <row r="867" spans="2:13" x14ac:dyDescent="0.3"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>
        <f>POWER('Исходные данные'!D765-C$103,2)</f>
        <v>95.17368249000009</v>
      </c>
    </row>
    <row r="868" spans="2:13" x14ac:dyDescent="0.3"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>
        <f>POWER('Исходные данные'!D766-C$103,2)</f>
        <v>95.17368249000009</v>
      </c>
    </row>
    <row r="869" spans="2:13" x14ac:dyDescent="0.3"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>
        <f>POWER('Исходные данные'!D767-C$103,2)</f>
        <v>97.134822490000047</v>
      </c>
    </row>
    <row r="870" spans="2:13" x14ac:dyDescent="0.3"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>
        <f>POWER('Исходные данные'!D768-C$103,2)</f>
        <v>97.134822490000047</v>
      </c>
    </row>
    <row r="871" spans="2:13" x14ac:dyDescent="0.3"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>
        <f>POWER('Исходные данные'!D769-C$103,2)</f>
        <v>97.134822490000047</v>
      </c>
    </row>
    <row r="872" spans="2:13" x14ac:dyDescent="0.3"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>
        <f>POWER('Исходные данные'!D770-C$103,2)</f>
        <v>97.134822490000047</v>
      </c>
    </row>
    <row r="873" spans="2:13" x14ac:dyDescent="0.3"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>
        <f>POWER('Исходные данные'!D771-C$103,2)</f>
        <v>101.11710249000011</v>
      </c>
    </row>
    <row r="874" spans="2:13" x14ac:dyDescent="0.3"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>
        <f>POWER('Исходные данные'!D772-C$103,2)</f>
        <v>101.11710249000011</v>
      </c>
    </row>
    <row r="875" spans="2:13" x14ac:dyDescent="0.3"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>
        <f>POWER('Исходные данные'!D773-C$103,2)</f>
        <v>101.11710249000011</v>
      </c>
    </row>
    <row r="876" spans="2:13" x14ac:dyDescent="0.3"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>
        <f>POWER('Исходные данные'!D774-C$103,2)</f>
        <v>103.13824249000007</v>
      </c>
    </row>
    <row r="877" spans="2:13" x14ac:dyDescent="0.3"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>
        <f>POWER('Исходные данные'!D775-C$103,2)</f>
        <v>105.17938249000009</v>
      </c>
    </row>
    <row r="878" spans="2:13" x14ac:dyDescent="0.3"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>
        <f>POWER('Исходные данные'!D776-C$103,2)</f>
        <v>105.17938249000009</v>
      </c>
    </row>
    <row r="879" spans="2:13" x14ac:dyDescent="0.3"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>
        <f>POWER('Исходные данные'!D777-C$103,2)</f>
        <v>105.17938249000009</v>
      </c>
    </row>
    <row r="880" spans="2:13" x14ac:dyDescent="0.3"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>
        <f>POWER('Исходные данные'!D778-C$103,2)</f>
        <v>105.17938249000009</v>
      </c>
    </row>
    <row r="881" spans="2:13" x14ac:dyDescent="0.3"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>
        <f>POWER('Исходные данные'!D779-C$103,2)</f>
        <v>105.17938249000009</v>
      </c>
    </row>
    <row r="882" spans="2:13" x14ac:dyDescent="0.3"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>
        <f>POWER('Исходные данные'!D780-C$103,2)</f>
        <v>109.32166249000008</v>
      </c>
    </row>
    <row r="883" spans="2:13" x14ac:dyDescent="0.3"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>
        <f>POWER('Исходные данные'!D781-C$103,2)</f>
        <v>111.42280249000011</v>
      </c>
    </row>
    <row r="884" spans="2:13" x14ac:dyDescent="0.3"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>
        <f>POWER('Исходные данные'!D782-C$103,2)</f>
        <v>111.42280249000011</v>
      </c>
    </row>
    <row r="885" spans="2:13" x14ac:dyDescent="0.3"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>
        <f>POWER('Исходные данные'!D783-C$103,2)</f>
        <v>111.42280249000011</v>
      </c>
    </row>
    <row r="886" spans="2:13" x14ac:dyDescent="0.3"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>
        <f>POWER('Исходные данные'!D784-C$103,2)</f>
        <v>111.42280249000011</v>
      </c>
    </row>
    <row r="887" spans="2:13" x14ac:dyDescent="0.3"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>
        <f>POWER('Исходные данные'!D785-C$103,2)</f>
        <v>111.42280249000011</v>
      </c>
    </row>
    <row r="888" spans="2:13" x14ac:dyDescent="0.3"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>
        <f>POWER('Исходные данные'!D786-C$103,2)</f>
        <v>111.42280249000011</v>
      </c>
    </row>
    <row r="889" spans="2:13" x14ac:dyDescent="0.3"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>
        <f>POWER('Исходные данные'!D787-C$103,2)</f>
        <v>111.42280249000011</v>
      </c>
    </row>
    <row r="890" spans="2:13" x14ac:dyDescent="0.3"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>
        <f>POWER('Исходные данные'!D788-C$103,2)</f>
        <v>113.54394249000006</v>
      </c>
    </row>
    <row r="891" spans="2:13" x14ac:dyDescent="0.3"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>
        <f>POWER('Исходные данные'!D789-C$103,2)</f>
        <v>113.54394249000006</v>
      </c>
    </row>
    <row r="892" spans="2:13" x14ac:dyDescent="0.3"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>
        <f>POWER('Исходные данные'!D790-C$103,2)</f>
        <v>113.54394249000006</v>
      </c>
    </row>
    <row r="893" spans="2:13" x14ac:dyDescent="0.3"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>
        <f>POWER('Исходные данные'!D791-C$103,2)</f>
        <v>115.6850824900001</v>
      </c>
    </row>
    <row r="894" spans="2:13" x14ac:dyDescent="0.3"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>
        <f>POWER('Исходные данные'!D792-C$103,2)</f>
        <v>117.84622249000005</v>
      </c>
    </row>
    <row r="895" spans="2:13" x14ac:dyDescent="0.3"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>
        <f>POWER('Исходные данные'!D793-C$103,2)</f>
        <v>117.84622249000005</v>
      </c>
    </row>
    <row r="896" spans="2:13" x14ac:dyDescent="0.3"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>
        <f>POWER('Исходные данные'!D794-C$103,2)</f>
        <v>117.84622249000005</v>
      </c>
    </row>
    <row r="897" spans="2:13" x14ac:dyDescent="0.3"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>
        <f>POWER('Исходные данные'!D795-C$103,2)</f>
        <v>117.84622249000005</v>
      </c>
    </row>
    <row r="898" spans="2:13" x14ac:dyDescent="0.3"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>
        <f>POWER('Исходные данные'!D796-C$103,2)</f>
        <v>117.84622249000005</v>
      </c>
    </row>
    <row r="899" spans="2:13" x14ac:dyDescent="0.3"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>
        <f>POWER('Исходные данные'!D797-C$103,2)</f>
        <v>117.84622249000005</v>
      </c>
    </row>
    <row r="900" spans="2:13" x14ac:dyDescent="0.3"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>
        <f>POWER('Исходные данные'!D798-C$103,2)</f>
        <v>120.02736249000009</v>
      </c>
    </row>
    <row r="901" spans="2:13" x14ac:dyDescent="0.3"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>
        <f>POWER('Исходные данные'!D799-C$103,2)</f>
        <v>120.02736249000009</v>
      </c>
    </row>
    <row r="902" spans="2:13" x14ac:dyDescent="0.3"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>
        <f>POWER('Исходные данные'!D800-C$103,2)</f>
        <v>120.02736249000009</v>
      </c>
    </row>
    <row r="903" spans="2:13" x14ac:dyDescent="0.3"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>
        <f>POWER('Исходные данные'!D801-C$103,2)</f>
        <v>120.02736249000009</v>
      </c>
    </row>
    <row r="904" spans="2:13" x14ac:dyDescent="0.3"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>
        <f>POWER('Исходные данные'!D802-C$103,2)</f>
        <v>122.22850249000011</v>
      </c>
    </row>
    <row r="905" spans="2:13" x14ac:dyDescent="0.3"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>
        <f>POWER('Исходные данные'!D803-C$103,2)</f>
        <v>122.22850249000011</v>
      </c>
    </row>
    <row r="906" spans="2:13" x14ac:dyDescent="0.3"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>
        <f>POWER('Исходные данные'!D804-C$103,2)</f>
        <v>122.22850249000011</v>
      </c>
    </row>
    <row r="907" spans="2:13" x14ac:dyDescent="0.3"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>
        <f>POWER('Исходные данные'!D805-C$103,2)</f>
        <v>122.22850249000011</v>
      </c>
    </row>
    <row r="908" spans="2:13" x14ac:dyDescent="0.3"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>
        <f>POWER('Исходные данные'!D806-C$103,2)</f>
        <v>122.22850249000011</v>
      </c>
    </row>
    <row r="909" spans="2:13" x14ac:dyDescent="0.3"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>
        <f>POWER('Исходные данные'!D807-C$103,2)</f>
        <v>122.22850249000011</v>
      </c>
    </row>
    <row r="910" spans="2:13" x14ac:dyDescent="0.3"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>
        <f>POWER('Исходные данные'!D808-C$103,2)</f>
        <v>122.22850249000011</v>
      </c>
    </row>
    <row r="911" spans="2:13" x14ac:dyDescent="0.3"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>
        <f>POWER('Исходные данные'!D809-C$103,2)</f>
        <v>124.44964249000007</v>
      </c>
    </row>
    <row r="912" spans="2:13" x14ac:dyDescent="0.3"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>
        <f>POWER('Исходные данные'!D810-C$103,2)</f>
        <v>124.44964249000007</v>
      </c>
    </row>
    <row r="913" spans="2:13" x14ac:dyDescent="0.3"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>
        <f>POWER('Исходные данные'!D811-C$103,2)</f>
        <v>126.6907824900001</v>
      </c>
    </row>
    <row r="914" spans="2:13" x14ac:dyDescent="0.3"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>
        <f>POWER('Исходные данные'!D812-C$103,2)</f>
        <v>126.6907824900001</v>
      </c>
    </row>
    <row r="915" spans="2:13" x14ac:dyDescent="0.3"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>
        <f>POWER('Исходные данные'!D813-C$103,2)</f>
        <v>126.6907824900001</v>
      </c>
    </row>
    <row r="916" spans="2:13" x14ac:dyDescent="0.3"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>
        <f>POWER('Исходные данные'!D814-C$103,2)</f>
        <v>128.95192249000004</v>
      </c>
    </row>
    <row r="917" spans="2:13" x14ac:dyDescent="0.3"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>
        <f>POWER('Исходные данные'!D815-C$103,2)</f>
        <v>128.95192249000004</v>
      </c>
    </row>
    <row r="918" spans="2:13" x14ac:dyDescent="0.3"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>
        <f>POWER('Исходные данные'!D816-C$103,2)</f>
        <v>128.95192249000004</v>
      </c>
    </row>
    <row r="919" spans="2:13" x14ac:dyDescent="0.3"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>
        <f>POWER('Исходные данные'!D817-C$103,2)</f>
        <v>128.95192249000004</v>
      </c>
    </row>
    <row r="920" spans="2:13" x14ac:dyDescent="0.3"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>
        <f>POWER('Исходные данные'!D818-C$103,2)</f>
        <v>128.95192249000004</v>
      </c>
    </row>
    <row r="921" spans="2:13" x14ac:dyDescent="0.3"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>
        <f>POWER('Исходные данные'!D819-C$103,2)</f>
        <v>131.23306249000009</v>
      </c>
    </row>
    <row r="922" spans="2:13" x14ac:dyDescent="0.3"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>
        <f>POWER('Исходные данные'!D820-C$103,2)</f>
        <v>133.53420249000013</v>
      </c>
    </row>
    <row r="923" spans="2:13" x14ac:dyDescent="0.3"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>
        <f>POWER('Исходные данные'!D821-C$103,2)</f>
        <v>133.53420249000013</v>
      </c>
    </row>
    <row r="924" spans="2:13" x14ac:dyDescent="0.3"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>
        <f>POWER('Исходные данные'!D822-C$103,2)</f>
        <v>133.53420249000013</v>
      </c>
    </row>
    <row r="925" spans="2:13" x14ac:dyDescent="0.3"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>
        <f>POWER('Исходные данные'!D823-C$103,2)</f>
        <v>133.53420249000013</v>
      </c>
    </row>
    <row r="926" spans="2:13" x14ac:dyDescent="0.3"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>
        <f>POWER('Исходные данные'!D824-C$103,2)</f>
        <v>133.53420249000013</v>
      </c>
    </row>
    <row r="927" spans="2:13" x14ac:dyDescent="0.3"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>
        <f>POWER('Исходные данные'!D825-C$103,2)</f>
        <v>133.53420249000013</v>
      </c>
    </row>
    <row r="928" spans="2:13" x14ac:dyDescent="0.3"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>
        <f>POWER('Исходные данные'!D826-C$103,2)</f>
        <v>133.53420249000013</v>
      </c>
    </row>
    <row r="929" spans="2:13" x14ac:dyDescent="0.3"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>
        <f>POWER('Исходные данные'!D827-C$103,2)</f>
        <v>133.53420249000013</v>
      </c>
    </row>
    <row r="930" spans="2:13" x14ac:dyDescent="0.3"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>
        <f>POWER('Исходные данные'!D828-C$103,2)</f>
        <v>135.85534249000008</v>
      </c>
    </row>
    <row r="931" spans="2:13" x14ac:dyDescent="0.3"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>
        <f>POWER('Исходные данные'!D829-C$103,2)</f>
        <v>135.85534249000008</v>
      </c>
    </row>
    <row r="932" spans="2:13" x14ac:dyDescent="0.3"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>
        <f>POWER('Исходные данные'!D830-C$103,2)</f>
        <v>135.85534249000008</v>
      </c>
    </row>
    <row r="933" spans="2:13" x14ac:dyDescent="0.3"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>
        <f>POWER('Исходные данные'!D831-C$103,2)</f>
        <v>138.19648249000011</v>
      </c>
    </row>
    <row r="934" spans="2:13" x14ac:dyDescent="0.3"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>
        <f>POWER('Исходные данные'!D832-C$103,2)</f>
        <v>140.55762249000006</v>
      </c>
    </row>
    <row r="935" spans="2:13" x14ac:dyDescent="0.3"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>
        <f>POWER('Исходные данные'!D833-C$103,2)</f>
        <v>142.9387624900001</v>
      </c>
    </row>
    <row r="936" spans="2:13" x14ac:dyDescent="0.3"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>
        <f>POWER('Исходные данные'!D834-C$103,2)</f>
        <v>142.9387624900001</v>
      </c>
    </row>
    <row r="937" spans="2:13" x14ac:dyDescent="0.3"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>
        <f>POWER('Исходные данные'!D835-C$103,2)</f>
        <v>142.9387624900001</v>
      </c>
    </row>
    <row r="938" spans="2:13" x14ac:dyDescent="0.3"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>
        <f>POWER('Исходные данные'!D836-C$103,2)</f>
        <v>142.9387624900001</v>
      </c>
    </row>
    <row r="939" spans="2:13" x14ac:dyDescent="0.3"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>
        <f>POWER('Исходные данные'!D837-C$103,2)</f>
        <v>142.9387624900001</v>
      </c>
    </row>
    <row r="940" spans="2:13" x14ac:dyDescent="0.3"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>
        <f>POWER('Исходные данные'!D838-C$103,2)</f>
        <v>145.33990249000013</v>
      </c>
    </row>
    <row r="941" spans="2:13" x14ac:dyDescent="0.3"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>
        <f>POWER('Исходные данные'!D839-C$103,2)</f>
        <v>145.33990249000013</v>
      </c>
    </row>
    <row r="942" spans="2:13" x14ac:dyDescent="0.3"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>
        <f>POWER('Исходные данные'!D840-C$103,2)</f>
        <v>145.33990249000013</v>
      </c>
    </row>
    <row r="943" spans="2:13" x14ac:dyDescent="0.3"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>
        <f>POWER('Исходные данные'!D841-C$103,2)</f>
        <v>145.33990249000013</v>
      </c>
    </row>
    <row r="944" spans="2:13" x14ac:dyDescent="0.3"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>
        <f>POWER('Исходные данные'!D842-C$103,2)</f>
        <v>145.33990249000013</v>
      </c>
    </row>
    <row r="945" spans="2:13" x14ac:dyDescent="0.3"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>
        <f>POWER('Исходные данные'!D843-C$103,2)</f>
        <v>147.76104249000008</v>
      </c>
    </row>
    <row r="946" spans="2:13" x14ac:dyDescent="0.3"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>
        <f>POWER('Исходные данные'!D844-C$103,2)</f>
        <v>147.76104249000008</v>
      </c>
    </row>
    <row r="947" spans="2:13" x14ac:dyDescent="0.3"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>
        <f>POWER('Исходные данные'!D845-C$103,2)</f>
        <v>147.76104249000008</v>
      </c>
    </row>
    <row r="948" spans="2:13" x14ac:dyDescent="0.3"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>
        <f>POWER('Исходные данные'!D846-C$103,2)</f>
        <v>150.2021824900001</v>
      </c>
    </row>
    <row r="949" spans="2:13" x14ac:dyDescent="0.3"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>
        <f>POWER('Исходные данные'!D847-C$103,2)</f>
        <v>150.2021824900001</v>
      </c>
    </row>
    <row r="950" spans="2:13" x14ac:dyDescent="0.3"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>
        <f>POWER('Исходные данные'!D848-C$103,2)</f>
        <v>150.2021824900001</v>
      </c>
    </row>
    <row r="951" spans="2:13" x14ac:dyDescent="0.3"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>
        <f>POWER('Исходные данные'!D849-C$103,2)</f>
        <v>152.66332249000007</v>
      </c>
    </row>
    <row r="952" spans="2:13" x14ac:dyDescent="0.3"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>
        <f>POWER('Исходные данные'!D850-C$103,2)</f>
        <v>152.66332249000007</v>
      </c>
    </row>
    <row r="953" spans="2:13" x14ac:dyDescent="0.3"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>
        <f>POWER('Исходные данные'!D851-C$103,2)</f>
        <v>152.66332249000007</v>
      </c>
    </row>
    <row r="954" spans="2:13" x14ac:dyDescent="0.3"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>
        <f>POWER('Исходные данные'!D852-C$103,2)</f>
        <v>152.66332249000007</v>
      </c>
    </row>
    <row r="955" spans="2:13" x14ac:dyDescent="0.3"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>
        <f>POWER('Исходные данные'!D853-C$103,2)</f>
        <v>152.66332249000007</v>
      </c>
    </row>
    <row r="956" spans="2:13" x14ac:dyDescent="0.3"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>
        <f>POWER('Исходные данные'!D854-C$103,2)</f>
        <v>152.66332249000007</v>
      </c>
    </row>
    <row r="957" spans="2:13" x14ac:dyDescent="0.3"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>
        <f>POWER('Исходные данные'!D855-C$103,2)</f>
        <v>152.66332249000007</v>
      </c>
    </row>
    <row r="958" spans="2:13" x14ac:dyDescent="0.3"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>
        <f>POWER('Исходные данные'!D856-C$103,2)</f>
        <v>155.14446249000008</v>
      </c>
    </row>
    <row r="959" spans="2:13" x14ac:dyDescent="0.3"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>
        <f>POWER('Исходные данные'!D857-C$103,2)</f>
        <v>157.64560249000013</v>
      </c>
    </row>
    <row r="960" spans="2:13" x14ac:dyDescent="0.3"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>
        <f>POWER('Исходные данные'!D858-C$103,2)</f>
        <v>157.64560249000013</v>
      </c>
    </row>
    <row r="961" spans="2:13" x14ac:dyDescent="0.3"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>
        <f>POWER('Исходные данные'!D859-C$103,2)</f>
        <v>157.64560249000013</v>
      </c>
    </row>
    <row r="962" spans="2:13" x14ac:dyDescent="0.3"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>
        <f>POWER('Исходные данные'!D860-C$103,2)</f>
        <v>157.64560249000013</v>
      </c>
    </row>
    <row r="963" spans="2:13" x14ac:dyDescent="0.3"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>
        <f>POWER('Исходные данные'!D861-C$103,2)</f>
        <v>160.16674249000008</v>
      </c>
    </row>
    <row r="964" spans="2:13" x14ac:dyDescent="0.3"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>
        <f>POWER('Исходные данные'!D862-C$103,2)</f>
        <v>160.16674249000008</v>
      </c>
    </row>
    <row r="965" spans="2:13" x14ac:dyDescent="0.3"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>
        <f>POWER('Исходные данные'!D863-C$103,2)</f>
        <v>160.16674249000008</v>
      </c>
    </row>
    <row r="966" spans="2:13" x14ac:dyDescent="0.3"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>
        <f>POWER('Исходные данные'!D864-C$103,2)</f>
        <v>160.16674249000008</v>
      </c>
    </row>
    <row r="967" spans="2:13" x14ac:dyDescent="0.3"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>
        <f>POWER('Исходные данные'!D865-C$103,2)</f>
        <v>160.16674249000008</v>
      </c>
    </row>
    <row r="968" spans="2:13" x14ac:dyDescent="0.3"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>
        <f>POWER('Исходные данные'!D866-C$103,2)</f>
        <v>162.70788249000012</v>
      </c>
    </row>
    <row r="969" spans="2:13" x14ac:dyDescent="0.3"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>
        <f>POWER('Исходные данные'!D867-C$103,2)</f>
        <v>162.70788249000012</v>
      </c>
    </row>
    <row r="970" spans="2:13" x14ac:dyDescent="0.3"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>
        <f>POWER('Исходные данные'!D868-C$103,2)</f>
        <v>165.26902249000005</v>
      </c>
    </row>
    <row r="971" spans="2:13" x14ac:dyDescent="0.3"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>
        <f>POWER('Исходные данные'!D869-C$103,2)</f>
        <v>165.26902249000005</v>
      </c>
    </row>
    <row r="972" spans="2:13" x14ac:dyDescent="0.3"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>
        <f>POWER('Исходные данные'!D870-C$103,2)</f>
        <v>165.26902249000005</v>
      </c>
    </row>
    <row r="973" spans="2:13" x14ac:dyDescent="0.3"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>
        <f>POWER('Исходные данные'!D871-C$103,2)</f>
        <v>165.26902249000005</v>
      </c>
    </row>
    <row r="974" spans="2:13" x14ac:dyDescent="0.3"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>
        <f>POWER('Исходные данные'!D872-C$103,2)</f>
        <v>165.26902249000005</v>
      </c>
    </row>
    <row r="975" spans="2:13" x14ac:dyDescent="0.3"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>
        <f>POWER('Исходные данные'!D873-C$103,2)</f>
        <v>170.45130249000013</v>
      </c>
    </row>
    <row r="976" spans="2:13" x14ac:dyDescent="0.3"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>
        <f>POWER('Исходные данные'!D874-C$103,2)</f>
        <v>170.45130249000013</v>
      </c>
    </row>
    <row r="977" spans="2:13" x14ac:dyDescent="0.3"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>
        <f>POWER('Исходные данные'!D875-C$103,2)</f>
        <v>170.45130249000013</v>
      </c>
    </row>
    <row r="978" spans="2:13" x14ac:dyDescent="0.3"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>
        <f>POWER('Исходные данные'!D876-C$103,2)</f>
        <v>170.45130249000013</v>
      </c>
    </row>
    <row r="979" spans="2:13" x14ac:dyDescent="0.3"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>
        <f>POWER('Исходные данные'!D877-C$103,2)</f>
        <v>170.45130249000013</v>
      </c>
    </row>
    <row r="980" spans="2:13" x14ac:dyDescent="0.3"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>
        <f>POWER('Исходные данные'!D878-C$103,2)</f>
        <v>170.45130249000013</v>
      </c>
    </row>
    <row r="981" spans="2:13" x14ac:dyDescent="0.3"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>
        <f>POWER('Исходные данные'!D879-C$103,2)</f>
        <v>173.07244249000007</v>
      </c>
    </row>
    <row r="982" spans="2:13" x14ac:dyDescent="0.3"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>
        <f>POWER('Исходные данные'!D880-C$103,2)</f>
        <v>173.07244249000007</v>
      </c>
    </row>
    <row r="983" spans="2:13" x14ac:dyDescent="0.3"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>
        <f>POWER('Исходные данные'!D881-C$103,2)</f>
        <v>173.07244249000007</v>
      </c>
    </row>
    <row r="984" spans="2:13" x14ac:dyDescent="0.3"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>
        <f>POWER('Исходные данные'!D882-C$103,2)</f>
        <v>175.71358249000011</v>
      </c>
    </row>
    <row r="985" spans="2:13" x14ac:dyDescent="0.3"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>
        <f>POWER('Исходные данные'!D883-C$103,2)</f>
        <v>175.71358249000011</v>
      </c>
    </row>
    <row r="986" spans="2:13" x14ac:dyDescent="0.3"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>
        <f>POWER('Исходные данные'!D884-C$103,2)</f>
        <v>175.71358249000011</v>
      </c>
    </row>
    <row r="987" spans="2:13" x14ac:dyDescent="0.3"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>
        <f>POWER('Исходные данные'!D885-C$103,2)</f>
        <v>178.37472249000007</v>
      </c>
    </row>
    <row r="988" spans="2:13" x14ac:dyDescent="0.3"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>
        <f>POWER('Исходные данные'!D886-C$103,2)</f>
        <v>178.37472249000007</v>
      </c>
    </row>
    <row r="989" spans="2:13" x14ac:dyDescent="0.3"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>
        <f>POWER('Исходные данные'!D887-C$103,2)</f>
        <v>178.37472249000007</v>
      </c>
    </row>
    <row r="990" spans="2:13" x14ac:dyDescent="0.3"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>
        <f>POWER('Исходные данные'!D888-C$103,2)</f>
        <v>183.75700249000013</v>
      </c>
    </row>
    <row r="991" spans="2:13" x14ac:dyDescent="0.3"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>
        <f>POWER('Исходные данные'!D889-C$103,2)</f>
        <v>183.75700249000013</v>
      </c>
    </row>
    <row r="992" spans="2:13" x14ac:dyDescent="0.3"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>
        <f>POWER('Исходные данные'!D890-C$103,2)</f>
        <v>186.4781424900001</v>
      </c>
    </row>
    <row r="993" spans="2:13" x14ac:dyDescent="0.3"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>
        <f>POWER('Исходные данные'!D891-C$103,2)</f>
        <v>186.4781424900001</v>
      </c>
    </row>
    <row r="994" spans="2:13" x14ac:dyDescent="0.3"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>
        <f>POWER('Исходные данные'!D892-C$103,2)</f>
        <v>186.4781424900001</v>
      </c>
    </row>
    <row r="995" spans="2:13" x14ac:dyDescent="0.3"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>
        <f>POWER('Исходные данные'!D893-C$103,2)</f>
        <v>186.4781424900001</v>
      </c>
    </row>
    <row r="996" spans="2:13" x14ac:dyDescent="0.3"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>
        <f>POWER('Исходные данные'!D894-C$103,2)</f>
        <v>186.4781424900001</v>
      </c>
    </row>
    <row r="997" spans="2:13" x14ac:dyDescent="0.3"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>
        <f>POWER('Исходные данные'!D895-C$103,2)</f>
        <v>189.21928249000013</v>
      </c>
    </row>
    <row r="998" spans="2:13" x14ac:dyDescent="0.3"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>
        <f>POWER('Исходные данные'!D896-C$103,2)</f>
        <v>189.21928249000013</v>
      </c>
    </row>
    <row r="999" spans="2:13" x14ac:dyDescent="0.3"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>
        <f>POWER('Исходные данные'!D897-C$103,2)</f>
        <v>189.21928249000013</v>
      </c>
    </row>
    <row r="1000" spans="2:13" x14ac:dyDescent="0.3"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>
        <f>POWER('Исходные данные'!D898-C$103,2)</f>
        <v>189.21928249000013</v>
      </c>
    </row>
    <row r="1001" spans="2:13" x14ac:dyDescent="0.3">
      <c r="B1001" s="31"/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>
        <f>POWER('Исходные данные'!D899-C$103,2)</f>
        <v>191.98042249000005</v>
      </c>
    </row>
    <row r="1002" spans="2:13" x14ac:dyDescent="0.3">
      <c r="B1002" s="31"/>
      <c r="C1002" s="31"/>
      <c r="D1002" s="31"/>
      <c r="E1002" s="31"/>
      <c r="F1002" s="31"/>
      <c r="G1002" s="31"/>
      <c r="H1002" s="31"/>
      <c r="I1002" s="31"/>
      <c r="J1002" s="31"/>
      <c r="K1002" s="31"/>
      <c r="L1002" s="31"/>
      <c r="M1002" s="31">
        <f>POWER('Исходные данные'!D900-C$103,2)</f>
        <v>191.98042249000005</v>
      </c>
    </row>
    <row r="1003" spans="2:13" x14ac:dyDescent="0.3">
      <c r="B1003" s="31"/>
      <c r="C1003" s="31"/>
      <c r="D1003" s="31"/>
      <c r="E1003" s="31"/>
      <c r="F1003" s="31"/>
      <c r="G1003" s="31"/>
      <c r="H1003" s="31"/>
      <c r="I1003" s="31"/>
      <c r="J1003" s="31"/>
      <c r="K1003" s="31"/>
      <c r="L1003" s="31"/>
      <c r="M1003" s="31">
        <f>POWER('Исходные данные'!D901-C$103,2)</f>
        <v>191.98042249000005</v>
      </c>
    </row>
    <row r="1004" spans="2:13" x14ac:dyDescent="0.3">
      <c r="B1004" s="31"/>
      <c r="C1004" s="31"/>
      <c r="D1004" s="31"/>
      <c r="E1004" s="31"/>
      <c r="F1004" s="31"/>
      <c r="G1004" s="31"/>
      <c r="H1004" s="31"/>
      <c r="I1004" s="31"/>
      <c r="J1004" s="31"/>
      <c r="K1004" s="31"/>
      <c r="L1004" s="31"/>
      <c r="M1004" s="31">
        <f>POWER('Исходные данные'!D902-C$103,2)</f>
        <v>191.98042249000005</v>
      </c>
    </row>
    <row r="1005" spans="2:13" x14ac:dyDescent="0.3">
      <c r="B1005" s="31"/>
      <c r="C1005" s="31"/>
      <c r="D1005" s="31"/>
      <c r="E1005" s="31"/>
      <c r="F1005" s="31"/>
      <c r="G1005" s="31"/>
      <c r="H1005" s="31"/>
      <c r="I1005" s="31"/>
      <c r="J1005" s="31"/>
      <c r="K1005" s="31"/>
      <c r="L1005" s="31"/>
      <c r="M1005" s="31">
        <f>POWER('Исходные данные'!D903-C$103,2)</f>
        <v>191.98042249000005</v>
      </c>
    </row>
    <row r="1006" spans="2:13" x14ac:dyDescent="0.3">
      <c r="B1006" s="31"/>
      <c r="C1006" s="31"/>
      <c r="D1006" s="31"/>
      <c r="E1006" s="31"/>
      <c r="F1006" s="31"/>
      <c r="G1006" s="31"/>
      <c r="H1006" s="31"/>
      <c r="I1006" s="31"/>
      <c r="J1006" s="31"/>
      <c r="K1006" s="31"/>
      <c r="L1006" s="31"/>
      <c r="M1006" s="31">
        <f>POWER('Исходные данные'!D904-C$103,2)</f>
        <v>191.98042249000005</v>
      </c>
    </row>
    <row r="1007" spans="2:13" x14ac:dyDescent="0.3">
      <c r="B1007" s="31"/>
      <c r="C1007" s="31"/>
      <c r="D1007" s="31"/>
      <c r="E1007" s="31"/>
      <c r="F1007" s="31"/>
      <c r="G1007" s="31"/>
      <c r="H1007" s="31"/>
      <c r="I1007" s="31"/>
      <c r="J1007" s="31"/>
      <c r="K1007" s="31"/>
      <c r="L1007" s="31"/>
      <c r="M1007" s="31">
        <f>POWER('Исходные данные'!D905-C$103,2)</f>
        <v>191.98042249000005</v>
      </c>
    </row>
    <row r="1008" spans="2:13" x14ac:dyDescent="0.3">
      <c r="B1008" s="31"/>
      <c r="C1008" s="31"/>
      <c r="D1008" s="31"/>
      <c r="E1008" s="31"/>
      <c r="F1008" s="31"/>
      <c r="G1008" s="31"/>
      <c r="H1008" s="31"/>
      <c r="I1008" s="31"/>
      <c r="J1008" s="31"/>
      <c r="K1008" s="31"/>
      <c r="L1008" s="31"/>
      <c r="M1008" s="31">
        <f>POWER('Исходные данные'!D906-C$103,2)</f>
        <v>191.98042249000005</v>
      </c>
    </row>
    <row r="1009" spans="2:13" x14ac:dyDescent="0.3">
      <c r="B1009" s="31"/>
      <c r="C1009" s="31"/>
      <c r="D1009" s="31"/>
      <c r="E1009" s="31"/>
      <c r="F1009" s="31"/>
      <c r="G1009" s="31"/>
      <c r="H1009" s="31"/>
      <c r="I1009" s="31"/>
      <c r="J1009" s="31"/>
      <c r="K1009" s="31"/>
      <c r="L1009" s="31"/>
      <c r="M1009" s="31">
        <f>POWER('Исходные данные'!D907-C$103,2)</f>
        <v>194.7615624900001</v>
      </c>
    </row>
    <row r="1010" spans="2:13" x14ac:dyDescent="0.3">
      <c r="B1010" s="31"/>
      <c r="C1010" s="31"/>
      <c r="D1010" s="31"/>
      <c r="E1010" s="31"/>
      <c r="F1010" s="31"/>
      <c r="G1010" s="31"/>
      <c r="H1010" s="31"/>
      <c r="I1010" s="31"/>
      <c r="J1010" s="31"/>
      <c r="K1010" s="31"/>
      <c r="L1010" s="31"/>
      <c r="M1010" s="31">
        <f>POWER('Исходные данные'!D908-C$103,2)</f>
        <v>194.7615624900001</v>
      </c>
    </row>
    <row r="1011" spans="2:13" x14ac:dyDescent="0.3">
      <c r="B1011" s="31"/>
      <c r="C1011" s="31"/>
      <c r="D1011" s="31"/>
      <c r="E1011" s="31"/>
      <c r="F1011" s="31"/>
      <c r="G1011" s="31"/>
      <c r="H1011" s="31"/>
      <c r="I1011" s="31"/>
      <c r="J1011" s="31"/>
      <c r="K1011" s="31"/>
      <c r="L1011" s="31"/>
      <c r="M1011" s="31">
        <f>POWER('Исходные данные'!D909-C$103,2)</f>
        <v>194.7615624900001</v>
      </c>
    </row>
    <row r="1012" spans="2:13" x14ac:dyDescent="0.3">
      <c r="B1012" s="31"/>
      <c r="C1012" s="31"/>
      <c r="D1012" s="31"/>
      <c r="E1012" s="31"/>
      <c r="F1012" s="31"/>
      <c r="G1012" s="31"/>
      <c r="H1012" s="31"/>
      <c r="I1012" s="31"/>
      <c r="J1012" s="31"/>
      <c r="K1012" s="31"/>
      <c r="L1012" s="31"/>
      <c r="M1012" s="31">
        <f>POWER('Исходные данные'!D910-C$103,2)</f>
        <v>194.7615624900001</v>
      </c>
    </row>
    <row r="1013" spans="2:13" x14ac:dyDescent="0.3">
      <c r="B1013" s="31"/>
      <c r="C1013" s="31"/>
      <c r="D1013" s="31"/>
      <c r="E1013" s="31"/>
      <c r="F1013" s="31"/>
      <c r="G1013" s="31"/>
      <c r="H1013" s="31"/>
      <c r="I1013" s="31"/>
      <c r="J1013" s="31"/>
      <c r="K1013" s="31"/>
      <c r="L1013" s="31"/>
      <c r="M1013" s="31">
        <f>POWER('Исходные данные'!D911-C$103,2)</f>
        <v>194.7615624900001</v>
      </c>
    </row>
    <row r="1014" spans="2:13" x14ac:dyDescent="0.3">
      <c r="B1014" s="31"/>
      <c r="C1014" s="31"/>
      <c r="D1014" s="31"/>
      <c r="E1014" s="31"/>
      <c r="F1014" s="31"/>
      <c r="G1014" s="31"/>
      <c r="H1014" s="31"/>
      <c r="I1014" s="31"/>
      <c r="J1014" s="31"/>
      <c r="K1014" s="31"/>
      <c r="L1014" s="31"/>
      <c r="M1014" s="31">
        <f>POWER('Исходные данные'!D912-C$103,2)</f>
        <v>197.56270249000013</v>
      </c>
    </row>
    <row r="1015" spans="2:13" x14ac:dyDescent="0.3">
      <c r="B1015" s="31"/>
      <c r="C1015" s="31"/>
      <c r="D1015" s="31"/>
      <c r="E1015" s="31"/>
      <c r="F1015" s="31"/>
      <c r="G1015" s="31"/>
      <c r="H1015" s="31"/>
      <c r="I1015" s="31"/>
      <c r="J1015" s="31"/>
      <c r="K1015" s="31"/>
      <c r="L1015" s="31"/>
      <c r="M1015" s="31">
        <f>POWER('Исходные данные'!D913-C$103,2)</f>
        <v>197.56270249000013</v>
      </c>
    </row>
    <row r="1016" spans="2:13" x14ac:dyDescent="0.3">
      <c r="B1016" s="31"/>
      <c r="C1016" s="31"/>
      <c r="D1016" s="31"/>
      <c r="E1016" s="31"/>
      <c r="F1016" s="31"/>
      <c r="G1016" s="31"/>
      <c r="H1016" s="31"/>
      <c r="I1016" s="31"/>
      <c r="J1016" s="31"/>
      <c r="K1016" s="31"/>
      <c r="L1016" s="31"/>
      <c r="M1016" s="31">
        <f>POWER('Исходные данные'!D914-C$103,2)</f>
        <v>197.56270249000013</v>
      </c>
    </row>
    <row r="1017" spans="2:13" x14ac:dyDescent="0.3">
      <c r="B1017" s="31"/>
      <c r="C1017" s="31"/>
      <c r="D1017" s="31"/>
      <c r="E1017" s="31"/>
      <c r="F1017" s="31"/>
      <c r="G1017" s="31"/>
      <c r="H1017" s="31"/>
      <c r="I1017" s="31"/>
      <c r="J1017" s="31"/>
      <c r="K1017" s="31"/>
      <c r="L1017" s="31"/>
      <c r="M1017" s="31">
        <f>POWER('Исходные данные'!D915-C$103,2)</f>
        <v>197.56270249000013</v>
      </c>
    </row>
    <row r="1018" spans="2:13" x14ac:dyDescent="0.3">
      <c r="B1018" s="31"/>
      <c r="C1018" s="31"/>
      <c r="D1018" s="31"/>
      <c r="E1018" s="31"/>
      <c r="F1018" s="31"/>
      <c r="G1018" s="31"/>
      <c r="H1018" s="31"/>
      <c r="I1018" s="31"/>
      <c r="J1018" s="31"/>
      <c r="K1018" s="31"/>
      <c r="L1018" s="31"/>
      <c r="M1018" s="31">
        <f>POWER('Исходные данные'!D916-C$103,2)</f>
        <v>200.38384249000009</v>
      </c>
    </row>
    <row r="1019" spans="2:13" x14ac:dyDescent="0.3">
      <c r="B1019" s="31"/>
      <c r="C1019" s="31"/>
      <c r="D1019" s="31"/>
      <c r="E1019" s="31"/>
      <c r="F1019" s="31"/>
      <c r="G1019" s="31"/>
      <c r="H1019" s="31"/>
      <c r="I1019" s="31"/>
      <c r="J1019" s="31"/>
      <c r="K1019" s="31"/>
      <c r="L1019" s="31"/>
      <c r="M1019" s="31">
        <f>POWER('Исходные данные'!D917-C$103,2)</f>
        <v>200.38384249000009</v>
      </c>
    </row>
    <row r="1020" spans="2:13" x14ac:dyDescent="0.3">
      <c r="B1020" s="31"/>
      <c r="C1020" s="31"/>
      <c r="D1020" s="31"/>
      <c r="E1020" s="31"/>
      <c r="F1020" s="31"/>
      <c r="G1020" s="31"/>
      <c r="H1020" s="31"/>
      <c r="I1020" s="31"/>
      <c r="J1020" s="31"/>
      <c r="K1020" s="31"/>
      <c r="L1020" s="31"/>
      <c r="M1020" s="31">
        <f>POWER('Исходные данные'!D918-C$103,2)</f>
        <v>200.38384249000009</v>
      </c>
    </row>
    <row r="1021" spans="2:13" x14ac:dyDescent="0.3">
      <c r="B1021" s="31"/>
      <c r="C1021" s="31"/>
      <c r="D1021" s="31"/>
      <c r="E1021" s="31"/>
      <c r="F1021" s="31"/>
      <c r="G1021" s="31"/>
      <c r="H1021" s="31"/>
      <c r="I1021" s="31"/>
      <c r="J1021" s="31"/>
      <c r="K1021" s="31"/>
      <c r="L1021" s="31"/>
      <c r="M1021" s="31">
        <f>POWER('Исходные данные'!D919-C$103,2)</f>
        <v>200.38384249000009</v>
      </c>
    </row>
    <row r="1022" spans="2:13" x14ac:dyDescent="0.3">
      <c r="B1022" s="31"/>
      <c r="C1022" s="31"/>
      <c r="D1022" s="31"/>
      <c r="E1022" s="31"/>
      <c r="F1022" s="31"/>
      <c r="G1022" s="31"/>
      <c r="H1022" s="31"/>
      <c r="I1022" s="31"/>
      <c r="J1022" s="31"/>
      <c r="K1022" s="31"/>
      <c r="L1022" s="31"/>
      <c r="M1022" s="31">
        <f>POWER('Исходные данные'!D920-C$103,2)</f>
        <v>200.38384249000009</v>
      </c>
    </row>
    <row r="1023" spans="2:13" x14ac:dyDescent="0.3">
      <c r="B1023" s="31"/>
      <c r="C1023" s="31"/>
      <c r="D1023" s="31"/>
      <c r="E1023" s="31"/>
      <c r="F1023" s="31"/>
      <c r="G1023" s="31"/>
      <c r="H1023" s="31"/>
      <c r="I1023" s="31"/>
      <c r="J1023" s="31"/>
      <c r="K1023" s="31"/>
      <c r="L1023" s="31"/>
      <c r="M1023" s="31">
        <f>POWER('Исходные данные'!D921-C$103,2)</f>
        <v>203.22498249000012</v>
      </c>
    </row>
    <row r="1024" spans="2:13" x14ac:dyDescent="0.3">
      <c r="B1024" s="31"/>
      <c r="C1024" s="31"/>
      <c r="D1024" s="31"/>
      <c r="E1024" s="31"/>
      <c r="F1024" s="31"/>
      <c r="G1024" s="31"/>
      <c r="H1024" s="31"/>
      <c r="I1024" s="31"/>
      <c r="J1024" s="31"/>
      <c r="K1024" s="31"/>
      <c r="L1024" s="31"/>
      <c r="M1024" s="31">
        <f>POWER('Исходные данные'!D922-C$103,2)</f>
        <v>206.08612249000006</v>
      </c>
    </row>
    <row r="1025" spans="2:13" x14ac:dyDescent="0.3">
      <c r="B1025" s="31"/>
      <c r="C1025" s="31"/>
      <c r="D1025" s="31"/>
      <c r="E1025" s="31"/>
      <c r="F1025" s="31"/>
      <c r="G1025" s="31"/>
      <c r="H1025" s="31"/>
      <c r="I1025" s="31"/>
      <c r="J1025" s="31"/>
      <c r="K1025" s="31"/>
      <c r="L1025" s="31"/>
      <c r="M1025" s="31">
        <f>POWER('Исходные данные'!D923-C$103,2)</f>
        <v>206.08612249000006</v>
      </c>
    </row>
    <row r="1026" spans="2:13" x14ac:dyDescent="0.3">
      <c r="B1026" s="31"/>
      <c r="C1026" s="31"/>
      <c r="D1026" s="31"/>
      <c r="E1026" s="31"/>
      <c r="F1026" s="31"/>
      <c r="G1026" s="31"/>
      <c r="H1026" s="31"/>
      <c r="I1026" s="31"/>
      <c r="J1026" s="31"/>
      <c r="K1026" s="31"/>
      <c r="L1026" s="31"/>
      <c r="M1026" s="31">
        <f>POWER('Исходные данные'!D924-C$103,2)</f>
        <v>206.08612249000006</v>
      </c>
    </row>
    <row r="1027" spans="2:13" x14ac:dyDescent="0.3">
      <c r="B1027" s="31"/>
      <c r="C1027" s="31"/>
      <c r="D1027" s="31"/>
      <c r="E1027" s="31"/>
      <c r="F1027" s="31"/>
      <c r="G1027" s="31"/>
      <c r="H1027" s="31"/>
      <c r="I1027" s="31"/>
      <c r="J1027" s="31"/>
      <c r="K1027" s="31"/>
      <c r="L1027" s="31"/>
      <c r="M1027" s="31">
        <f>POWER('Исходные данные'!D925-C$103,2)</f>
        <v>206.08612249000006</v>
      </c>
    </row>
    <row r="1028" spans="2:13" x14ac:dyDescent="0.3">
      <c r="B1028" s="31"/>
      <c r="C1028" s="31"/>
      <c r="D1028" s="31"/>
      <c r="E1028" s="31"/>
      <c r="F1028" s="31"/>
      <c r="G1028" s="31"/>
      <c r="H1028" s="31"/>
      <c r="I1028" s="31"/>
      <c r="J1028" s="31"/>
      <c r="K1028" s="31"/>
      <c r="L1028" s="31"/>
      <c r="M1028" s="31">
        <f>POWER('Исходные данные'!D926-C$103,2)</f>
        <v>206.08612249000006</v>
      </c>
    </row>
    <row r="1029" spans="2:13" x14ac:dyDescent="0.3">
      <c r="B1029" s="31"/>
      <c r="C1029" s="31"/>
      <c r="D1029" s="31"/>
      <c r="E1029" s="31"/>
      <c r="F1029" s="31"/>
      <c r="G1029" s="31"/>
      <c r="H1029" s="31"/>
      <c r="I1029" s="31"/>
      <c r="J1029" s="31"/>
      <c r="K1029" s="31"/>
      <c r="L1029" s="31"/>
      <c r="M1029" s="31">
        <f>POWER('Исходные данные'!D927-C$103,2)</f>
        <v>208.96726249000011</v>
      </c>
    </row>
    <row r="1030" spans="2:13" x14ac:dyDescent="0.3">
      <c r="B1030" s="31"/>
      <c r="C1030" s="31"/>
      <c r="D1030" s="31"/>
      <c r="E1030" s="31"/>
      <c r="F1030" s="31"/>
      <c r="G1030" s="31"/>
      <c r="H1030" s="31"/>
      <c r="I1030" s="31"/>
      <c r="J1030" s="31"/>
      <c r="K1030" s="31"/>
      <c r="L1030" s="31"/>
      <c r="M1030" s="31">
        <f>POWER('Исходные данные'!D928-C$103,2)</f>
        <v>208.96726249000011</v>
      </c>
    </row>
    <row r="1031" spans="2:13" x14ac:dyDescent="0.3">
      <c r="B1031" s="31"/>
      <c r="C1031" s="31"/>
      <c r="D1031" s="31"/>
      <c r="E1031" s="31"/>
      <c r="F1031" s="31"/>
      <c r="G1031" s="31"/>
      <c r="H1031" s="31"/>
      <c r="I1031" s="31"/>
      <c r="J1031" s="31"/>
      <c r="K1031" s="31"/>
      <c r="L1031" s="31"/>
      <c r="M1031" s="31">
        <f>POWER('Исходные данные'!D929-C$103,2)</f>
        <v>211.86840249000016</v>
      </c>
    </row>
    <row r="1032" spans="2:13" x14ac:dyDescent="0.3">
      <c r="B1032" s="31"/>
      <c r="C1032" s="31"/>
      <c r="D1032" s="31"/>
      <c r="E1032" s="31"/>
      <c r="F1032" s="31"/>
      <c r="G1032" s="31"/>
      <c r="H1032" s="31"/>
      <c r="I1032" s="31"/>
      <c r="J1032" s="31"/>
      <c r="K1032" s="31"/>
      <c r="L1032" s="31"/>
      <c r="M1032" s="31">
        <f>POWER('Исходные данные'!D930-C$103,2)</f>
        <v>211.86840249000016</v>
      </c>
    </row>
    <row r="1033" spans="2:13" x14ac:dyDescent="0.3">
      <c r="B1033" s="31"/>
      <c r="C1033" s="31"/>
      <c r="D1033" s="31"/>
      <c r="E1033" s="31"/>
      <c r="F1033" s="31"/>
      <c r="G1033" s="31"/>
      <c r="H1033" s="31"/>
      <c r="I1033" s="31"/>
      <c r="J1033" s="31"/>
      <c r="K1033" s="31"/>
      <c r="L1033" s="31"/>
      <c r="M1033" s="31">
        <f>POWER('Исходные данные'!D931-C$103,2)</f>
        <v>211.86840249000016</v>
      </c>
    </row>
    <row r="1034" spans="2:13" x14ac:dyDescent="0.3">
      <c r="B1034" s="31"/>
      <c r="C1034" s="31"/>
      <c r="D1034" s="31"/>
      <c r="E1034" s="31"/>
      <c r="F1034" s="31"/>
      <c r="G1034" s="31"/>
      <c r="H1034" s="31"/>
      <c r="I1034" s="31"/>
      <c r="J1034" s="31"/>
      <c r="K1034" s="31"/>
      <c r="L1034" s="31"/>
      <c r="M1034" s="31">
        <f>POWER('Исходные данные'!D932-C$103,2)</f>
        <v>211.86840249000016</v>
      </c>
    </row>
    <row r="1035" spans="2:13" x14ac:dyDescent="0.3">
      <c r="B1035" s="31"/>
      <c r="C1035" s="31"/>
      <c r="D1035" s="31"/>
      <c r="E1035" s="31"/>
      <c r="F1035" s="31"/>
      <c r="G1035" s="31"/>
      <c r="H1035" s="31"/>
      <c r="I1035" s="31"/>
      <c r="J1035" s="31"/>
      <c r="K1035" s="31"/>
      <c r="L1035" s="31"/>
      <c r="M1035" s="31">
        <f>POWER('Исходные данные'!D933-C$103,2)</f>
        <v>214.78954249000009</v>
      </c>
    </row>
    <row r="1036" spans="2:13" x14ac:dyDescent="0.3">
      <c r="B1036" s="31"/>
      <c r="C1036" s="31"/>
      <c r="D1036" s="31"/>
      <c r="E1036" s="31"/>
      <c r="F1036" s="31"/>
      <c r="G1036" s="31"/>
      <c r="H1036" s="31"/>
      <c r="I1036" s="31"/>
      <c r="J1036" s="31"/>
      <c r="K1036" s="31"/>
      <c r="L1036" s="31"/>
      <c r="M1036" s="31">
        <f>POWER('Исходные данные'!D934-C$103,2)</f>
        <v>214.78954249000009</v>
      </c>
    </row>
    <row r="1037" spans="2:13" x14ac:dyDescent="0.3">
      <c r="B1037" s="31"/>
      <c r="C1037" s="31"/>
      <c r="D1037" s="31"/>
      <c r="E1037" s="31"/>
      <c r="F1037" s="31"/>
      <c r="G1037" s="31"/>
      <c r="H1037" s="31"/>
      <c r="I1037" s="31"/>
      <c r="J1037" s="31"/>
      <c r="K1037" s="31"/>
      <c r="L1037" s="31"/>
      <c r="M1037" s="31">
        <f>POWER('Исходные данные'!D935-C$103,2)</f>
        <v>214.78954249000009</v>
      </c>
    </row>
    <row r="1038" spans="2:13" x14ac:dyDescent="0.3">
      <c r="B1038" s="31"/>
      <c r="C1038" s="31"/>
      <c r="D1038" s="31"/>
      <c r="E1038" s="31"/>
      <c r="F1038" s="31"/>
      <c r="G1038" s="31"/>
      <c r="H1038" s="31"/>
      <c r="I1038" s="31"/>
      <c r="J1038" s="31"/>
      <c r="K1038" s="31"/>
      <c r="L1038" s="31"/>
      <c r="M1038" s="31">
        <f>POWER('Исходные данные'!D936-C$103,2)</f>
        <v>214.78954249000009</v>
      </c>
    </row>
    <row r="1039" spans="2:13" x14ac:dyDescent="0.3">
      <c r="B1039" s="31"/>
      <c r="C1039" s="31"/>
      <c r="D1039" s="31"/>
      <c r="E1039" s="31"/>
      <c r="F1039" s="31"/>
      <c r="G1039" s="31"/>
      <c r="H1039" s="31"/>
      <c r="I1039" s="31"/>
      <c r="J1039" s="31"/>
      <c r="K1039" s="31"/>
      <c r="L1039" s="31"/>
      <c r="M1039" s="31">
        <f>POWER('Исходные данные'!D937-C$103,2)</f>
        <v>214.78954249000009</v>
      </c>
    </row>
    <row r="1040" spans="2:13" x14ac:dyDescent="0.3">
      <c r="B1040" s="31"/>
      <c r="C1040" s="31"/>
      <c r="D1040" s="31"/>
      <c r="E1040" s="31"/>
      <c r="F1040" s="31"/>
      <c r="G1040" s="31"/>
      <c r="H1040" s="31"/>
      <c r="I1040" s="31"/>
      <c r="J1040" s="31"/>
      <c r="K1040" s="31"/>
      <c r="L1040" s="31"/>
      <c r="M1040" s="31">
        <f>POWER('Исходные данные'!D938-C$103,2)</f>
        <v>214.78954249000009</v>
      </c>
    </row>
    <row r="1041" spans="2:13" x14ac:dyDescent="0.3">
      <c r="B1041" s="31"/>
      <c r="C1041" s="31"/>
      <c r="D1041" s="31"/>
      <c r="E1041" s="31"/>
      <c r="F1041" s="31"/>
      <c r="G1041" s="31"/>
      <c r="H1041" s="31"/>
      <c r="I1041" s="31"/>
      <c r="J1041" s="31"/>
      <c r="K1041" s="31"/>
      <c r="L1041" s="31"/>
      <c r="M1041" s="31">
        <f>POWER('Исходные данные'!D939-C$103,2)</f>
        <v>214.78954249000009</v>
      </c>
    </row>
    <row r="1042" spans="2:13" x14ac:dyDescent="0.3">
      <c r="B1042" s="31"/>
      <c r="C1042" s="31"/>
      <c r="D1042" s="31"/>
      <c r="E1042" s="31"/>
      <c r="F1042" s="31"/>
      <c r="G1042" s="31"/>
      <c r="H1042" s="31"/>
      <c r="I1042" s="31"/>
      <c r="J1042" s="31"/>
      <c r="K1042" s="31"/>
      <c r="L1042" s="31"/>
      <c r="M1042" s="31">
        <f>POWER('Исходные данные'!D940-C$103,2)</f>
        <v>214.78954249000009</v>
      </c>
    </row>
    <row r="1043" spans="2:13" x14ac:dyDescent="0.3">
      <c r="B1043" s="31"/>
      <c r="C1043" s="31"/>
      <c r="D1043" s="31"/>
      <c r="E1043" s="31"/>
      <c r="F1043" s="31"/>
      <c r="G1043" s="31"/>
      <c r="H1043" s="31"/>
      <c r="I1043" s="31"/>
      <c r="J1043" s="31"/>
      <c r="K1043" s="31"/>
      <c r="L1043" s="31"/>
      <c r="M1043" s="31">
        <f>POWER('Исходные данные'!D941-C$103,2)</f>
        <v>217.73068249000013</v>
      </c>
    </row>
    <row r="1044" spans="2:13" x14ac:dyDescent="0.3">
      <c r="B1044" s="31"/>
      <c r="C1044" s="31"/>
      <c r="D1044" s="31"/>
      <c r="E1044" s="31"/>
      <c r="F1044" s="31"/>
      <c r="G1044" s="31"/>
      <c r="H1044" s="31"/>
      <c r="I1044" s="31"/>
      <c r="J1044" s="31"/>
      <c r="K1044" s="31"/>
      <c r="L1044" s="31"/>
      <c r="M1044" s="31">
        <f>POWER('Исходные данные'!D942-C$103,2)</f>
        <v>217.73068249000013</v>
      </c>
    </row>
    <row r="1045" spans="2:13" x14ac:dyDescent="0.3">
      <c r="B1045" s="31"/>
      <c r="C1045" s="31"/>
      <c r="D1045" s="31"/>
      <c r="E1045" s="31"/>
      <c r="F1045" s="31"/>
      <c r="G1045" s="31"/>
      <c r="H1045" s="31"/>
      <c r="I1045" s="31"/>
      <c r="J1045" s="31"/>
      <c r="K1045" s="31"/>
      <c r="L1045" s="31"/>
      <c r="M1045" s="31">
        <f>POWER('Исходные данные'!D943-C$103,2)</f>
        <v>217.73068249000013</v>
      </c>
    </row>
    <row r="1046" spans="2:13" x14ac:dyDescent="0.3">
      <c r="B1046" s="31"/>
      <c r="C1046" s="31"/>
      <c r="D1046" s="31"/>
      <c r="E1046" s="31"/>
      <c r="F1046" s="31"/>
      <c r="G1046" s="31"/>
      <c r="H1046" s="31"/>
      <c r="I1046" s="31"/>
      <c r="J1046" s="31"/>
      <c r="K1046" s="31"/>
      <c r="L1046" s="31"/>
      <c r="M1046" s="31">
        <f>POWER('Исходные данные'!D944-C$103,2)</f>
        <v>217.73068249000013</v>
      </c>
    </row>
    <row r="1047" spans="2:13" x14ac:dyDescent="0.3">
      <c r="B1047" s="31"/>
      <c r="C1047" s="31"/>
      <c r="D1047" s="31"/>
      <c r="E1047" s="31"/>
      <c r="F1047" s="31"/>
      <c r="G1047" s="31"/>
      <c r="H1047" s="31"/>
      <c r="I1047" s="31"/>
      <c r="J1047" s="31"/>
      <c r="K1047" s="31"/>
      <c r="L1047" s="31"/>
      <c r="M1047" s="31">
        <f>POWER('Исходные данные'!D945-C$103,2)</f>
        <v>220.69182249000008</v>
      </c>
    </row>
    <row r="1048" spans="2:13" x14ac:dyDescent="0.3">
      <c r="B1048" s="31"/>
      <c r="C1048" s="31"/>
      <c r="D1048" s="31"/>
      <c r="E1048" s="31"/>
      <c r="F1048" s="31"/>
      <c r="G1048" s="31"/>
      <c r="H1048" s="31"/>
      <c r="I1048" s="31"/>
      <c r="J1048" s="31"/>
      <c r="K1048" s="31"/>
      <c r="L1048" s="31"/>
      <c r="M1048" s="31">
        <f>POWER('Исходные данные'!D946-C$103,2)</f>
        <v>220.69182249000008</v>
      </c>
    </row>
    <row r="1049" spans="2:13" x14ac:dyDescent="0.3">
      <c r="B1049" s="31"/>
      <c r="C1049" s="31"/>
      <c r="D1049" s="31"/>
      <c r="E1049" s="31"/>
      <c r="F1049" s="31"/>
      <c r="G1049" s="31"/>
      <c r="H1049" s="31"/>
      <c r="I1049" s="31"/>
      <c r="J1049" s="31"/>
      <c r="K1049" s="31"/>
      <c r="L1049" s="31"/>
      <c r="M1049" s="31">
        <f>POWER('Исходные данные'!D947-C$103,2)</f>
        <v>220.69182249000008</v>
      </c>
    </row>
    <row r="1050" spans="2:13" x14ac:dyDescent="0.3">
      <c r="B1050" s="31"/>
      <c r="C1050" s="31"/>
      <c r="D1050" s="31"/>
      <c r="E1050" s="31"/>
      <c r="F1050" s="31"/>
      <c r="G1050" s="31"/>
      <c r="H1050" s="31"/>
      <c r="I1050" s="31"/>
      <c r="J1050" s="31"/>
      <c r="K1050" s="31"/>
      <c r="L1050" s="31"/>
      <c r="M1050" s="31">
        <f>POWER('Исходные данные'!D948-C$103,2)</f>
        <v>223.67296249000012</v>
      </c>
    </row>
    <row r="1051" spans="2:13" x14ac:dyDescent="0.3">
      <c r="B1051" s="31"/>
      <c r="C1051" s="31"/>
      <c r="D1051" s="31"/>
      <c r="E1051" s="31"/>
      <c r="F1051" s="31"/>
      <c r="G1051" s="31"/>
      <c r="H1051" s="31"/>
      <c r="I1051" s="31"/>
      <c r="J1051" s="31"/>
      <c r="K1051" s="31"/>
      <c r="L1051" s="31"/>
      <c r="M1051" s="31">
        <f>POWER('Исходные данные'!D949-C$103,2)</f>
        <v>226.67410249000017</v>
      </c>
    </row>
    <row r="1052" spans="2:13" x14ac:dyDescent="0.3">
      <c r="B1052" s="31"/>
      <c r="C1052" s="31"/>
      <c r="D1052" s="31"/>
      <c r="E1052" s="31"/>
      <c r="F1052" s="31"/>
      <c r="G1052" s="31"/>
      <c r="H1052" s="31"/>
      <c r="I1052" s="31"/>
      <c r="J1052" s="31"/>
      <c r="K1052" s="31"/>
      <c r="L1052" s="31"/>
      <c r="M1052" s="31">
        <f>POWER('Исходные данные'!D950-C$103,2)</f>
        <v>226.67410249000017</v>
      </c>
    </row>
    <row r="1053" spans="2:13" x14ac:dyDescent="0.3">
      <c r="B1053" s="31"/>
      <c r="C1053" s="31"/>
      <c r="D1053" s="31"/>
      <c r="E1053" s="31"/>
      <c r="F1053" s="31"/>
      <c r="G1053" s="31"/>
      <c r="H1053" s="31"/>
      <c r="I1053" s="31"/>
      <c r="J1053" s="31"/>
      <c r="K1053" s="31"/>
      <c r="L1053" s="31"/>
      <c r="M1053" s="31">
        <f>POWER('Исходные данные'!D951-C$103,2)</f>
        <v>226.67410249000017</v>
      </c>
    </row>
    <row r="1054" spans="2:13" x14ac:dyDescent="0.3">
      <c r="B1054" s="31"/>
      <c r="C1054" s="31"/>
      <c r="D1054" s="31"/>
      <c r="E1054" s="31"/>
      <c r="F1054" s="31"/>
      <c r="G1054" s="31"/>
      <c r="H1054" s="31"/>
      <c r="I1054" s="31"/>
      <c r="J1054" s="31"/>
      <c r="K1054" s="31"/>
      <c r="L1054" s="31"/>
      <c r="M1054" s="31">
        <f>POWER('Исходные данные'!D952-C$103,2)</f>
        <v>229.69524249000008</v>
      </c>
    </row>
    <row r="1055" spans="2:13" x14ac:dyDescent="0.3">
      <c r="B1055" s="31"/>
      <c r="C1055" s="31"/>
      <c r="D1055" s="31"/>
      <c r="E1055" s="31"/>
      <c r="F1055" s="31"/>
      <c r="G1055" s="31"/>
      <c r="H1055" s="31"/>
      <c r="I1055" s="31"/>
      <c r="J1055" s="31"/>
      <c r="K1055" s="31"/>
      <c r="L1055" s="31"/>
      <c r="M1055" s="31">
        <f>POWER('Исходные данные'!D953-C$103,2)</f>
        <v>229.69524249000008</v>
      </c>
    </row>
    <row r="1056" spans="2:13" x14ac:dyDescent="0.3">
      <c r="B1056" s="31"/>
      <c r="C1056" s="31"/>
      <c r="D1056" s="31"/>
      <c r="E1056" s="31"/>
      <c r="F1056" s="31"/>
      <c r="G1056" s="31"/>
      <c r="H1056" s="31"/>
      <c r="I1056" s="31"/>
      <c r="J1056" s="31"/>
      <c r="K1056" s="31"/>
      <c r="L1056" s="31"/>
      <c r="M1056" s="31">
        <f>POWER('Исходные данные'!D954-C$103,2)</f>
        <v>229.69524249000008</v>
      </c>
    </row>
    <row r="1057" spans="2:13" x14ac:dyDescent="0.3">
      <c r="B1057" s="31"/>
      <c r="C1057" s="31"/>
      <c r="D1057" s="31"/>
      <c r="E1057" s="31"/>
      <c r="F1057" s="31"/>
      <c r="G1057" s="31"/>
      <c r="H1057" s="31"/>
      <c r="I1057" s="31"/>
      <c r="J1057" s="31"/>
      <c r="K1057" s="31"/>
      <c r="L1057" s="31"/>
      <c r="M1057" s="31">
        <f>POWER('Исходные данные'!D955-C$103,2)</f>
        <v>229.69524249000008</v>
      </c>
    </row>
    <row r="1058" spans="2:13" x14ac:dyDescent="0.3">
      <c r="B1058" s="31"/>
      <c r="C1058" s="31"/>
      <c r="D1058" s="31"/>
      <c r="E1058" s="31"/>
      <c r="F1058" s="31"/>
      <c r="G1058" s="31"/>
      <c r="H1058" s="31"/>
      <c r="I1058" s="31"/>
      <c r="J1058" s="31"/>
      <c r="K1058" s="31"/>
      <c r="L1058" s="31"/>
      <c r="M1058" s="31">
        <f>POWER('Исходные данные'!D956-C$103,2)</f>
        <v>232.73638249000012</v>
      </c>
    </row>
    <row r="1059" spans="2:13" x14ac:dyDescent="0.3">
      <c r="B1059" s="31"/>
      <c r="C1059" s="31"/>
      <c r="D1059" s="31"/>
      <c r="E1059" s="31"/>
      <c r="F1059" s="31"/>
      <c r="G1059" s="31"/>
      <c r="H1059" s="31"/>
      <c r="I1059" s="31"/>
      <c r="J1059" s="31"/>
      <c r="K1059" s="31"/>
      <c r="L1059" s="31"/>
      <c r="M1059" s="31">
        <f>POWER('Исходные данные'!D957-C$103,2)</f>
        <v>235.79752249000006</v>
      </c>
    </row>
    <row r="1060" spans="2:13" x14ac:dyDescent="0.3">
      <c r="B1060" s="31"/>
      <c r="C1060" s="31"/>
      <c r="D1060" s="31"/>
      <c r="E1060" s="31"/>
      <c r="F1060" s="31"/>
      <c r="G1060" s="31"/>
      <c r="H1060" s="31"/>
      <c r="I1060" s="31"/>
      <c r="J1060" s="31"/>
      <c r="K1060" s="31"/>
      <c r="L1060" s="31"/>
      <c r="M1060" s="31">
        <f>POWER('Исходные данные'!D958-C$103,2)</f>
        <v>235.79752249000006</v>
      </c>
    </row>
    <row r="1061" spans="2:13" x14ac:dyDescent="0.3">
      <c r="B1061" s="31"/>
      <c r="C1061" s="31"/>
      <c r="D1061" s="31"/>
      <c r="E1061" s="31"/>
      <c r="F1061" s="31"/>
      <c r="G1061" s="31"/>
      <c r="H1061" s="31"/>
      <c r="I1061" s="31"/>
      <c r="J1061" s="31"/>
      <c r="K1061" s="31"/>
      <c r="L1061" s="31"/>
      <c r="M1061" s="31">
        <f>POWER('Исходные данные'!D959-C$103,2)</f>
        <v>235.79752249000006</v>
      </c>
    </row>
    <row r="1062" spans="2:13" x14ac:dyDescent="0.3">
      <c r="B1062" s="31"/>
      <c r="C1062" s="31"/>
      <c r="D1062" s="31"/>
      <c r="E1062" s="31"/>
      <c r="F1062" s="31"/>
      <c r="G1062" s="31"/>
      <c r="H1062" s="31"/>
      <c r="I1062" s="31"/>
      <c r="J1062" s="31"/>
      <c r="K1062" s="31"/>
      <c r="L1062" s="31"/>
      <c r="M1062" s="31">
        <f>POWER('Исходные данные'!D960-C$103,2)</f>
        <v>241.97980249000017</v>
      </c>
    </row>
    <row r="1063" spans="2:13" x14ac:dyDescent="0.3">
      <c r="B1063" s="31"/>
      <c r="C1063" s="31"/>
      <c r="D1063" s="31"/>
      <c r="E1063" s="31"/>
      <c r="F1063" s="31"/>
      <c r="G1063" s="31"/>
      <c r="H1063" s="31"/>
      <c r="I1063" s="31"/>
      <c r="J1063" s="31"/>
      <c r="K1063" s="31"/>
      <c r="L1063" s="31"/>
      <c r="M1063" s="31">
        <f>POWER('Исходные данные'!D961-C$103,2)</f>
        <v>241.97980249000017</v>
      </c>
    </row>
    <row r="1064" spans="2:13" x14ac:dyDescent="0.3">
      <c r="B1064" s="31"/>
      <c r="C1064" s="31"/>
      <c r="D1064" s="31"/>
      <c r="E1064" s="31"/>
      <c r="F1064" s="31"/>
      <c r="G1064" s="31"/>
      <c r="H1064" s="31"/>
      <c r="I1064" s="31"/>
      <c r="J1064" s="31"/>
      <c r="K1064" s="31"/>
      <c r="L1064" s="31"/>
      <c r="M1064" s="31">
        <f>POWER('Исходные данные'!D962-C$103,2)</f>
        <v>241.97980249000017</v>
      </c>
    </row>
    <row r="1065" spans="2:13" x14ac:dyDescent="0.3">
      <c r="B1065" s="31"/>
      <c r="C1065" s="31"/>
      <c r="D1065" s="31"/>
      <c r="E1065" s="31"/>
      <c r="F1065" s="31"/>
      <c r="G1065" s="31"/>
      <c r="H1065" s="31"/>
      <c r="I1065" s="31"/>
      <c r="J1065" s="31"/>
      <c r="K1065" s="31"/>
      <c r="L1065" s="31"/>
      <c r="M1065" s="31">
        <f>POWER('Исходные данные'!D963-C$103,2)</f>
        <v>241.97980249000017</v>
      </c>
    </row>
    <row r="1066" spans="2:13" x14ac:dyDescent="0.3">
      <c r="B1066" s="31"/>
      <c r="C1066" s="31"/>
      <c r="D1066" s="31"/>
      <c r="E1066" s="31"/>
      <c r="F1066" s="31"/>
      <c r="G1066" s="31"/>
      <c r="H1066" s="31"/>
      <c r="I1066" s="31"/>
      <c r="J1066" s="31"/>
      <c r="K1066" s="31"/>
      <c r="L1066" s="31"/>
      <c r="M1066" s="31">
        <f>POWER('Исходные данные'!D964-C$103,2)</f>
        <v>245.10094249000011</v>
      </c>
    </row>
    <row r="1067" spans="2:13" x14ac:dyDescent="0.3">
      <c r="B1067" s="31"/>
      <c r="C1067" s="31"/>
      <c r="D1067" s="31"/>
      <c r="E1067" s="31"/>
      <c r="F1067" s="31"/>
      <c r="G1067" s="31"/>
      <c r="H1067" s="31"/>
      <c r="I1067" s="31"/>
      <c r="J1067" s="31"/>
      <c r="K1067" s="31"/>
      <c r="L1067" s="31"/>
      <c r="M1067" s="31">
        <f>POWER('Исходные данные'!D965-C$103,2)</f>
        <v>245.10094249000011</v>
      </c>
    </row>
    <row r="1068" spans="2:13" x14ac:dyDescent="0.3">
      <c r="B1068" s="31"/>
      <c r="C1068" s="31"/>
      <c r="D1068" s="31"/>
      <c r="E1068" s="31"/>
      <c r="F1068" s="31"/>
      <c r="G1068" s="31"/>
      <c r="H1068" s="31"/>
      <c r="I1068" s="31"/>
      <c r="J1068" s="31"/>
      <c r="K1068" s="31"/>
      <c r="L1068" s="31"/>
      <c r="M1068" s="31">
        <f>POWER('Исходные данные'!D966-C$103,2)</f>
        <v>245.10094249000011</v>
      </c>
    </row>
    <row r="1069" spans="2:13" x14ac:dyDescent="0.3">
      <c r="B1069" s="31"/>
      <c r="C1069" s="31"/>
      <c r="D1069" s="31"/>
      <c r="E1069" s="31"/>
      <c r="F1069" s="31"/>
      <c r="G1069" s="31"/>
      <c r="H1069" s="31"/>
      <c r="I1069" s="31"/>
      <c r="J1069" s="31"/>
      <c r="K1069" s="31"/>
      <c r="L1069" s="31"/>
      <c r="M1069" s="31">
        <f>POWER('Исходные данные'!D967-C$103,2)</f>
        <v>248.24208249000014</v>
      </c>
    </row>
    <row r="1070" spans="2:13" x14ac:dyDescent="0.3">
      <c r="B1070" s="31"/>
      <c r="C1070" s="31"/>
      <c r="D1070" s="31"/>
      <c r="E1070" s="31"/>
      <c r="F1070" s="31"/>
      <c r="G1070" s="31"/>
      <c r="H1070" s="31"/>
      <c r="I1070" s="31"/>
      <c r="J1070" s="31"/>
      <c r="K1070" s="31"/>
      <c r="L1070" s="31"/>
      <c r="M1070" s="31">
        <f>POWER('Исходные данные'!D968-C$103,2)</f>
        <v>251.40322249000008</v>
      </c>
    </row>
    <row r="1071" spans="2:13" x14ac:dyDescent="0.3">
      <c r="B1071" s="31"/>
      <c r="C1071" s="31"/>
      <c r="D1071" s="31"/>
      <c r="E1071" s="31"/>
      <c r="F1071" s="31"/>
      <c r="G1071" s="31"/>
      <c r="H1071" s="31"/>
      <c r="I1071" s="31"/>
      <c r="J1071" s="31"/>
      <c r="K1071" s="31"/>
      <c r="L1071" s="31"/>
      <c r="M1071" s="31">
        <f>POWER('Исходные данные'!D969-C$103,2)</f>
        <v>251.40322249000008</v>
      </c>
    </row>
    <row r="1072" spans="2:13" x14ac:dyDescent="0.3">
      <c r="B1072" s="31"/>
      <c r="C1072" s="31"/>
      <c r="D1072" s="31"/>
      <c r="E1072" s="31"/>
      <c r="F1072" s="31"/>
      <c r="G1072" s="31"/>
      <c r="H1072" s="31"/>
      <c r="I1072" s="31"/>
      <c r="J1072" s="31"/>
      <c r="K1072" s="31"/>
      <c r="L1072" s="31"/>
      <c r="M1072" s="31">
        <f>POWER('Исходные данные'!D970-C$103,2)</f>
        <v>254.58436249000013</v>
      </c>
    </row>
    <row r="1073" spans="2:13" x14ac:dyDescent="0.3">
      <c r="B1073" s="31"/>
      <c r="C1073" s="31"/>
      <c r="D1073" s="31"/>
      <c r="E1073" s="31"/>
      <c r="F1073" s="31"/>
      <c r="G1073" s="31"/>
      <c r="H1073" s="31"/>
      <c r="I1073" s="31"/>
      <c r="J1073" s="31"/>
      <c r="K1073" s="31"/>
      <c r="L1073" s="31"/>
      <c r="M1073" s="31">
        <f>POWER('Исходные данные'!D971-C$103,2)</f>
        <v>257.78550249000017</v>
      </c>
    </row>
    <row r="1074" spans="2:13" x14ac:dyDescent="0.3">
      <c r="B1074" s="31"/>
      <c r="C1074" s="31"/>
      <c r="D1074" s="31"/>
      <c r="E1074" s="31"/>
      <c r="F1074" s="31"/>
      <c r="G1074" s="31"/>
      <c r="H1074" s="31"/>
      <c r="I1074" s="31"/>
      <c r="J1074" s="31"/>
      <c r="K1074" s="31"/>
      <c r="L1074" s="31"/>
      <c r="M1074" s="31">
        <f>POWER('Исходные данные'!D972-C$103,2)</f>
        <v>261.0066424900001</v>
      </c>
    </row>
    <row r="1075" spans="2:13" x14ac:dyDescent="0.3">
      <c r="B1075" s="31"/>
      <c r="C1075" s="31"/>
      <c r="D1075" s="31"/>
      <c r="E1075" s="31"/>
      <c r="F1075" s="31"/>
      <c r="G1075" s="31"/>
      <c r="H1075" s="31"/>
      <c r="I1075" s="31"/>
      <c r="J1075" s="31"/>
      <c r="K1075" s="31"/>
      <c r="L1075" s="31"/>
      <c r="M1075" s="31">
        <f>POWER('Исходные данные'!D973-C$103,2)</f>
        <v>261.0066424900001</v>
      </c>
    </row>
    <row r="1076" spans="2:13" x14ac:dyDescent="0.3">
      <c r="B1076" s="31"/>
      <c r="C1076" s="31"/>
      <c r="D1076" s="31"/>
      <c r="E1076" s="31"/>
      <c r="F1076" s="31"/>
      <c r="G1076" s="31"/>
      <c r="H1076" s="31"/>
      <c r="I1076" s="31"/>
      <c r="J1076" s="31"/>
      <c r="K1076" s="31"/>
      <c r="L1076" s="31"/>
      <c r="M1076" s="31">
        <f>POWER('Исходные данные'!D974-C$103,2)</f>
        <v>264.24778249000013</v>
      </c>
    </row>
    <row r="1077" spans="2:13" x14ac:dyDescent="0.3">
      <c r="B1077" s="31"/>
      <c r="C1077" s="31"/>
      <c r="D1077" s="31"/>
      <c r="E1077" s="31"/>
      <c r="F1077" s="31"/>
      <c r="G1077" s="31"/>
      <c r="H1077" s="31"/>
      <c r="I1077" s="31"/>
      <c r="J1077" s="31"/>
      <c r="K1077" s="31"/>
      <c r="L1077" s="31"/>
      <c r="M1077" s="31">
        <f>POWER('Исходные данные'!D975-C$103,2)</f>
        <v>264.24778249000013</v>
      </c>
    </row>
    <row r="1078" spans="2:13" x14ac:dyDescent="0.3">
      <c r="B1078" s="31"/>
      <c r="C1078" s="31"/>
      <c r="D1078" s="31"/>
      <c r="E1078" s="31"/>
      <c r="F1078" s="31"/>
      <c r="G1078" s="31"/>
      <c r="H1078" s="31"/>
      <c r="I1078" s="31"/>
      <c r="J1078" s="31"/>
      <c r="K1078" s="31"/>
      <c r="L1078" s="31"/>
      <c r="M1078" s="31">
        <f>POWER('Исходные данные'!D976-C$103,2)</f>
        <v>264.24778249000013</v>
      </c>
    </row>
    <row r="1079" spans="2:13" x14ac:dyDescent="0.3">
      <c r="B1079" s="31"/>
      <c r="C1079" s="31"/>
      <c r="D1079" s="31"/>
      <c r="E1079" s="31"/>
      <c r="F1079" s="31"/>
      <c r="G1079" s="31"/>
      <c r="H1079" s="31"/>
      <c r="I1079" s="31"/>
      <c r="J1079" s="31"/>
      <c r="K1079" s="31"/>
      <c r="L1079" s="31"/>
      <c r="M1079" s="31">
        <f>POWER('Исходные данные'!D977-C$103,2)</f>
        <v>264.24778249000013</v>
      </c>
    </row>
    <row r="1080" spans="2:13" x14ac:dyDescent="0.3">
      <c r="B1080" s="31"/>
      <c r="C1080" s="31"/>
      <c r="D1080" s="31"/>
      <c r="E1080" s="31"/>
      <c r="F1080" s="31"/>
      <c r="G1080" s="31"/>
      <c r="H1080" s="31"/>
      <c r="I1080" s="31"/>
      <c r="J1080" s="31"/>
      <c r="K1080" s="31"/>
      <c r="L1080" s="31"/>
      <c r="M1080" s="31">
        <f>POWER('Исходные данные'!D978-C$103,2)</f>
        <v>264.24778249000013</v>
      </c>
    </row>
    <row r="1081" spans="2:13" x14ac:dyDescent="0.3">
      <c r="B1081" s="31"/>
      <c r="C1081" s="31"/>
      <c r="D1081" s="31"/>
      <c r="E1081" s="31"/>
      <c r="F1081" s="31"/>
      <c r="G1081" s="31"/>
      <c r="H1081" s="31"/>
      <c r="I1081" s="31"/>
      <c r="J1081" s="31"/>
      <c r="K1081" s="31"/>
      <c r="L1081" s="31"/>
      <c r="M1081" s="31">
        <f>POWER('Исходные данные'!D979-C$103,2)</f>
        <v>267.50892249000009</v>
      </c>
    </row>
    <row r="1082" spans="2:13" x14ac:dyDescent="0.3">
      <c r="B1082" s="31"/>
      <c r="C1082" s="31"/>
      <c r="D1082" s="31"/>
      <c r="E1082" s="31"/>
      <c r="F1082" s="31"/>
      <c r="G1082" s="31"/>
      <c r="H1082" s="31"/>
      <c r="I1082" s="31"/>
      <c r="J1082" s="31"/>
      <c r="K1082" s="31"/>
      <c r="L1082" s="31"/>
      <c r="M1082" s="31">
        <f>POWER('Исходные данные'!D980-C$103,2)</f>
        <v>270.79006249000014</v>
      </c>
    </row>
    <row r="1083" spans="2:13" x14ac:dyDescent="0.3">
      <c r="B1083" s="31"/>
      <c r="C1083" s="31"/>
      <c r="D1083" s="31"/>
      <c r="E1083" s="31"/>
      <c r="F1083" s="31"/>
      <c r="G1083" s="31"/>
      <c r="H1083" s="31"/>
      <c r="I1083" s="31"/>
      <c r="J1083" s="31"/>
      <c r="K1083" s="31"/>
      <c r="L1083" s="31"/>
      <c r="M1083" s="31">
        <f>POWER('Исходные данные'!D981-C$103,2)</f>
        <v>274.09120249000017</v>
      </c>
    </row>
    <row r="1084" spans="2:13" x14ac:dyDescent="0.3">
      <c r="B1084" s="31"/>
      <c r="C1084" s="31"/>
      <c r="D1084" s="31"/>
      <c r="E1084" s="31"/>
      <c r="F1084" s="31"/>
      <c r="G1084" s="31"/>
      <c r="H1084" s="31"/>
      <c r="I1084" s="31"/>
      <c r="J1084" s="31"/>
      <c r="K1084" s="31"/>
      <c r="L1084" s="31"/>
      <c r="M1084" s="31">
        <f>POWER('Исходные данные'!D982-C$103,2)</f>
        <v>274.09120249000017</v>
      </c>
    </row>
    <row r="1085" spans="2:13" x14ac:dyDescent="0.3">
      <c r="B1085" s="31"/>
      <c r="C1085" s="31"/>
      <c r="D1085" s="31"/>
      <c r="E1085" s="31"/>
      <c r="F1085" s="31"/>
      <c r="G1085" s="31"/>
      <c r="H1085" s="31"/>
      <c r="I1085" s="31"/>
      <c r="J1085" s="31"/>
      <c r="K1085" s="31"/>
      <c r="L1085" s="31"/>
      <c r="M1085" s="31">
        <f>POWER('Исходные данные'!D983-C$103,2)</f>
        <v>274.09120249000017</v>
      </c>
    </row>
    <row r="1086" spans="2:13" x14ac:dyDescent="0.3">
      <c r="B1086" s="31"/>
      <c r="C1086" s="31"/>
      <c r="D1086" s="31"/>
      <c r="E1086" s="31"/>
      <c r="F1086" s="31"/>
      <c r="G1086" s="31"/>
      <c r="H1086" s="31"/>
      <c r="I1086" s="31"/>
      <c r="J1086" s="31"/>
      <c r="K1086" s="31"/>
      <c r="L1086" s="31"/>
      <c r="M1086" s="31">
        <f>POWER('Исходные данные'!D984-C$103,2)</f>
        <v>274.09120249000017</v>
      </c>
    </row>
    <row r="1087" spans="2:13" x14ac:dyDescent="0.3">
      <c r="B1087" s="31"/>
      <c r="C1087" s="31"/>
      <c r="D1087" s="31"/>
      <c r="E1087" s="31"/>
      <c r="F1087" s="31"/>
      <c r="G1087" s="31"/>
      <c r="H1087" s="31"/>
      <c r="I1087" s="31"/>
      <c r="J1087" s="31"/>
      <c r="K1087" s="31"/>
      <c r="L1087" s="31"/>
      <c r="M1087" s="31">
        <f>POWER('Исходные данные'!D985-C$103,2)</f>
        <v>274.09120249000017</v>
      </c>
    </row>
    <row r="1088" spans="2:13" x14ac:dyDescent="0.3">
      <c r="B1088" s="31"/>
      <c r="C1088" s="31"/>
      <c r="D1088" s="31"/>
      <c r="E1088" s="31"/>
      <c r="F1088" s="31"/>
      <c r="G1088" s="31"/>
      <c r="H1088" s="31"/>
      <c r="I1088" s="31"/>
      <c r="J1088" s="31"/>
      <c r="K1088" s="31"/>
      <c r="L1088" s="31"/>
      <c r="M1088" s="31">
        <f>POWER('Исходные данные'!D986-C$103,2)</f>
        <v>274.09120249000017</v>
      </c>
    </row>
    <row r="1089" spans="2:13" x14ac:dyDescent="0.3">
      <c r="B1089" s="31"/>
      <c r="C1089" s="31"/>
      <c r="D1089" s="31"/>
      <c r="E1089" s="31"/>
      <c r="F1089" s="31"/>
      <c r="G1089" s="31"/>
      <c r="H1089" s="31"/>
      <c r="I1089" s="31"/>
      <c r="J1089" s="31"/>
      <c r="K1089" s="31"/>
      <c r="L1089" s="31"/>
      <c r="M1089" s="31">
        <f>POWER('Исходные данные'!D987-C$103,2)</f>
        <v>277.41234249000013</v>
      </c>
    </row>
    <row r="1090" spans="2:13" x14ac:dyDescent="0.3">
      <c r="B1090" s="31"/>
      <c r="C1090" s="31"/>
      <c r="D1090" s="31"/>
      <c r="E1090" s="31"/>
      <c r="F1090" s="31"/>
      <c r="G1090" s="31"/>
      <c r="H1090" s="31"/>
      <c r="I1090" s="31"/>
      <c r="J1090" s="31"/>
      <c r="K1090" s="31"/>
      <c r="L1090" s="31"/>
      <c r="M1090" s="31">
        <f>POWER('Исходные данные'!D988-C$103,2)</f>
        <v>280.75348249000012</v>
      </c>
    </row>
    <row r="1091" spans="2:13" x14ac:dyDescent="0.3">
      <c r="B1091" s="31"/>
      <c r="C1091" s="31"/>
      <c r="D1091" s="31"/>
      <c r="E1091" s="31"/>
      <c r="F1091" s="31"/>
      <c r="G1091" s="31"/>
      <c r="H1091" s="31"/>
      <c r="I1091" s="31"/>
      <c r="J1091" s="31"/>
      <c r="K1091" s="31"/>
      <c r="L1091" s="31"/>
      <c r="M1091" s="31">
        <f>POWER('Исходные данные'!D989-C$103,2)</f>
        <v>287.49576249000012</v>
      </c>
    </row>
    <row r="1092" spans="2:13" x14ac:dyDescent="0.3">
      <c r="B1092" s="31"/>
      <c r="C1092" s="31"/>
      <c r="D1092" s="31"/>
      <c r="E1092" s="31"/>
      <c r="F1092" s="31"/>
      <c r="G1092" s="31"/>
      <c r="H1092" s="31"/>
      <c r="I1092" s="31"/>
      <c r="J1092" s="31"/>
      <c r="K1092" s="31"/>
      <c r="L1092" s="31"/>
      <c r="M1092" s="31">
        <f>POWER('Исходные данные'!D990-C$103,2)</f>
        <v>290.89690249000017</v>
      </c>
    </row>
    <row r="1093" spans="2:13" x14ac:dyDescent="0.3">
      <c r="B1093" s="31"/>
      <c r="C1093" s="31"/>
      <c r="D1093" s="31"/>
      <c r="E1093" s="31"/>
      <c r="F1093" s="31"/>
      <c r="G1093" s="31"/>
      <c r="H1093" s="31"/>
      <c r="I1093" s="31"/>
      <c r="J1093" s="31"/>
      <c r="K1093" s="31"/>
      <c r="L1093" s="31"/>
      <c r="M1093" s="31">
        <f>POWER('Исходные данные'!D991-C$103,2)</f>
        <v>290.89690249000017</v>
      </c>
    </row>
    <row r="1094" spans="2:13" x14ac:dyDescent="0.3">
      <c r="B1094" s="31"/>
      <c r="C1094" s="31"/>
      <c r="D1094" s="31"/>
      <c r="E1094" s="31"/>
      <c r="F1094" s="31"/>
      <c r="G1094" s="31"/>
      <c r="H1094" s="31"/>
      <c r="I1094" s="31"/>
      <c r="J1094" s="31"/>
      <c r="K1094" s="31"/>
      <c r="L1094" s="31"/>
      <c r="M1094" s="31">
        <f>POWER('Исходные данные'!D992-C$103,2)</f>
        <v>294.3180424900001</v>
      </c>
    </row>
    <row r="1095" spans="2:13" x14ac:dyDescent="0.3">
      <c r="B1095" s="31"/>
      <c r="C1095" s="31"/>
      <c r="D1095" s="31"/>
      <c r="E1095" s="31"/>
      <c r="F1095" s="31"/>
      <c r="G1095" s="31"/>
      <c r="H1095" s="31"/>
      <c r="I1095" s="31"/>
      <c r="J1095" s="31"/>
      <c r="K1095" s="31"/>
      <c r="L1095" s="31"/>
      <c r="M1095" s="31">
        <f>POWER('Исходные данные'!D993-C$103,2)</f>
        <v>297.75918249000017</v>
      </c>
    </row>
    <row r="1096" spans="2:13" x14ac:dyDescent="0.3">
      <c r="B1096" s="31"/>
      <c r="C1096" s="31"/>
      <c r="D1096" s="31"/>
      <c r="E1096" s="31"/>
      <c r="F1096" s="31"/>
      <c r="G1096" s="31"/>
      <c r="H1096" s="31"/>
      <c r="I1096" s="31"/>
      <c r="J1096" s="31"/>
      <c r="K1096" s="31"/>
      <c r="L1096" s="31"/>
      <c r="M1096" s="31">
        <f>POWER('Исходные данные'!D994-C$103,2)</f>
        <v>304.70146249000015</v>
      </c>
    </row>
    <row r="1097" spans="2:13" x14ac:dyDescent="0.3">
      <c r="B1097" s="31"/>
      <c r="C1097" s="31"/>
      <c r="D1097" s="31"/>
      <c r="E1097" s="31"/>
      <c r="F1097" s="31"/>
      <c r="G1097" s="31"/>
      <c r="H1097" s="31"/>
      <c r="I1097" s="31"/>
      <c r="J1097" s="31"/>
      <c r="K1097" s="31"/>
      <c r="L1097" s="31"/>
      <c r="M1097" s="31">
        <f>POWER('Исходные данные'!D995-C$103,2)</f>
        <v>308.20260249000017</v>
      </c>
    </row>
    <row r="1098" spans="2:13" x14ac:dyDescent="0.3">
      <c r="B1098" s="31"/>
      <c r="C1098" s="31"/>
      <c r="D1098" s="31"/>
      <c r="E1098" s="31"/>
      <c r="F1098" s="31"/>
      <c r="G1098" s="31"/>
      <c r="H1098" s="31"/>
      <c r="I1098" s="31"/>
      <c r="J1098" s="31"/>
      <c r="K1098" s="31"/>
      <c r="L1098" s="31"/>
      <c r="M1098" s="31">
        <f>POWER('Исходные данные'!D996-C$103,2)</f>
        <v>311.72374249000012</v>
      </c>
    </row>
    <row r="1099" spans="2:13" x14ac:dyDescent="0.3">
      <c r="B1099" s="31"/>
      <c r="C1099" s="31"/>
      <c r="D1099" s="31"/>
      <c r="E1099" s="31"/>
      <c r="F1099" s="31"/>
      <c r="G1099" s="31"/>
      <c r="H1099" s="31"/>
      <c r="I1099" s="31"/>
      <c r="J1099" s="31"/>
      <c r="K1099" s="31"/>
      <c r="L1099" s="31"/>
      <c r="M1099" s="31">
        <f>POWER('Исходные данные'!D997-C$103,2)</f>
        <v>318.82602249000007</v>
      </c>
    </row>
    <row r="1100" spans="2:13" x14ac:dyDescent="0.3">
      <c r="B1100" s="31"/>
      <c r="C1100" s="31"/>
      <c r="D1100" s="31"/>
      <c r="E1100" s="31"/>
      <c r="F1100" s="31"/>
      <c r="G1100" s="31"/>
      <c r="H1100" s="31"/>
      <c r="I1100" s="31"/>
      <c r="J1100" s="31"/>
      <c r="K1100" s="31"/>
      <c r="L1100" s="31"/>
      <c r="M1100" s="31">
        <f>POWER('Исходные данные'!D998-C$103,2)</f>
        <v>322.40716249000013</v>
      </c>
    </row>
    <row r="1101" spans="2:13" x14ac:dyDescent="0.3">
      <c r="B1101" s="31"/>
      <c r="C1101" s="31"/>
      <c r="D1101" s="31"/>
      <c r="E1101" s="31"/>
      <c r="F1101" s="31"/>
      <c r="G1101" s="31"/>
      <c r="H1101" s="31"/>
      <c r="I1101" s="31"/>
      <c r="J1101" s="31"/>
      <c r="K1101" s="31"/>
      <c r="L1101" s="31"/>
      <c r="M1101" s="31">
        <f>POWER('Исходные данные'!D999-C$103,2)</f>
        <v>326.00830249000018</v>
      </c>
    </row>
    <row r="1102" spans="2:13" x14ac:dyDescent="0.3">
      <c r="B1102" s="31"/>
      <c r="C1102" s="31"/>
      <c r="D1102" s="31"/>
      <c r="E1102" s="31"/>
      <c r="F1102" s="31"/>
      <c r="G1102" s="31"/>
      <c r="H1102" s="31"/>
      <c r="I1102" s="31"/>
      <c r="J1102" s="31"/>
      <c r="K1102" s="31"/>
      <c r="L1102" s="31"/>
      <c r="M1102" s="31">
        <f>POWER('Исходные данные'!D1000-C$103,2)</f>
        <v>326.00830249000018</v>
      </c>
    </row>
    <row r="1103" spans="2:13" x14ac:dyDescent="0.3">
      <c r="B1103" s="31"/>
      <c r="C1103" s="31"/>
      <c r="D1103" s="31"/>
      <c r="E1103" s="31"/>
      <c r="F1103" s="31"/>
      <c r="G1103" s="31"/>
      <c r="H1103" s="31"/>
      <c r="I1103" s="31"/>
      <c r="J1103" s="31"/>
      <c r="K1103" s="31"/>
      <c r="L1103" s="31"/>
      <c r="M1103" s="31">
        <f>POWER('Исходные данные'!D1001-C$103,2)</f>
        <v>366.94084249000014</v>
      </c>
    </row>
    <row r="1104" spans="2:13" x14ac:dyDescent="0.3">
      <c r="B1104" s="31"/>
      <c r="C1104" s="31"/>
      <c r="D1104" s="31"/>
      <c r="E1104" s="31"/>
      <c r="F1104" s="31"/>
      <c r="G1104" s="31"/>
      <c r="H1104" s="31"/>
      <c r="I1104" s="31"/>
      <c r="J1104" s="31"/>
      <c r="K1104" s="31"/>
      <c r="L1104" s="31"/>
      <c r="M1104" s="31">
        <f>POWER('Исходные данные'!D1002-C$103,2)</f>
        <v>374.64312249000011</v>
      </c>
    </row>
    <row r="1105" spans="2:13" x14ac:dyDescent="0.3">
      <c r="B1105" s="31"/>
      <c r="C1105" s="31"/>
      <c r="D1105" s="31"/>
      <c r="E1105" s="31"/>
      <c r="F1105" s="31"/>
      <c r="G1105" s="31"/>
      <c r="H1105" s="31"/>
      <c r="I1105" s="31"/>
      <c r="J1105" s="31"/>
      <c r="K1105" s="31"/>
      <c r="L1105" s="31"/>
      <c r="M1105" s="31">
        <f>POWER('Исходные данные'!D1003-C$103,2)</f>
        <v>410.29338249000017</v>
      </c>
    </row>
  </sheetData>
  <mergeCells count="51">
    <mergeCell ref="F92:F104"/>
    <mergeCell ref="B91:F91"/>
    <mergeCell ref="B88:D89"/>
    <mergeCell ref="B64:E64"/>
    <mergeCell ref="B83:D83"/>
    <mergeCell ref="B80:D81"/>
    <mergeCell ref="B77:D77"/>
    <mergeCell ref="B69:E72"/>
    <mergeCell ref="C78:D78"/>
    <mergeCell ref="C79:D79"/>
    <mergeCell ref="C84:D84"/>
    <mergeCell ref="C85:D85"/>
    <mergeCell ref="B18:F31"/>
    <mergeCell ref="I8:J8"/>
    <mergeCell ref="B45:E45"/>
    <mergeCell ref="B46:E46"/>
    <mergeCell ref="B86:D87"/>
    <mergeCell ref="B47:E47"/>
    <mergeCell ref="B17:G17"/>
    <mergeCell ref="I10:J10"/>
    <mergeCell ref="D67:E67"/>
    <mergeCell ref="B40:E40"/>
    <mergeCell ref="B37:E37"/>
    <mergeCell ref="B38:E38"/>
    <mergeCell ref="B39:E39"/>
    <mergeCell ref="B41:E41"/>
    <mergeCell ref="B42:E42"/>
    <mergeCell ref="B43:E43"/>
    <mergeCell ref="B44:E44"/>
    <mergeCell ref="B33:F33"/>
    <mergeCell ref="B34:E34"/>
    <mergeCell ref="B35:E35"/>
    <mergeCell ref="B36:E36"/>
    <mergeCell ref="A1:F1"/>
    <mergeCell ref="A2:A3"/>
    <mergeCell ref="I9:J9"/>
    <mergeCell ref="I1:K1"/>
    <mergeCell ref="I2:K4"/>
    <mergeCell ref="I5:J5"/>
    <mergeCell ref="I6:J6"/>
    <mergeCell ref="I7:J7"/>
    <mergeCell ref="B49:H49"/>
    <mergeCell ref="D65:E65"/>
    <mergeCell ref="D66:E66"/>
    <mergeCell ref="D68:E68"/>
    <mergeCell ref="B73:E75"/>
    <mergeCell ref="B50:B51"/>
    <mergeCell ref="C50:C51"/>
    <mergeCell ref="D50:D51"/>
    <mergeCell ref="E50:F50"/>
    <mergeCell ref="G50:H50"/>
  </mergeCells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autoPict="0" r:id="rId5">
            <anchor moveWithCells="1" sizeWithCells="1">
              <from>
                <xdr:col>8</xdr:col>
                <xdr:colOff>167640</xdr:colOff>
                <xdr:row>1</xdr:row>
                <xdr:rowOff>45720</xdr:rowOff>
              </from>
              <to>
                <xdr:col>10</xdr:col>
                <xdr:colOff>480060</xdr:colOff>
                <xdr:row>3</xdr:row>
                <xdr:rowOff>83820</xdr:rowOff>
              </to>
            </anchor>
          </objectPr>
        </oleObject>
      </mc:Choice>
      <mc:Fallback>
        <oleObject progId="Equation.3" shapeId="307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09"/>
  <sheetViews>
    <sheetView topLeftCell="A102" zoomScale="80" zoomScaleNormal="80" workbookViewId="0">
      <selection activeCell="D132" sqref="D132"/>
    </sheetView>
  </sheetViews>
  <sheetFormatPr defaultColWidth="9.109375" defaultRowHeight="14.4" x14ac:dyDescent="0.3"/>
  <cols>
    <col min="1" max="1" width="3.109375" style="4" customWidth="1"/>
    <col min="2" max="2" width="12.88671875" style="4" customWidth="1"/>
    <col min="3" max="3" width="10.77734375" style="4" customWidth="1"/>
    <col min="4" max="4" width="12.88671875" style="4" customWidth="1"/>
    <col min="5" max="5" width="12.109375" style="4" customWidth="1"/>
    <col min="6" max="6" width="13.21875" style="4" customWidth="1"/>
    <col min="7" max="7" width="11.109375" style="4" bestFit="1" customWidth="1"/>
    <col min="8" max="11" width="9.109375" style="4"/>
    <col min="12" max="12" width="17.77734375" style="4" customWidth="1"/>
    <col min="13" max="13" width="15.88671875" style="4" customWidth="1"/>
    <col min="14" max="17" width="9.109375" style="4"/>
    <col min="18" max="18" width="19" style="4" customWidth="1"/>
    <col min="19" max="19" width="26" style="4" customWidth="1"/>
    <col min="20" max="20" width="27.88671875" style="4" customWidth="1"/>
    <col min="21" max="25" width="9.109375" style="4"/>
    <col min="26" max="26" width="19.21875" style="4" customWidth="1"/>
    <col min="27" max="29" width="9.109375" style="4"/>
    <col min="30" max="30" width="4.109375" style="4" customWidth="1"/>
    <col min="31" max="31" width="21.109375" style="4" customWidth="1"/>
    <col min="32" max="16384" width="9.109375" style="4"/>
  </cols>
  <sheetData>
    <row r="1" spans="1:20" x14ac:dyDescent="0.3">
      <c r="A1" s="275" t="s">
        <v>60</v>
      </c>
      <c r="B1" s="275"/>
      <c r="C1" s="275"/>
      <c r="D1" s="276"/>
      <c r="E1" s="21"/>
      <c r="F1" s="21"/>
    </row>
    <row r="2" spans="1:20" ht="29.25" customHeight="1" x14ac:dyDescent="0.3">
      <c r="A2" s="277" t="s">
        <v>49</v>
      </c>
      <c r="B2" s="57"/>
      <c r="C2" s="82" t="s">
        <v>58</v>
      </c>
      <c r="D2" s="81" t="s">
        <v>59</v>
      </c>
      <c r="E2" s="21"/>
      <c r="F2" s="21"/>
      <c r="R2"/>
      <c r="S2"/>
      <c r="T2"/>
    </row>
    <row r="3" spans="1:20" x14ac:dyDescent="0.3">
      <c r="A3" s="277"/>
      <c r="B3" s="25" t="s">
        <v>33</v>
      </c>
      <c r="C3" s="25" t="s">
        <v>14</v>
      </c>
      <c r="D3" s="25" t="s">
        <v>50</v>
      </c>
      <c r="E3" s="21"/>
      <c r="F3" s="21"/>
      <c r="R3"/>
      <c r="S3"/>
      <c r="T3"/>
    </row>
    <row r="4" spans="1:20" x14ac:dyDescent="0.3">
      <c r="A4" s="80">
        <v>1</v>
      </c>
      <c r="B4" s="1">
        <v>29</v>
      </c>
      <c r="C4" s="1">
        <f>COUNTIF('Исходные данные'!$F$4:$F$1003, "="&amp;B4)</f>
        <v>10</v>
      </c>
      <c r="D4" s="6">
        <f>C4/C52</f>
        <v>0.01</v>
      </c>
      <c r="E4" s="60"/>
      <c r="F4" s="60"/>
      <c r="R4"/>
      <c r="S4"/>
      <c r="T4"/>
    </row>
    <row r="5" spans="1:20" x14ac:dyDescent="0.3">
      <c r="A5" s="80">
        <v>2</v>
      </c>
      <c r="B5" s="1">
        <v>38</v>
      </c>
      <c r="C5" s="22">
        <f>COUNTIF('Исходные данные'!$F$4:$F$1003, "="&amp;B5)</f>
        <v>10</v>
      </c>
      <c r="D5" s="6">
        <f>C5/C52</f>
        <v>0.01</v>
      </c>
      <c r="E5" s="60"/>
      <c r="F5" s="60"/>
      <c r="R5"/>
      <c r="S5"/>
      <c r="T5"/>
    </row>
    <row r="6" spans="1:20" x14ac:dyDescent="0.3">
      <c r="A6" s="80">
        <v>3</v>
      </c>
      <c r="B6" s="1">
        <v>40</v>
      </c>
      <c r="C6" s="22">
        <f>COUNTIF('Исходные данные'!$F$4:$F$1003, "="&amp;B6)</f>
        <v>9</v>
      </c>
      <c r="D6" s="6">
        <f>C6/C52</f>
        <v>8.9999999999999993E-3</v>
      </c>
      <c r="E6" s="60"/>
      <c r="F6" s="60"/>
      <c r="R6"/>
      <c r="S6"/>
      <c r="T6"/>
    </row>
    <row r="7" spans="1:20" x14ac:dyDescent="0.3">
      <c r="A7" s="80">
        <v>4</v>
      </c>
      <c r="B7" s="1">
        <v>41</v>
      </c>
      <c r="C7" s="22">
        <f>COUNTIF('Исходные данные'!$F$4:$F$1003, "="&amp;B7)</f>
        <v>93</v>
      </c>
      <c r="D7" s="6">
        <f>C7/C52</f>
        <v>9.2999999999999999E-2</v>
      </c>
      <c r="E7" s="60"/>
      <c r="F7" s="60"/>
      <c r="R7"/>
      <c r="S7"/>
      <c r="T7"/>
    </row>
    <row r="8" spans="1:20" x14ac:dyDescent="0.3">
      <c r="A8" s="80">
        <v>5</v>
      </c>
      <c r="B8" s="1">
        <v>44</v>
      </c>
      <c r="C8" s="22">
        <f>COUNTIF('Исходные данные'!$F$4:$F$1003, "="&amp;B8)</f>
        <v>9</v>
      </c>
      <c r="D8" s="6">
        <f>C8/C52</f>
        <v>8.9999999999999993E-3</v>
      </c>
      <c r="E8" s="60"/>
      <c r="F8" s="60"/>
      <c r="R8"/>
      <c r="S8"/>
      <c r="T8"/>
    </row>
    <row r="9" spans="1:20" x14ac:dyDescent="0.3">
      <c r="A9" s="80">
        <v>6</v>
      </c>
      <c r="B9" s="1">
        <v>45</v>
      </c>
      <c r="C9" s="22">
        <f>COUNTIF('Исходные данные'!$F$4:$F$1003, "="&amp;B9)</f>
        <v>8</v>
      </c>
      <c r="D9" s="6">
        <f>C9/C52</f>
        <v>8.0000000000000002E-3</v>
      </c>
      <c r="E9" s="60"/>
      <c r="F9" s="60"/>
      <c r="R9"/>
      <c r="S9"/>
      <c r="T9"/>
    </row>
    <row r="10" spans="1:20" x14ac:dyDescent="0.3">
      <c r="A10" s="80">
        <v>7</v>
      </c>
      <c r="B10" s="1">
        <v>47</v>
      </c>
      <c r="C10" s="22">
        <f>COUNTIF('Исходные данные'!$F$4:$F$1003, "="&amp;B10)</f>
        <v>8</v>
      </c>
      <c r="D10" s="6">
        <f>C10/C52</f>
        <v>8.0000000000000002E-3</v>
      </c>
      <c r="E10" s="60"/>
      <c r="F10" s="60"/>
      <c r="R10"/>
      <c r="S10"/>
      <c r="T10"/>
    </row>
    <row r="11" spans="1:20" x14ac:dyDescent="0.3">
      <c r="A11" s="80">
        <v>8</v>
      </c>
      <c r="B11" s="1">
        <v>49</v>
      </c>
      <c r="C11" s="22">
        <f>COUNTIF('Исходные данные'!$F$4:$F$1003, "="&amp;B11)</f>
        <v>18</v>
      </c>
      <c r="D11" s="6">
        <f>C11/C52</f>
        <v>1.7999999999999999E-2</v>
      </c>
      <c r="E11" s="60"/>
      <c r="F11" s="60"/>
      <c r="R11"/>
      <c r="S11"/>
      <c r="T11"/>
    </row>
    <row r="12" spans="1:20" x14ac:dyDescent="0.3">
      <c r="A12" s="80">
        <v>9</v>
      </c>
      <c r="B12" s="1">
        <v>50</v>
      </c>
      <c r="C12" s="22">
        <f>COUNTIF('Исходные данные'!$F$4:$F$1003, "="&amp;B12)</f>
        <v>38</v>
      </c>
      <c r="D12" s="6">
        <f>C12/C52</f>
        <v>3.7999999999999999E-2</v>
      </c>
      <c r="E12" s="60"/>
      <c r="F12" s="60"/>
      <c r="R12"/>
      <c r="S12"/>
      <c r="T12"/>
    </row>
    <row r="13" spans="1:20" x14ac:dyDescent="0.3">
      <c r="A13" s="80">
        <v>10</v>
      </c>
      <c r="B13" s="1">
        <v>52</v>
      </c>
      <c r="C13" s="22">
        <f>COUNTIF('Исходные данные'!$F$4:$F$1003, "="&amp;B13)</f>
        <v>9</v>
      </c>
      <c r="D13" s="6">
        <f>C13/C52</f>
        <v>8.9999999999999993E-3</v>
      </c>
      <c r="E13" s="60"/>
      <c r="F13" s="60"/>
      <c r="R13"/>
      <c r="S13"/>
      <c r="T13"/>
    </row>
    <row r="14" spans="1:20" x14ac:dyDescent="0.3">
      <c r="A14" s="80">
        <v>11</v>
      </c>
      <c r="B14" s="1">
        <v>53</v>
      </c>
      <c r="C14" s="22">
        <f>COUNTIF('Исходные данные'!$F$4:$F$1003, "="&amp;B14)</f>
        <v>18</v>
      </c>
      <c r="D14" s="6">
        <f>C14/C52</f>
        <v>1.7999999999999999E-2</v>
      </c>
      <c r="E14" s="60"/>
      <c r="F14" s="60"/>
      <c r="R14"/>
      <c r="S14"/>
      <c r="T14"/>
    </row>
    <row r="15" spans="1:20" x14ac:dyDescent="0.3">
      <c r="A15" s="80">
        <v>12</v>
      </c>
      <c r="B15" s="1">
        <v>54</v>
      </c>
      <c r="C15" s="22">
        <f>COUNTIF('Исходные данные'!$F$4:$F$1003, "="&amp;B15)</f>
        <v>18</v>
      </c>
      <c r="D15" s="6">
        <f>C15/C52</f>
        <v>1.7999999999999999E-2</v>
      </c>
      <c r="E15" s="60"/>
      <c r="F15" s="60"/>
      <c r="R15"/>
      <c r="S15"/>
      <c r="T15"/>
    </row>
    <row r="16" spans="1:20" x14ac:dyDescent="0.3">
      <c r="A16" s="80">
        <v>13</v>
      </c>
      <c r="B16" s="1">
        <v>55</v>
      </c>
      <c r="C16" s="22">
        <f>COUNTIF('Исходные данные'!$F$4:$F$1003, "="&amp;B16)</f>
        <v>45</v>
      </c>
      <c r="D16" s="6">
        <f>C16/C52</f>
        <v>4.4999999999999998E-2</v>
      </c>
      <c r="E16" s="60"/>
      <c r="F16" s="60"/>
      <c r="R16"/>
      <c r="S16"/>
      <c r="T16"/>
    </row>
    <row r="17" spans="1:29" x14ac:dyDescent="0.3">
      <c r="A17" s="80">
        <v>14</v>
      </c>
      <c r="B17" s="1">
        <v>56</v>
      </c>
      <c r="C17" s="22">
        <f>COUNTIF('Исходные данные'!$F$4:$F$1003, "="&amp;B17)</f>
        <v>40</v>
      </c>
      <c r="D17" s="6">
        <f>C17/C52</f>
        <v>0.04</v>
      </c>
      <c r="E17" s="60"/>
      <c r="F17" s="60"/>
      <c r="R17"/>
      <c r="S17"/>
      <c r="T17"/>
    </row>
    <row r="18" spans="1:29" x14ac:dyDescent="0.3">
      <c r="A18" s="80">
        <v>15</v>
      </c>
      <c r="B18" s="1">
        <v>57</v>
      </c>
      <c r="C18" s="22">
        <f>COUNTIF('Исходные данные'!$F$4:$F$1003, "="&amp;B18)</f>
        <v>38</v>
      </c>
      <c r="D18" s="6">
        <f>C18/C52</f>
        <v>3.7999999999999999E-2</v>
      </c>
      <c r="E18" s="60"/>
      <c r="F18" s="60"/>
      <c r="R18"/>
      <c r="S18"/>
      <c r="T18"/>
    </row>
    <row r="19" spans="1:29" x14ac:dyDescent="0.3">
      <c r="A19" s="80">
        <v>16</v>
      </c>
      <c r="B19" s="1">
        <v>58</v>
      </c>
      <c r="C19" s="22">
        <f>COUNTIF('Исходные данные'!$F$4:$F$1003, "="&amp;B19)</f>
        <v>46</v>
      </c>
      <c r="D19" s="6">
        <f>C19/C52</f>
        <v>4.5999999999999999E-2</v>
      </c>
      <c r="E19" s="60"/>
      <c r="F19" s="60"/>
      <c r="R19"/>
      <c r="S19"/>
      <c r="T19"/>
    </row>
    <row r="20" spans="1:29" x14ac:dyDescent="0.3">
      <c r="A20" s="80">
        <v>17</v>
      </c>
      <c r="B20" s="1">
        <v>59</v>
      </c>
      <c r="C20" s="22">
        <f>COUNTIF('Исходные данные'!$F$4:$F$1003, "="&amp;B20)</f>
        <v>29</v>
      </c>
      <c r="D20" s="6">
        <f>C20/C52</f>
        <v>2.9000000000000001E-2</v>
      </c>
      <c r="E20" s="60"/>
      <c r="F20" s="60"/>
      <c r="R20"/>
      <c r="S20"/>
      <c r="T20"/>
    </row>
    <row r="21" spans="1:29" x14ac:dyDescent="0.3">
      <c r="A21" s="80">
        <v>18</v>
      </c>
      <c r="B21" s="1">
        <v>62</v>
      </c>
      <c r="C21" s="22">
        <f>COUNTIF('Исходные данные'!$F$4:$F$1003, "="&amp;B21)</f>
        <v>26</v>
      </c>
      <c r="D21" s="6">
        <f>C21/C52</f>
        <v>2.5999999999999999E-2</v>
      </c>
      <c r="E21" s="60"/>
      <c r="F21" s="60"/>
      <c r="R21"/>
      <c r="S21"/>
      <c r="T21"/>
    </row>
    <row r="22" spans="1:29" x14ac:dyDescent="0.3">
      <c r="A22" s="80">
        <v>19</v>
      </c>
      <c r="B22" s="1">
        <v>63</v>
      </c>
      <c r="C22" s="22">
        <f>COUNTIF('Исходные данные'!$F$4:$F$1003, "="&amp;B22)</f>
        <v>52</v>
      </c>
      <c r="D22" s="6">
        <f>C22/C52</f>
        <v>5.1999999999999998E-2</v>
      </c>
      <c r="E22" s="60"/>
      <c r="F22" s="60"/>
      <c r="J22"/>
      <c r="K22"/>
    </row>
    <row r="23" spans="1:29" x14ac:dyDescent="0.3">
      <c r="A23" s="80">
        <v>20</v>
      </c>
      <c r="B23" s="1">
        <v>64</v>
      </c>
      <c r="C23" s="22">
        <f>COUNTIF('Исходные данные'!$F$4:$F$1003, "="&amp;B23)</f>
        <v>10</v>
      </c>
      <c r="D23" s="6">
        <f>C23/C52</f>
        <v>0.01</v>
      </c>
      <c r="E23" s="60"/>
      <c r="F23" s="60"/>
      <c r="J23"/>
      <c r="K23"/>
    </row>
    <row r="24" spans="1:29" x14ac:dyDescent="0.3">
      <c r="A24" s="80">
        <v>21</v>
      </c>
      <c r="B24" s="1">
        <v>65</v>
      </c>
      <c r="C24" s="22">
        <f>COUNTIF('Исходные данные'!$F$4:$F$1003, "="&amp;B24)</f>
        <v>34</v>
      </c>
      <c r="D24" s="6">
        <f>C24/C52</f>
        <v>3.4000000000000002E-2</v>
      </c>
      <c r="E24" s="60"/>
      <c r="F24" s="60"/>
      <c r="J24"/>
      <c r="K24"/>
    </row>
    <row r="25" spans="1:29" x14ac:dyDescent="0.3">
      <c r="A25" s="80">
        <v>22</v>
      </c>
      <c r="B25" s="1">
        <v>66</v>
      </c>
      <c r="C25" s="22">
        <f>COUNTIF('Исходные данные'!$F$4:$F$1003, "="&amp;B25)</f>
        <v>18</v>
      </c>
      <c r="D25" s="6">
        <f>C25/C52</f>
        <v>1.7999999999999999E-2</v>
      </c>
      <c r="E25" s="60"/>
      <c r="F25" s="60"/>
      <c r="J25"/>
      <c r="K25"/>
    </row>
    <row r="26" spans="1:29" x14ac:dyDescent="0.3">
      <c r="A26" s="80">
        <v>23</v>
      </c>
      <c r="B26" s="1">
        <v>67</v>
      </c>
      <c r="C26" s="22">
        <f>COUNTIF('Исходные данные'!$F$4:$F$1003, "="&amp;B26)</f>
        <v>9</v>
      </c>
      <c r="D26" s="6">
        <f>C26/C52</f>
        <v>8.9999999999999993E-3</v>
      </c>
      <c r="E26" s="60"/>
      <c r="F26" s="60"/>
      <c r="J26"/>
      <c r="K26"/>
    </row>
    <row r="27" spans="1:29" x14ac:dyDescent="0.3">
      <c r="A27" s="80">
        <v>24</v>
      </c>
      <c r="B27" s="1">
        <v>68</v>
      </c>
      <c r="C27" s="22">
        <f>COUNTIF('Исходные данные'!$F$4:$F$1003, "="&amp;B27)</f>
        <v>19</v>
      </c>
      <c r="D27" s="6">
        <f>C27/C52</f>
        <v>1.9E-2</v>
      </c>
      <c r="E27" s="60"/>
      <c r="F27" s="60"/>
      <c r="J27"/>
      <c r="K27"/>
    </row>
    <row r="28" spans="1:29" x14ac:dyDescent="0.3">
      <c r="A28" s="80">
        <v>25</v>
      </c>
      <c r="B28" s="1">
        <v>70</v>
      </c>
      <c r="C28" s="22">
        <f>COUNTIF('Исходные данные'!$F$4:$F$1003, "="&amp;B28)</f>
        <v>37</v>
      </c>
      <c r="D28" s="6">
        <f>C28/C52</f>
        <v>3.6999999999999998E-2</v>
      </c>
      <c r="E28" s="60"/>
      <c r="F28" s="60"/>
      <c r="J28"/>
      <c r="K28"/>
    </row>
    <row r="29" spans="1:29" x14ac:dyDescent="0.3">
      <c r="A29" s="80">
        <v>26</v>
      </c>
      <c r="B29" s="1">
        <v>71</v>
      </c>
      <c r="C29" s="22">
        <f>COUNTIF('Исходные данные'!$F$4:$F$1003, "="&amp;B29)</f>
        <v>9</v>
      </c>
      <c r="D29" s="6">
        <f>C29/C52</f>
        <v>8.9999999999999993E-3</v>
      </c>
      <c r="E29" s="60"/>
      <c r="F29" s="60"/>
      <c r="J29"/>
      <c r="K29"/>
    </row>
    <row r="30" spans="1:29" x14ac:dyDescent="0.3">
      <c r="A30" s="80">
        <v>27</v>
      </c>
      <c r="B30" s="1">
        <v>72</v>
      </c>
      <c r="C30" s="22">
        <f>COUNTIF('Исходные данные'!$F$4:$F$1003, "="&amp;B30)</f>
        <v>10</v>
      </c>
      <c r="D30" s="6">
        <f>C30/C52</f>
        <v>0.01</v>
      </c>
      <c r="E30" s="60"/>
      <c r="F30" s="60"/>
      <c r="J30"/>
      <c r="K30"/>
    </row>
    <row r="31" spans="1:29" x14ac:dyDescent="0.3">
      <c r="A31" s="80">
        <v>28</v>
      </c>
      <c r="B31" s="1">
        <v>73</v>
      </c>
      <c r="C31" s="22">
        <f>COUNTIF('Исходные данные'!$F$4:$F$1003, "="&amp;B31)</f>
        <v>9</v>
      </c>
      <c r="D31" s="6">
        <f>C31/C52</f>
        <v>8.9999999999999993E-3</v>
      </c>
      <c r="E31" s="60"/>
      <c r="F31" s="60"/>
      <c r="J31"/>
      <c r="K31"/>
    </row>
    <row r="32" spans="1:29" x14ac:dyDescent="0.3">
      <c r="A32" s="80">
        <v>29</v>
      </c>
      <c r="B32" s="1">
        <v>74</v>
      </c>
      <c r="C32" s="22">
        <f>COUNTIF('Исходные данные'!$F$4:$F$1003, "="&amp;B32)</f>
        <v>20</v>
      </c>
      <c r="D32" s="6">
        <f>C32/C52</f>
        <v>0.02</v>
      </c>
      <c r="E32" s="60"/>
      <c r="F32" s="60"/>
      <c r="J32"/>
      <c r="K32"/>
      <c r="Y32"/>
      <c r="Z32"/>
      <c r="AA32"/>
      <c r="AB32"/>
      <c r="AC32"/>
    </row>
    <row r="33" spans="1:29" x14ac:dyDescent="0.3">
      <c r="A33" s="80">
        <v>30</v>
      </c>
      <c r="B33" s="1">
        <v>75</v>
      </c>
      <c r="C33" s="22">
        <f>COUNTIF('Исходные данные'!$F$4:$F$1003, "="&amp;B33)</f>
        <v>48</v>
      </c>
      <c r="D33" s="6">
        <f>C33/C52</f>
        <v>4.8000000000000001E-2</v>
      </c>
      <c r="E33" s="60"/>
      <c r="F33" s="60"/>
      <c r="J33"/>
      <c r="K33"/>
      <c r="Y33"/>
      <c r="Z33"/>
      <c r="AA33"/>
      <c r="AB33"/>
      <c r="AC33"/>
    </row>
    <row r="34" spans="1:29" x14ac:dyDescent="0.3">
      <c r="A34" s="80">
        <v>31</v>
      </c>
      <c r="B34" s="1">
        <v>76</v>
      </c>
      <c r="C34" s="22">
        <f>COUNTIF('Исходные данные'!$F$4:$F$1003, "="&amp;B34)</f>
        <v>9</v>
      </c>
      <c r="D34" s="6">
        <f>C34/C52</f>
        <v>8.9999999999999993E-3</v>
      </c>
      <c r="E34" s="60"/>
      <c r="F34" s="60"/>
      <c r="J34"/>
      <c r="K34"/>
      <c r="Y34"/>
      <c r="Z34"/>
      <c r="AA34"/>
      <c r="AB34"/>
      <c r="AC34"/>
    </row>
    <row r="35" spans="1:29" x14ac:dyDescent="0.3">
      <c r="A35" s="80">
        <v>32</v>
      </c>
      <c r="B35" s="1">
        <v>77</v>
      </c>
      <c r="C35" s="22">
        <f>COUNTIF('Исходные данные'!$F$4:$F$1003, "="&amp;B35)</f>
        <v>9</v>
      </c>
      <c r="D35" s="6">
        <f>C35/C52</f>
        <v>8.9999999999999993E-3</v>
      </c>
      <c r="E35" s="60"/>
      <c r="F35" s="60"/>
      <c r="J35"/>
      <c r="K35"/>
      <c r="Y35"/>
      <c r="Z35"/>
      <c r="AA35"/>
      <c r="AB35"/>
      <c r="AC35"/>
    </row>
    <row r="36" spans="1:29" x14ac:dyDescent="0.3">
      <c r="A36" s="80">
        <v>33</v>
      </c>
      <c r="B36" s="1">
        <v>78</v>
      </c>
      <c r="C36" s="22">
        <f>COUNTIF('Исходные данные'!$F$4:$F$1003, "="&amp;B36)</f>
        <v>27</v>
      </c>
      <c r="D36" s="6">
        <f>C36/C52</f>
        <v>2.7E-2</v>
      </c>
      <c r="E36" s="60"/>
      <c r="F36" s="60"/>
      <c r="J36"/>
      <c r="K36"/>
      <c r="Y36"/>
      <c r="Z36"/>
      <c r="AA36"/>
      <c r="AB36"/>
      <c r="AC36"/>
    </row>
    <row r="37" spans="1:29" x14ac:dyDescent="0.3">
      <c r="A37" s="80">
        <v>34</v>
      </c>
      <c r="B37" s="1">
        <v>80</v>
      </c>
      <c r="C37" s="22">
        <f>COUNTIF('Исходные данные'!$F$4:$F$1003, "="&amp;B37)</f>
        <v>26</v>
      </c>
      <c r="D37" s="6">
        <f>C37/C52</f>
        <v>2.5999999999999999E-2</v>
      </c>
      <c r="E37" s="60"/>
      <c r="F37" s="60"/>
      <c r="J37"/>
      <c r="K37"/>
      <c r="Y37"/>
      <c r="Z37"/>
      <c r="AA37"/>
      <c r="AB37"/>
      <c r="AC37"/>
    </row>
    <row r="38" spans="1:29" x14ac:dyDescent="0.3">
      <c r="A38" s="80">
        <v>35</v>
      </c>
      <c r="B38" s="1">
        <v>82</v>
      </c>
      <c r="C38" s="22">
        <f>COUNTIF('Исходные данные'!$F$4:$F$1003, "="&amp;B38)</f>
        <v>9</v>
      </c>
      <c r="D38" s="6">
        <f>C38/C52</f>
        <v>8.9999999999999993E-3</v>
      </c>
      <c r="E38" s="60"/>
      <c r="F38" s="60"/>
      <c r="J38"/>
      <c r="K38"/>
      <c r="Y38"/>
      <c r="Z38"/>
      <c r="AA38"/>
      <c r="AB38"/>
      <c r="AC38"/>
    </row>
    <row r="39" spans="1:29" x14ac:dyDescent="0.3">
      <c r="A39" s="80">
        <v>36</v>
      </c>
      <c r="B39" s="1">
        <v>84</v>
      </c>
      <c r="C39" s="22">
        <f>COUNTIF('Исходные данные'!$F$4:$F$1003, "="&amp;B39)</f>
        <v>10</v>
      </c>
      <c r="D39" s="6">
        <f>C39/C52</f>
        <v>0.01</v>
      </c>
      <c r="E39" s="60"/>
      <c r="F39" s="60"/>
      <c r="J39"/>
      <c r="K39"/>
      <c r="Y39"/>
      <c r="Z39"/>
      <c r="AA39"/>
      <c r="AB39"/>
      <c r="AC39"/>
    </row>
    <row r="40" spans="1:29" x14ac:dyDescent="0.3">
      <c r="A40" s="80">
        <v>37</v>
      </c>
      <c r="B40" s="1">
        <v>85</v>
      </c>
      <c r="C40" s="22">
        <f>COUNTIF('Исходные данные'!$F$4:$F$1003, "="&amp;B40)</f>
        <v>36</v>
      </c>
      <c r="D40" s="6">
        <f>C40/C52</f>
        <v>3.5999999999999997E-2</v>
      </c>
      <c r="E40" s="60"/>
      <c r="F40" s="60"/>
      <c r="J40"/>
      <c r="K40"/>
      <c r="Y40"/>
      <c r="Z40"/>
      <c r="AA40"/>
      <c r="AB40"/>
      <c r="AC40"/>
    </row>
    <row r="41" spans="1:29" x14ac:dyDescent="0.3">
      <c r="A41" s="80">
        <v>38</v>
      </c>
      <c r="B41" s="1">
        <v>86</v>
      </c>
      <c r="C41" s="22">
        <f>COUNTIF('Исходные данные'!$F$4:$F$1003, "="&amp;B41)</f>
        <v>9</v>
      </c>
      <c r="D41" s="6">
        <f>C41/C52</f>
        <v>8.9999999999999993E-3</v>
      </c>
      <c r="E41" s="60"/>
      <c r="F41" s="60"/>
      <c r="J41"/>
      <c r="K41"/>
      <c r="Y41"/>
      <c r="Z41"/>
      <c r="AA41"/>
      <c r="AB41"/>
      <c r="AC41"/>
    </row>
    <row r="42" spans="1:29" x14ac:dyDescent="0.3">
      <c r="A42" s="80">
        <v>39</v>
      </c>
      <c r="B42" s="1">
        <v>87</v>
      </c>
      <c r="C42" s="22">
        <f>COUNTIF('Исходные данные'!$F$4:$F$1003, "="&amp;B42)</f>
        <v>18</v>
      </c>
      <c r="D42" s="6">
        <f>C42/C52</f>
        <v>1.7999999999999999E-2</v>
      </c>
      <c r="E42" s="60"/>
      <c r="F42" s="60"/>
      <c r="J42"/>
      <c r="K42"/>
      <c r="Y42"/>
      <c r="Z42"/>
      <c r="AA42"/>
      <c r="AB42"/>
      <c r="AC42"/>
    </row>
    <row r="43" spans="1:29" x14ac:dyDescent="0.3">
      <c r="A43" s="80">
        <v>40</v>
      </c>
      <c r="B43" s="1">
        <v>88</v>
      </c>
      <c r="C43" s="22">
        <f>COUNTIF('Исходные данные'!$F$4:$F$1003, "="&amp;B43)</f>
        <v>9</v>
      </c>
      <c r="D43" s="6">
        <f>C43/C52</f>
        <v>8.9999999999999993E-3</v>
      </c>
      <c r="E43" s="60"/>
      <c r="F43" s="60"/>
      <c r="J43"/>
      <c r="K43"/>
      <c r="Y43"/>
      <c r="Z43"/>
      <c r="AA43"/>
      <c r="AB43"/>
      <c r="AC43"/>
    </row>
    <row r="44" spans="1:29" x14ac:dyDescent="0.3">
      <c r="A44" s="80">
        <v>41</v>
      </c>
      <c r="B44" s="1">
        <v>90</v>
      </c>
      <c r="C44" s="22">
        <f>COUNTIF('Исходные данные'!$F$4:$F$1003, "="&amp;B44)</f>
        <v>9</v>
      </c>
      <c r="D44" s="6">
        <f>C44/C52</f>
        <v>8.9999999999999993E-3</v>
      </c>
      <c r="E44" s="60"/>
      <c r="F44" s="60"/>
      <c r="J44"/>
      <c r="K44"/>
      <c r="Y44"/>
      <c r="Z44"/>
      <c r="AA44"/>
      <c r="AB44"/>
      <c r="AC44"/>
    </row>
    <row r="45" spans="1:29" x14ac:dyDescent="0.3">
      <c r="A45" s="80">
        <v>42</v>
      </c>
      <c r="B45" s="1">
        <v>91</v>
      </c>
      <c r="C45" s="22">
        <f>COUNTIF('Исходные данные'!$F$4:$F$1003, "="&amp;B45)</f>
        <v>18</v>
      </c>
      <c r="D45" s="6">
        <f>C45/C52</f>
        <v>1.7999999999999999E-2</v>
      </c>
      <c r="E45" s="60"/>
      <c r="F45" s="60"/>
      <c r="J45"/>
      <c r="K45"/>
      <c r="Y45"/>
      <c r="Z45"/>
      <c r="AA45"/>
      <c r="AB45"/>
      <c r="AC45"/>
    </row>
    <row r="46" spans="1:29" x14ac:dyDescent="0.3">
      <c r="A46" s="80">
        <v>43</v>
      </c>
      <c r="B46" s="1">
        <v>95</v>
      </c>
      <c r="C46" s="22">
        <f>COUNTIF('Исходные данные'!$F$4:$F$1003, "="&amp;B46)</f>
        <v>9</v>
      </c>
      <c r="D46" s="6">
        <f>C46/C52</f>
        <v>8.9999999999999993E-3</v>
      </c>
      <c r="E46" s="60"/>
      <c r="F46" s="60"/>
      <c r="J46"/>
      <c r="K46"/>
      <c r="Y46"/>
      <c r="Z46"/>
      <c r="AA46"/>
      <c r="AB46"/>
      <c r="AC46"/>
    </row>
    <row r="47" spans="1:29" x14ac:dyDescent="0.3">
      <c r="A47" s="80">
        <v>44</v>
      </c>
      <c r="B47" s="1">
        <v>96</v>
      </c>
      <c r="C47" s="22">
        <f>COUNTIF('Исходные данные'!$F$4:$F$1003, "="&amp;B47)</f>
        <v>9</v>
      </c>
      <c r="D47" s="6">
        <f>C47/C52</f>
        <v>8.9999999999999993E-3</v>
      </c>
      <c r="E47" s="60"/>
      <c r="F47" s="60"/>
      <c r="J47"/>
      <c r="K47"/>
      <c r="Y47"/>
      <c r="Z47"/>
      <c r="AA47"/>
      <c r="AB47"/>
      <c r="AC47"/>
    </row>
    <row r="48" spans="1:29" x14ac:dyDescent="0.3">
      <c r="A48" s="80">
        <v>45</v>
      </c>
      <c r="B48" s="1">
        <v>98</v>
      </c>
      <c r="C48" s="22">
        <f>COUNTIF('Исходные данные'!$F$4:$F$1003, "="&amp;B48)</f>
        <v>9</v>
      </c>
      <c r="D48" s="6">
        <f>C48/C52</f>
        <v>8.9999999999999993E-3</v>
      </c>
      <c r="E48" s="60"/>
      <c r="F48" s="60"/>
      <c r="J48"/>
      <c r="K48"/>
      <c r="Y48"/>
      <c r="Z48"/>
      <c r="AA48"/>
      <c r="AB48"/>
      <c r="AC48"/>
    </row>
    <row r="49" spans="1:29" x14ac:dyDescent="0.3">
      <c r="A49" s="80">
        <v>46</v>
      </c>
      <c r="B49" s="1">
        <v>102</v>
      </c>
      <c r="C49" s="22">
        <f>COUNTIF('Исходные данные'!$F$4:$F$1003, "="&amp;B49)</f>
        <v>9</v>
      </c>
      <c r="D49" s="6">
        <f>C49/C52</f>
        <v>8.9999999999999993E-3</v>
      </c>
      <c r="E49" s="60"/>
      <c r="F49" s="60"/>
      <c r="J49"/>
      <c r="K49"/>
      <c r="Y49"/>
      <c r="Z49"/>
      <c r="AA49"/>
      <c r="AB49"/>
      <c r="AC49"/>
    </row>
    <row r="50" spans="1:29" x14ac:dyDescent="0.3">
      <c r="A50" s="80">
        <v>47</v>
      </c>
      <c r="B50" s="1">
        <v>105</v>
      </c>
      <c r="C50" s="22">
        <f>COUNTIF('Исходные данные'!$F$4:$F$1003, "="&amp;B50)</f>
        <v>9</v>
      </c>
      <c r="D50" s="6">
        <f>C50/C52</f>
        <v>8.9999999999999993E-3</v>
      </c>
      <c r="E50" s="60"/>
      <c r="F50" s="60"/>
      <c r="J50"/>
      <c r="K50"/>
      <c r="Y50"/>
      <c r="Z50"/>
      <c r="AA50"/>
      <c r="AB50"/>
      <c r="AC50"/>
    </row>
    <row r="51" spans="1:29" x14ac:dyDescent="0.3">
      <c r="A51" s="80">
        <v>48</v>
      </c>
      <c r="B51" s="1">
        <v>110</v>
      </c>
      <c r="C51" s="22">
        <f>COUNTIF('Исходные данные'!$F$4:$F$1003, "="&amp;B51)</f>
        <v>19</v>
      </c>
      <c r="D51" s="6">
        <f>C51/C52</f>
        <v>1.9E-2</v>
      </c>
      <c r="E51" s="60"/>
      <c r="F51" s="60"/>
      <c r="J51"/>
      <c r="K51"/>
      <c r="Y51"/>
      <c r="Z51"/>
      <c r="AA51"/>
      <c r="AB51"/>
      <c r="AC51"/>
    </row>
    <row r="52" spans="1:29" x14ac:dyDescent="0.3">
      <c r="A52" s="80"/>
      <c r="B52" s="58" t="s">
        <v>13</v>
      </c>
      <c r="C52" s="58">
        <f>SUM(C4:C51)</f>
        <v>1000</v>
      </c>
      <c r="D52" s="59">
        <f>SUM(D4:D51)</f>
        <v>1.0000000000000004</v>
      </c>
      <c r="E52" s="61"/>
      <c r="F52" s="61"/>
      <c r="J52"/>
      <c r="K52"/>
      <c r="Y52"/>
      <c r="Z52"/>
      <c r="AA52"/>
      <c r="AB52"/>
      <c r="AC52"/>
    </row>
    <row r="53" spans="1:29" ht="15" thickBot="1" x14ac:dyDescent="0.35">
      <c r="J53"/>
      <c r="K53"/>
      <c r="Y53"/>
      <c r="Z53"/>
      <c r="AA53"/>
      <c r="AB53"/>
      <c r="AC53"/>
    </row>
    <row r="54" spans="1:29" ht="15" thickBot="1" x14ac:dyDescent="0.35">
      <c r="B54" s="263" t="s">
        <v>53</v>
      </c>
      <c r="C54" s="264"/>
      <c r="D54" s="264"/>
      <c r="E54" s="264"/>
      <c r="F54" s="265"/>
      <c r="G54" s="26"/>
      <c r="J54"/>
      <c r="K54"/>
      <c r="Y54"/>
      <c r="Z54"/>
      <c r="AA54"/>
      <c r="AB54"/>
      <c r="AC54"/>
    </row>
    <row r="55" spans="1:29" x14ac:dyDescent="0.3">
      <c r="B55" s="266"/>
      <c r="C55" s="267"/>
      <c r="D55" s="267"/>
      <c r="E55" s="267"/>
      <c r="F55" s="268"/>
      <c r="G55" s="64">
        <v>0</v>
      </c>
      <c r="J55"/>
      <c r="K55"/>
      <c r="Y55"/>
      <c r="Z55"/>
      <c r="AA55"/>
      <c r="AB55"/>
      <c r="AC55"/>
    </row>
    <row r="56" spans="1:29" x14ac:dyDescent="0.3">
      <c r="B56" s="269"/>
      <c r="C56" s="270"/>
      <c r="D56" s="270"/>
      <c r="E56" s="270"/>
      <c r="F56" s="271"/>
      <c r="G56" s="65">
        <f t="shared" ref="G56:G103" si="0">G55+D4</f>
        <v>0.01</v>
      </c>
      <c r="J56"/>
      <c r="K56"/>
      <c r="Y56"/>
      <c r="Z56"/>
      <c r="AA56"/>
      <c r="AB56"/>
      <c r="AC56"/>
    </row>
    <row r="57" spans="1:29" x14ac:dyDescent="0.3">
      <c r="B57" s="269"/>
      <c r="C57" s="270"/>
      <c r="D57" s="270"/>
      <c r="E57" s="270"/>
      <c r="F57" s="271"/>
      <c r="G57" s="65">
        <f t="shared" si="0"/>
        <v>0.02</v>
      </c>
      <c r="J57"/>
      <c r="K57"/>
      <c r="Y57"/>
      <c r="Z57"/>
      <c r="AA57"/>
      <c r="AB57"/>
      <c r="AC57"/>
    </row>
    <row r="58" spans="1:29" x14ac:dyDescent="0.3">
      <c r="B58" s="269"/>
      <c r="C58" s="270"/>
      <c r="D58" s="270"/>
      <c r="E58" s="270"/>
      <c r="F58" s="271"/>
      <c r="G58" s="65">
        <f t="shared" si="0"/>
        <v>2.8999999999999998E-2</v>
      </c>
      <c r="J58"/>
      <c r="K58"/>
      <c r="Y58"/>
      <c r="Z58"/>
      <c r="AA58"/>
      <c r="AB58"/>
      <c r="AC58"/>
    </row>
    <row r="59" spans="1:29" x14ac:dyDescent="0.3">
      <c r="B59" s="269"/>
      <c r="C59" s="270"/>
      <c r="D59" s="270"/>
      <c r="E59" s="270"/>
      <c r="F59" s="271"/>
      <c r="G59" s="65">
        <f t="shared" si="0"/>
        <v>0.122</v>
      </c>
      <c r="J59"/>
      <c r="K59"/>
      <c r="Y59"/>
      <c r="Z59"/>
      <c r="AA59"/>
      <c r="AB59"/>
      <c r="AC59"/>
    </row>
    <row r="60" spans="1:29" x14ac:dyDescent="0.3">
      <c r="B60" s="269"/>
      <c r="C60" s="270"/>
      <c r="D60" s="270"/>
      <c r="E60" s="270"/>
      <c r="F60" s="271"/>
      <c r="G60" s="65">
        <f t="shared" si="0"/>
        <v>0.13100000000000001</v>
      </c>
      <c r="J60"/>
      <c r="K60"/>
      <c r="Y60"/>
      <c r="Z60"/>
      <c r="AA60"/>
      <c r="AB60"/>
      <c r="AC60"/>
    </row>
    <row r="61" spans="1:29" x14ac:dyDescent="0.3">
      <c r="B61" s="269"/>
      <c r="C61" s="270"/>
      <c r="D61" s="270"/>
      <c r="E61" s="270"/>
      <c r="F61" s="271"/>
      <c r="G61" s="65">
        <f t="shared" si="0"/>
        <v>0.13900000000000001</v>
      </c>
      <c r="J61"/>
      <c r="K61"/>
      <c r="Y61"/>
      <c r="Z61"/>
      <c r="AA61"/>
      <c r="AB61"/>
      <c r="AC61"/>
    </row>
    <row r="62" spans="1:29" x14ac:dyDescent="0.3">
      <c r="B62" s="269"/>
      <c r="C62" s="270"/>
      <c r="D62" s="270"/>
      <c r="E62" s="270"/>
      <c r="F62" s="271"/>
      <c r="G62" s="65">
        <f t="shared" si="0"/>
        <v>0.14700000000000002</v>
      </c>
      <c r="J62"/>
      <c r="K62"/>
      <c r="Y62"/>
      <c r="Z62"/>
      <c r="AA62"/>
      <c r="AB62"/>
      <c r="AC62"/>
    </row>
    <row r="63" spans="1:29" x14ac:dyDescent="0.3">
      <c r="B63" s="269"/>
      <c r="C63" s="270"/>
      <c r="D63" s="270"/>
      <c r="E63" s="270"/>
      <c r="F63" s="271"/>
      <c r="G63" s="65">
        <f t="shared" si="0"/>
        <v>0.16500000000000001</v>
      </c>
      <c r="J63"/>
      <c r="K63"/>
      <c r="Y63"/>
      <c r="Z63"/>
      <c r="AA63"/>
      <c r="AB63"/>
      <c r="AC63"/>
    </row>
    <row r="64" spans="1:29" x14ac:dyDescent="0.3">
      <c r="B64" s="269"/>
      <c r="C64" s="270"/>
      <c r="D64" s="270"/>
      <c r="E64" s="270"/>
      <c r="F64" s="271"/>
      <c r="G64" s="65">
        <f t="shared" si="0"/>
        <v>0.20300000000000001</v>
      </c>
      <c r="J64"/>
      <c r="K64"/>
      <c r="Y64"/>
      <c r="Z64"/>
      <c r="AA64"/>
      <c r="AB64"/>
      <c r="AC64"/>
    </row>
    <row r="65" spans="2:29" x14ac:dyDescent="0.3">
      <c r="B65" s="269"/>
      <c r="C65" s="270"/>
      <c r="D65" s="270"/>
      <c r="E65" s="270"/>
      <c r="F65" s="271"/>
      <c r="G65" s="65">
        <f t="shared" si="0"/>
        <v>0.21200000000000002</v>
      </c>
      <c r="J65"/>
      <c r="K65"/>
      <c r="Y65"/>
      <c r="Z65"/>
      <c r="AA65"/>
      <c r="AB65"/>
      <c r="AC65"/>
    </row>
    <row r="66" spans="2:29" x14ac:dyDescent="0.3">
      <c r="B66" s="269"/>
      <c r="C66" s="270"/>
      <c r="D66" s="270"/>
      <c r="E66" s="270"/>
      <c r="F66" s="271"/>
      <c r="G66" s="65">
        <f t="shared" si="0"/>
        <v>0.23</v>
      </c>
      <c r="J66"/>
      <c r="K66"/>
      <c r="Y66"/>
      <c r="Z66"/>
      <c r="AA66"/>
      <c r="AB66"/>
      <c r="AC66"/>
    </row>
    <row r="67" spans="2:29" x14ac:dyDescent="0.3">
      <c r="B67" s="269"/>
      <c r="C67" s="270"/>
      <c r="D67" s="270"/>
      <c r="E67" s="270"/>
      <c r="F67" s="271"/>
      <c r="G67" s="65">
        <f t="shared" si="0"/>
        <v>0.248</v>
      </c>
      <c r="J67"/>
      <c r="K67"/>
      <c r="Y67"/>
      <c r="Z67"/>
      <c r="AA67"/>
      <c r="AB67"/>
      <c r="AC67"/>
    </row>
    <row r="68" spans="2:29" x14ac:dyDescent="0.3">
      <c r="B68" s="269"/>
      <c r="C68" s="270"/>
      <c r="D68" s="270"/>
      <c r="E68" s="270"/>
      <c r="F68" s="271"/>
      <c r="G68" s="65">
        <f t="shared" si="0"/>
        <v>0.29299999999999998</v>
      </c>
      <c r="J68"/>
      <c r="K68"/>
      <c r="Y68"/>
      <c r="Z68"/>
      <c r="AA68"/>
      <c r="AB68"/>
      <c r="AC68"/>
    </row>
    <row r="69" spans="2:29" x14ac:dyDescent="0.3">
      <c r="B69" s="269"/>
      <c r="C69" s="270"/>
      <c r="D69" s="270"/>
      <c r="E69" s="270"/>
      <c r="F69" s="271"/>
      <c r="G69" s="65">
        <f t="shared" si="0"/>
        <v>0.33299999999999996</v>
      </c>
      <c r="J69"/>
      <c r="K69"/>
      <c r="Y69"/>
      <c r="Z69"/>
      <c r="AA69"/>
      <c r="AB69"/>
      <c r="AC69"/>
    </row>
    <row r="70" spans="2:29" x14ac:dyDescent="0.3">
      <c r="B70" s="269"/>
      <c r="C70" s="270"/>
      <c r="D70" s="270"/>
      <c r="E70" s="270"/>
      <c r="F70" s="271"/>
      <c r="G70" s="65">
        <f t="shared" si="0"/>
        <v>0.37099999999999994</v>
      </c>
      <c r="J70"/>
      <c r="K70"/>
      <c r="Y70"/>
      <c r="Z70"/>
      <c r="AA70"/>
      <c r="AB70"/>
      <c r="AC70"/>
    </row>
    <row r="71" spans="2:29" x14ac:dyDescent="0.3">
      <c r="B71" s="269"/>
      <c r="C71" s="270"/>
      <c r="D71" s="270"/>
      <c r="E71" s="270"/>
      <c r="F71" s="271"/>
      <c r="G71" s="65">
        <f t="shared" si="0"/>
        <v>0.41699999999999993</v>
      </c>
      <c r="Y71"/>
      <c r="Z71"/>
      <c r="AA71"/>
      <c r="AB71"/>
      <c r="AC71"/>
    </row>
    <row r="72" spans="2:29" x14ac:dyDescent="0.3">
      <c r="B72" s="269"/>
      <c r="C72" s="270"/>
      <c r="D72" s="270"/>
      <c r="E72" s="270"/>
      <c r="F72" s="271"/>
      <c r="G72" s="65">
        <f t="shared" si="0"/>
        <v>0.44599999999999995</v>
      </c>
      <c r="Y72"/>
      <c r="Z72"/>
      <c r="AA72"/>
      <c r="AB72"/>
      <c r="AC72"/>
    </row>
    <row r="73" spans="2:29" x14ac:dyDescent="0.3">
      <c r="B73" s="269"/>
      <c r="C73" s="270"/>
      <c r="D73" s="270"/>
      <c r="E73" s="270"/>
      <c r="F73" s="271"/>
      <c r="G73" s="65">
        <f t="shared" si="0"/>
        <v>0.47199999999999998</v>
      </c>
      <c r="J73"/>
      <c r="K73"/>
      <c r="Y73"/>
      <c r="Z73"/>
      <c r="AA73"/>
      <c r="AB73"/>
      <c r="AC73"/>
    </row>
    <row r="74" spans="2:29" x14ac:dyDescent="0.3">
      <c r="B74" s="269"/>
      <c r="C74" s="270"/>
      <c r="D74" s="270"/>
      <c r="E74" s="270"/>
      <c r="F74" s="271"/>
      <c r="G74" s="65">
        <f t="shared" si="0"/>
        <v>0.52400000000000002</v>
      </c>
      <c r="J74"/>
      <c r="K74"/>
      <c r="Y74"/>
      <c r="Z74"/>
      <c r="AA74"/>
      <c r="AB74"/>
      <c r="AC74"/>
    </row>
    <row r="75" spans="2:29" x14ac:dyDescent="0.3">
      <c r="B75" s="269"/>
      <c r="C75" s="270"/>
      <c r="D75" s="270"/>
      <c r="E75" s="270"/>
      <c r="F75" s="271"/>
      <c r="G75" s="65">
        <f t="shared" si="0"/>
        <v>0.53400000000000003</v>
      </c>
      <c r="J75"/>
      <c r="K75"/>
      <c r="Y75"/>
      <c r="Z75"/>
      <c r="AA75"/>
      <c r="AB75"/>
      <c r="AC75"/>
    </row>
    <row r="76" spans="2:29" x14ac:dyDescent="0.3">
      <c r="B76" s="269"/>
      <c r="C76" s="270"/>
      <c r="D76" s="270"/>
      <c r="E76" s="270"/>
      <c r="F76" s="271"/>
      <c r="G76" s="65">
        <f t="shared" si="0"/>
        <v>0.56800000000000006</v>
      </c>
      <c r="J76"/>
      <c r="K76"/>
      <c r="Y76"/>
      <c r="Z76"/>
      <c r="AA76"/>
      <c r="AB76"/>
      <c r="AC76"/>
    </row>
    <row r="77" spans="2:29" x14ac:dyDescent="0.3">
      <c r="B77" s="269"/>
      <c r="C77" s="270"/>
      <c r="D77" s="270"/>
      <c r="E77" s="270"/>
      <c r="F77" s="271"/>
      <c r="G77" s="65">
        <f t="shared" si="0"/>
        <v>0.58600000000000008</v>
      </c>
      <c r="J77"/>
      <c r="K77"/>
      <c r="Y77"/>
      <c r="Z77"/>
      <c r="AA77"/>
      <c r="AB77"/>
      <c r="AC77"/>
    </row>
    <row r="78" spans="2:29" x14ac:dyDescent="0.3">
      <c r="B78" s="269"/>
      <c r="C78" s="270"/>
      <c r="D78" s="270"/>
      <c r="E78" s="270"/>
      <c r="F78" s="271"/>
      <c r="G78" s="65">
        <f t="shared" si="0"/>
        <v>0.59500000000000008</v>
      </c>
      <c r="J78"/>
      <c r="K78"/>
      <c r="Y78"/>
      <c r="Z78"/>
      <c r="AA78"/>
      <c r="AB78"/>
      <c r="AC78"/>
    </row>
    <row r="79" spans="2:29" x14ac:dyDescent="0.3">
      <c r="B79" s="269"/>
      <c r="C79" s="270"/>
      <c r="D79" s="270"/>
      <c r="E79" s="270"/>
      <c r="F79" s="271"/>
      <c r="G79" s="65">
        <f t="shared" si="0"/>
        <v>0.6140000000000001</v>
      </c>
      <c r="J79"/>
      <c r="K79"/>
      <c r="Y79"/>
      <c r="Z79"/>
      <c r="AA79"/>
      <c r="AB79"/>
      <c r="AC79"/>
    </row>
    <row r="80" spans="2:29" x14ac:dyDescent="0.3">
      <c r="B80" s="269"/>
      <c r="C80" s="270"/>
      <c r="D80" s="270"/>
      <c r="E80" s="270"/>
      <c r="F80" s="271"/>
      <c r="G80" s="65">
        <f t="shared" si="0"/>
        <v>0.65100000000000013</v>
      </c>
      <c r="J80"/>
      <c r="K80"/>
      <c r="Y80"/>
      <c r="Z80"/>
      <c r="AA80"/>
      <c r="AB80"/>
      <c r="AC80"/>
    </row>
    <row r="81" spans="2:29" x14ac:dyDescent="0.3">
      <c r="B81" s="269"/>
      <c r="C81" s="270"/>
      <c r="D81" s="270"/>
      <c r="E81" s="270"/>
      <c r="F81" s="271"/>
      <c r="G81" s="65">
        <f t="shared" si="0"/>
        <v>0.66000000000000014</v>
      </c>
      <c r="J81"/>
      <c r="K81"/>
      <c r="Y81"/>
      <c r="Z81"/>
      <c r="AA81"/>
      <c r="AB81"/>
      <c r="AC81"/>
    </row>
    <row r="82" spans="2:29" x14ac:dyDescent="0.3">
      <c r="B82" s="269"/>
      <c r="C82" s="270"/>
      <c r="D82" s="270"/>
      <c r="E82" s="270"/>
      <c r="F82" s="271"/>
      <c r="G82" s="65">
        <f t="shared" si="0"/>
        <v>0.67000000000000015</v>
      </c>
      <c r="J82"/>
      <c r="K82"/>
      <c r="Y82"/>
      <c r="Z82"/>
      <c r="AA82"/>
      <c r="AB82"/>
      <c r="AC82"/>
    </row>
    <row r="83" spans="2:29" x14ac:dyDescent="0.3">
      <c r="B83" s="269"/>
      <c r="C83" s="270"/>
      <c r="D83" s="270"/>
      <c r="E83" s="270"/>
      <c r="F83" s="271"/>
      <c r="G83" s="65">
        <f t="shared" si="0"/>
        <v>0.67900000000000016</v>
      </c>
      <c r="J83"/>
      <c r="K83"/>
      <c r="Y83"/>
      <c r="Z83"/>
      <c r="AA83"/>
      <c r="AB83"/>
      <c r="AC83"/>
    </row>
    <row r="84" spans="2:29" x14ac:dyDescent="0.3">
      <c r="B84" s="269"/>
      <c r="C84" s="270"/>
      <c r="D84" s="270"/>
      <c r="E84" s="270"/>
      <c r="F84" s="271"/>
      <c r="G84" s="65">
        <f t="shared" si="0"/>
        <v>0.69900000000000018</v>
      </c>
      <c r="J84"/>
      <c r="K84"/>
      <c r="Y84"/>
      <c r="Z84"/>
      <c r="AA84"/>
      <c r="AB84"/>
      <c r="AC84"/>
    </row>
    <row r="85" spans="2:29" x14ac:dyDescent="0.3">
      <c r="B85" s="269"/>
      <c r="C85" s="270"/>
      <c r="D85" s="270"/>
      <c r="E85" s="270"/>
      <c r="F85" s="271"/>
      <c r="G85" s="65">
        <f t="shared" si="0"/>
        <v>0.74700000000000022</v>
      </c>
      <c r="J85"/>
      <c r="K85"/>
      <c r="Y85"/>
      <c r="Z85"/>
      <c r="AA85"/>
      <c r="AB85"/>
      <c r="AC85"/>
    </row>
    <row r="86" spans="2:29" x14ac:dyDescent="0.3">
      <c r="B86" s="269"/>
      <c r="C86" s="270"/>
      <c r="D86" s="270"/>
      <c r="E86" s="270"/>
      <c r="F86" s="271"/>
      <c r="G86" s="65">
        <f t="shared" si="0"/>
        <v>0.75600000000000023</v>
      </c>
      <c r="J86"/>
      <c r="K86"/>
      <c r="Y86"/>
      <c r="Z86"/>
      <c r="AA86"/>
      <c r="AB86"/>
      <c r="AC86"/>
    </row>
    <row r="87" spans="2:29" x14ac:dyDescent="0.3">
      <c r="B87" s="269"/>
      <c r="C87" s="270"/>
      <c r="D87" s="270"/>
      <c r="E87" s="270"/>
      <c r="F87" s="271"/>
      <c r="G87" s="65">
        <f t="shared" si="0"/>
        <v>0.76500000000000024</v>
      </c>
      <c r="J87"/>
      <c r="K87"/>
      <c r="Y87"/>
      <c r="Z87"/>
      <c r="AA87"/>
      <c r="AB87"/>
      <c r="AC87"/>
    </row>
    <row r="88" spans="2:29" x14ac:dyDescent="0.3">
      <c r="B88" s="269"/>
      <c r="C88" s="270"/>
      <c r="D88" s="270"/>
      <c r="E88" s="270"/>
      <c r="F88" s="271"/>
      <c r="G88" s="65">
        <f t="shared" si="0"/>
        <v>0.79200000000000026</v>
      </c>
      <c r="J88"/>
      <c r="K88"/>
      <c r="Y88"/>
      <c r="Z88"/>
      <c r="AA88"/>
      <c r="AB88"/>
      <c r="AC88"/>
    </row>
    <row r="89" spans="2:29" x14ac:dyDescent="0.3">
      <c r="B89" s="269"/>
      <c r="C89" s="270"/>
      <c r="D89" s="270"/>
      <c r="E89" s="270"/>
      <c r="F89" s="271"/>
      <c r="G89" s="65">
        <f t="shared" si="0"/>
        <v>0.81800000000000028</v>
      </c>
      <c r="J89"/>
      <c r="K89"/>
      <c r="Y89"/>
      <c r="Z89"/>
      <c r="AA89"/>
      <c r="AB89"/>
      <c r="AC89"/>
    </row>
    <row r="90" spans="2:29" x14ac:dyDescent="0.3">
      <c r="B90" s="269"/>
      <c r="C90" s="270"/>
      <c r="D90" s="270"/>
      <c r="E90" s="270"/>
      <c r="F90" s="271"/>
      <c r="G90" s="65">
        <f t="shared" si="0"/>
        <v>0.82700000000000029</v>
      </c>
      <c r="J90"/>
      <c r="K90"/>
      <c r="Y90"/>
      <c r="Z90"/>
      <c r="AA90"/>
      <c r="AB90"/>
      <c r="AC90"/>
    </row>
    <row r="91" spans="2:29" x14ac:dyDescent="0.3">
      <c r="B91" s="269"/>
      <c r="C91" s="270"/>
      <c r="D91" s="270"/>
      <c r="E91" s="270"/>
      <c r="F91" s="271"/>
      <c r="G91" s="65">
        <f t="shared" si="0"/>
        <v>0.8370000000000003</v>
      </c>
      <c r="J91"/>
      <c r="K91"/>
      <c r="Y91"/>
      <c r="Z91"/>
      <c r="AA91"/>
      <c r="AB91"/>
      <c r="AC91"/>
    </row>
    <row r="92" spans="2:29" x14ac:dyDescent="0.3">
      <c r="B92" s="269"/>
      <c r="C92" s="270"/>
      <c r="D92" s="270"/>
      <c r="E92" s="270"/>
      <c r="F92" s="271"/>
      <c r="G92" s="65">
        <f t="shared" si="0"/>
        <v>0.87300000000000033</v>
      </c>
      <c r="J92"/>
      <c r="K92"/>
      <c r="Y92"/>
      <c r="Z92"/>
      <c r="AA92"/>
      <c r="AB92"/>
      <c r="AC92"/>
    </row>
    <row r="93" spans="2:29" x14ac:dyDescent="0.3">
      <c r="B93" s="269"/>
      <c r="C93" s="270"/>
      <c r="D93" s="270"/>
      <c r="E93" s="270"/>
      <c r="F93" s="271"/>
      <c r="G93" s="65">
        <f t="shared" si="0"/>
        <v>0.88200000000000034</v>
      </c>
      <c r="J93"/>
      <c r="K93"/>
    </row>
    <row r="94" spans="2:29" x14ac:dyDescent="0.3">
      <c r="B94" s="269"/>
      <c r="C94" s="270"/>
      <c r="D94" s="270"/>
      <c r="E94" s="270"/>
      <c r="F94" s="271"/>
      <c r="G94" s="65">
        <f t="shared" si="0"/>
        <v>0.90000000000000036</v>
      </c>
      <c r="J94"/>
      <c r="K94"/>
      <c r="Y94"/>
      <c r="Z94"/>
      <c r="AA94"/>
      <c r="AB94"/>
      <c r="AC94"/>
    </row>
    <row r="95" spans="2:29" x14ac:dyDescent="0.3">
      <c r="B95" s="269"/>
      <c r="C95" s="270"/>
      <c r="D95" s="270"/>
      <c r="E95" s="270"/>
      <c r="F95" s="271"/>
      <c r="G95" s="65">
        <f t="shared" si="0"/>
        <v>0.90900000000000036</v>
      </c>
      <c r="J95"/>
      <c r="K95"/>
      <c r="Y95"/>
      <c r="Z95"/>
      <c r="AA95"/>
      <c r="AB95"/>
      <c r="AC95"/>
    </row>
    <row r="96" spans="2:29" x14ac:dyDescent="0.3">
      <c r="B96" s="269"/>
      <c r="C96" s="270"/>
      <c r="D96" s="270"/>
      <c r="E96" s="270"/>
      <c r="F96" s="271"/>
      <c r="G96" s="65">
        <f t="shared" si="0"/>
        <v>0.91800000000000037</v>
      </c>
      <c r="J96"/>
      <c r="K96"/>
      <c r="Y96"/>
      <c r="Z96"/>
      <c r="AA96"/>
      <c r="AB96"/>
      <c r="AC96"/>
    </row>
    <row r="97" spans="2:29" x14ac:dyDescent="0.3">
      <c r="B97" s="269"/>
      <c r="C97" s="270"/>
      <c r="D97" s="270"/>
      <c r="E97" s="270"/>
      <c r="F97" s="271"/>
      <c r="G97" s="65">
        <f t="shared" si="0"/>
        <v>0.93600000000000039</v>
      </c>
      <c r="J97"/>
      <c r="K97"/>
      <c r="Y97"/>
      <c r="Z97"/>
      <c r="AA97"/>
      <c r="AB97"/>
      <c r="AC97"/>
    </row>
    <row r="98" spans="2:29" x14ac:dyDescent="0.3">
      <c r="B98" s="269"/>
      <c r="C98" s="270"/>
      <c r="D98" s="270"/>
      <c r="E98" s="270"/>
      <c r="F98" s="271"/>
      <c r="G98" s="65">
        <f t="shared" si="0"/>
        <v>0.9450000000000004</v>
      </c>
      <c r="J98"/>
      <c r="K98"/>
      <c r="Y98"/>
      <c r="Z98"/>
      <c r="AA98"/>
      <c r="AB98"/>
      <c r="AC98"/>
    </row>
    <row r="99" spans="2:29" x14ac:dyDescent="0.3">
      <c r="B99" s="269"/>
      <c r="C99" s="270"/>
      <c r="D99" s="270"/>
      <c r="E99" s="270"/>
      <c r="F99" s="271"/>
      <c r="G99" s="65">
        <f t="shared" si="0"/>
        <v>0.9540000000000004</v>
      </c>
      <c r="J99"/>
      <c r="K99"/>
      <c r="Y99"/>
      <c r="Z99"/>
      <c r="AA99"/>
      <c r="AB99"/>
      <c r="AC99"/>
    </row>
    <row r="100" spans="2:29" x14ac:dyDescent="0.3">
      <c r="B100" s="269"/>
      <c r="C100" s="270"/>
      <c r="D100" s="270"/>
      <c r="E100" s="270"/>
      <c r="F100" s="271"/>
      <c r="G100" s="65">
        <f t="shared" si="0"/>
        <v>0.96300000000000041</v>
      </c>
      <c r="J100"/>
      <c r="K100"/>
      <c r="Y100"/>
      <c r="Z100"/>
      <c r="AA100"/>
      <c r="AB100"/>
      <c r="AC100"/>
    </row>
    <row r="101" spans="2:29" x14ac:dyDescent="0.3">
      <c r="B101" s="269"/>
      <c r="C101" s="270"/>
      <c r="D101" s="270"/>
      <c r="E101" s="270"/>
      <c r="F101" s="271"/>
      <c r="G101" s="65">
        <f t="shared" si="0"/>
        <v>0.97200000000000042</v>
      </c>
      <c r="J101"/>
      <c r="K101"/>
      <c r="Y101"/>
      <c r="Z101"/>
      <c r="AA101"/>
      <c r="AB101"/>
      <c r="AC101"/>
    </row>
    <row r="102" spans="2:29" x14ac:dyDescent="0.3">
      <c r="B102" s="269"/>
      <c r="C102" s="270"/>
      <c r="D102" s="270"/>
      <c r="E102" s="270"/>
      <c r="F102" s="271"/>
      <c r="G102" s="65">
        <f t="shared" si="0"/>
        <v>0.98100000000000043</v>
      </c>
      <c r="J102"/>
      <c r="K102"/>
      <c r="Y102"/>
      <c r="Z102"/>
      <c r="AA102"/>
      <c r="AB102"/>
      <c r="AC102"/>
    </row>
    <row r="103" spans="2:29" x14ac:dyDescent="0.3">
      <c r="B103" s="269"/>
      <c r="C103" s="270"/>
      <c r="D103" s="270"/>
      <c r="E103" s="270"/>
      <c r="F103" s="271"/>
      <c r="G103" s="65">
        <f t="shared" si="0"/>
        <v>1.0000000000000004</v>
      </c>
      <c r="J103"/>
      <c r="K103"/>
      <c r="Y103"/>
      <c r="Z103"/>
      <c r="AA103"/>
      <c r="AB103"/>
      <c r="AC103"/>
    </row>
    <row r="104" spans="2:29" x14ac:dyDescent="0.3">
      <c r="B104" s="269"/>
      <c r="C104" s="270"/>
      <c r="D104" s="270"/>
      <c r="E104" s="270"/>
      <c r="F104" s="271"/>
      <c r="G104" s="28"/>
      <c r="J104"/>
      <c r="K104"/>
      <c r="Y104"/>
      <c r="Z104"/>
      <c r="AA104"/>
      <c r="AB104"/>
      <c r="AC104"/>
    </row>
    <row r="105" spans="2:29" x14ac:dyDescent="0.3">
      <c r="B105" s="269"/>
      <c r="C105" s="270"/>
      <c r="D105" s="270"/>
      <c r="E105" s="270"/>
      <c r="F105" s="271"/>
      <c r="G105" s="28"/>
      <c r="J105"/>
      <c r="K105"/>
      <c r="Y105"/>
      <c r="Z105"/>
      <c r="AA105"/>
      <c r="AB105"/>
      <c r="AC105"/>
    </row>
    <row r="106" spans="2:29" x14ac:dyDescent="0.3">
      <c r="B106" s="269"/>
      <c r="C106" s="270"/>
      <c r="D106" s="270"/>
      <c r="E106" s="270"/>
      <c r="F106" s="271"/>
      <c r="G106" s="28"/>
      <c r="J106"/>
      <c r="K106"/>
      <c r="Y106"/>
      <c r="Z106"/>
      <c r="AA106"/>
      <c r="AB106"/>
      <c r="AC106"/>
    </row>
    <row r="107" spans="2:29" x14ac:dyDescent="0.3">
      <c r="B107" s="269"/>
      <c r="C107" s="270"/>
      <c r="D107" s="270"/>
      <c r="E107" s="270"/>
      <c r="F107" s="271"/>
      <c r="G107" s="28"/>
      <c r="J107"/>
      <c r="K107"/>
      <c r="Y107"/>
      <c r="Z107"/>
      <c r="AA107"/>
      <c r="AB107"/>
      <c r="AC107"/>
    </row>
    <row r="108" spans="2:29" x14ac:dyDescent="0.3">
      <c r="B108" s="269"/>
      <c r="C108" s="270"/>
      <c r="D108" s="270"/>
      <c r="E108" s="270"/>
      <c r="F108" s="271"/>
      <c r="G108" s="28"/>
      <c r="J108"/>
      <c r="K108"/>
      <c r="Y108"/>
      <c r="Z108"/>
      <c r="AA108"/>
      <c r="AB108"/>
      <c r="AC108"/>
    </row>
    <row r="109" spans="2:29" x14ac:dyDescent="0.3">
      <c r="B109" s="269"/>
      <c r="C109" s="270"/>
      <c r="D109" s="270"/>
      <c r="E109" s="270"/>
      <c r="F109" s="271"/>
      <c r="G109" s="28"/>
      <c r="J109"/>
      <c r="K109"/>
      <c r="Y109"/>
      <c r="Z109"/>
      <c r="AA109"/>
      <c r="AB109"/>
      <c r="AC109"/>
    </row>
    <row r="110" spans="2:29" x14ac:dyDescent="0.3">
      <c r="B110" s="269"/>
      <c r="C110" s="270"/>
      <c r="D110" s="270"/>
      <c r="E110" s="270"/>
      <c r="F110" s="271"/>
      <c r="G110" s="28"/>
      <c r="J110"/>
      <c r="K110"/>
      <c r="Y110"/>
      <c r="Z110"/>
      <c r="AA110"/>
      <c r="AB110"/>
      <c r="AC110"/>
    </row>
    <row r="111" spans="2:29" ht="15" thickBot="1" x14ac:dyDescent="0.35">
      <c r="B111" s="272"/>
      <c r="C111" s="273"/>
      <c r="D111" s="273"/>
      <c r="E111" s="273"/>
      <c r="F111" s="274"/>
      <c r="G111" s="67"/>
      <c r="Y111"/>
      <c r="Z111"/>
      <c r="AA111"/>
      <c r="AB111"/>
      <c r="AC111"/>
    </row>
    <row r="112" spans="2:29" x14ac:dyDescent="0.3">
      <c r="Y112"/>
      <c r="Z112"/>
      <c r="AA112"/>
      <c r="AB112"/>
      <c r="AC112"/>
    </row>
    <row r="113" spans="2:29" x14ac:dyDescent="0.3">
      <c r="B113" s="247" t="s">
        <v>54</v>
      </c>
      <c r="C113" s="248"/>
      <c r="D113" s="248"/>
      <c r="E113" s="248"/>
      <c r="F113" s="249"/>
      <c r="Y113"/>
      <c r="Z113"/>
      <c r="AA113"/>
      <c r="AB113"/>
      <c r="AC113"/>
    </row>
    <row r="114" spans="2:29" x14ac:dyDescent="0.3">
      <c r="B114" s="250" t="s">
        <v>16</v>
      </c>
      <c r="C114" s="250"/>
      <c r="D114" s="250"/>
      <c r="E114" s="250"/>
      <c r="F114" s="63">
        <f xml:space="preserve"> B4*D4+B5*D5+B6*D6+B7*D7+B8*D8+B9*D9+B10*D10+B11*D11+B12*D12+B13*D13+B14*D14+B15*D15+B16*D16+B17*D17+B18*D18+B19*D19+B20*D20+B21*D21+B22*D22+B23*D23+B24*D24+B25*D25+B26*D26+B27*D27+B28*D28+B29*D29+B30*D30+B31*D31+B32*D32+B33*D33+B34*D34+B35*D35+B36*D36+B37*D37+B38*D38+B39*D39+B40*D40+B41*D41+B42*D42+B43*D43+B44*D44+B45*D45+B46*D46+B47*D47+B48*D48+B49*D49+B50*D50+B51*D51</f>
        <v>65.253</v>
      </c>
      <c r="Y114"/>
      <c r="Z114"/>
      <c r="AA114"/>
      <c r="AB114"/>
      <c r="AC114"/>
    </row>
    <row r="115" spans="2:29" x14ac:dyDescent="0.3">
      <c r="B115" s="250" t="s">
        <v>17</v>
      </c>
      <c r="C115" s="250"/>
      <c r="D115" s="250"/>
      <c r="E115" s="250"/>
      <c r="F115" s="63">
        <f xml:space="preserve"> (B4*C4+B5*C5+B6*C6+B7*C7+B8*C8+B9*C9+B10*C10+B11*C11+B12*C12+B13*C13+B14*C14+B15*C15+B16*C16+B17*C17+B18*C18+B19*C19+B20*C20+B21*C21+B22*C22+B23*C23+B24*C24+B25*C25+B26*C26+B27*C27+B28*C28+B29*C29+B30*C30+B31*C31+B32*C32+B33*C33+B34*C34+B35*C35+B36*C36+B37*C37+B38*C38+B39*C39+B40*C40+B41*C41+B42*C42+B43*C43+B44*C44+B45*C45+B46*C46+B47*C47+B48*C48+B49*C49+B50*C50+B51*C51)/C52</f>
        <v>65.253</v>
      </c>
      <c r="Y115"/>
      <c r="Z115"/>
      <c r="AA115"/>
      <c r="AB115"/>
      <c r="AC115"/>
    </row>
    <row r="116" spans="2:29" x14ac:dyDescent="0.3">
      <c r="B116" s="250" t="s">
        <v>18</v>
      </c>
      <c r="C116" s="250"/>
      <c r="D116" s="250"/>
      <c r="E116" s="250"/>
      <c r="F116" s="63">
        <f>(POWER(B4-F115,2)*C4 + POWER(B5-F115,2)*C5 + POWER(B6-F115,2)*C6 + POWER(B7-F115,2)*C7 + POWER(B8-F115,2)*C8 + POWER(B9-F115,2)*C9 + POWER(B10-F115,2)*C10 + POWER(B11-F115,2)*C11 + POWER(B12-F115,2)*C12 + POWER(B13-F115,2)*C13 + POWER(B14-F115,2)*C14 + POWER(B15-F115,2)*C15 + POWER(B16-F115,2)*C16 + POWER(B17-F115,2)*C17 + POWER(B18-F115,2)*C18 + POWER(B19-F115,2)*C19 + POWER(B20-F115,2)*C20 + POWER(B21-F115,2)*C21 + POWER(B22-F115,2)*C22 + POWER(B23-F115,2)*C23 + POWER(B24-F115,2)*C24  + POWER(B25-F115,2)*C25 + POWER(B26-F115,2)*C26 + POWER(B27-F115,2)*C27 + POWER(B28-F115,2)*C28 + POWER(B29-F115,2)*C29 + POWER(B30-F115,2)*C30 + POWER(B31-F115,2)*C31+ POWER(B32-F115,2)*C32+ POWER(B33-F115,2)*C33+ POWER(B34-F115,2)*C34+ POWER(B35-F115,2)*C35+ POWER(B36-F115,2)*C36 + POWER(B37-F115,2)*C37+ POWER(B38-F115,2)*C38+ POWER(B39-F115,2)*C39+ POWER(B40-F115,2)*C40+ POWER(B41-F115,2)*C41 + POWER(B42-F115,2)*C42+ POWER(B43-F115,2)*C43+ POWER(B44-F115,2)*C44+ POWER(B45-F115,2)*C45+ POWER(B46-F115,2)*C46 + POWER(B47-F115,2)*C47+ POWER(B48-F115,2)*C48+ POWER(B49-F115,2)*C49 + POWER(B50-F115,2)*C50 + POWER(B51-F115,2)*C51 )/(C52)</f>
        <v>291.86099100000001</v>
      </c>
      <c r="Y116"/>
      <c r="Z116"/>
      <c r="AA116"/>
      <c r="AB116"/>
      <c r="AC116"/>
    </row>
    <row r="117" spans="2:29" x14ac:dyDescent="0.3">
      <c r="B117" s="250" t="s">
        <v>19</v>
      </c>
      <c r="C117" s="250"/>
      <c r="D117" s="250"/>
      <c r="E117" s="250"/>
      <c r="F117" s="63">
        <f>(POWER(B4,2)*D4 + POWER(B5,2)*D5 +POWER(B6,2)*D6 +POWER(B7,2)*D7 +POWER(B8,2)*D8 +POWER(B9,2)*D9 +POWER(B10,2)*D10 +POWER(B11,2)*D11 +POWER(B12,2)*D12 +POWER(B13,2)*D13 +POWER(B14,2)*D14 +POWER(B15,2)*D15 +POWER(B16,2)*D16 +POWER(B17,2)*D17 +POWER(B18,2)*D18 +POWER(B19,2)*D19 +POWER(B20,2)*D20 +POWER(B21,2)*D21 +POWER(B22,2)*D22 +POWER(B23,2)*D23 +POWER(B24,2)*D24 +POWER(B25,2)*D25 +POWER(B26,2)*D26 +POWER(B27,2)*D27 +POWER(B28,2)*D28 +POWER(B29,2)*D29 +POWER(B30,2)*D30 +POWER(B31,2)*D31 +POWER(B32,2)*D32 +POWER(B33,2)*D33 +POWER(B34,2)*D34 +POWER(B35,2)*D35 +POWER(B36,2)*D36 +POWER(B37,2)*D37 +POWER(B38,2)*D38 +POWER(B39,2)*D39 +POWER(B40,2)*D40 +POWER(B41,2)*D41 +POWER(B42,2)*D42 +POWER(B43,2)*D43 +POWER(B44,2)*D44 +POWER(B45,2)*D45 +POWER(B46,2)*D46 +POWER(B47,2)*D47 +POWER(B48,2)*D48 +POWER(B49,2)*D49 +POWER(B50,2)*D50 +POWER(B51,2)*D51 )-POWER(F114,2)</f>
        <v>291.86099099999956</v>
      </c>
      <c r="Y117"/>
      <c r="Z117"/>
      <c r="AA117"/>
      <c r="AB117"/>
      <c r="AC117"/>
    </row>
    <row r="118" spans="2:29" x14ac:dyDescent="0.3">
      <c r="B118" s="250" t="s">
        <v>20</v>
      </c>
      <c r="C118" s="250"/>
      <c r="D118" s="250"/>
      <c r="E118" s="250"/>
      <c r="F118" s="63">
        <f>SQRT(F116)</f>
        <v>17.083939563227212</v>
      </c>
      <c r="Y118"/>
      <c r="Z118"/>
      <c r="AA118"/>
      <c r="AB118"/>
      <c r="AC118"/>
    </row>
    <row r="119" spans="2:29" x14ac:dyDescent="0.3">
      <c r="B119" s="250" t="s">
        <v>21</v>
      </c>
      <c r="C119" s="250"/>
      <c r="D119" s="250"/>
      <c r="E119" s="250"/>
      <c r="F119" s="63">
        <f xml:space="preserve"> (ABS(B4-F115)*C4 + ABS(B5-F115)*C5 +ABS(B6-F115)*C6 +ABS(B7-F115)*C7 +ABS(B8-F115)*C8 +ABS(B9-F115)*C9 +ABS(B10-F115)*C10 +ABS(B11-F115)*C11 +ABS(B12-F115)*C12 +ABS(B13-F115)*C13 +ABS(B14-F115)*C14 +ABS(B15-F115)*C15 +ABS(B16-F115)*C16 +ABS(B17-F115)*C17 +ABS(B18-F115)*C18 +ABS(B19-F115)*C19 +ABS(B20-F115)*C20 +ABS(B21-F115)*C21 +ABS(B22-F115)*C22 +ABS(B23-F115)*C23 +ABS(B24-F115)*C24 +ABS(B25-F115)*C25 +ABS(B26-F115)*C26 +ABS(B27-F115)*C27 +ABS(B28-F115)*C28 +ABS(B29-F115)*C29 +ABS(B30-F115)*C30 +ABS(B31-F115)*C31 +ABS(B32-F115)*C32 +ABS(B33-F115)*C33 +ABS(B34-F115)*C34 +ABS(B35-F115)*C35 +ABS(B36-F115)*C36 +ABS(B37-F115)*C37 +ABS(B38-F115)*C38 +ABS(B39-F115)*C39 +ABS(B40-F115)*C40 +ABS(B41-F115)*C41 +ABS(B42-F115)*C42 +ABS(B43-F115)*C43 +ABS(B44-F115)*C44 +ABS(B45-F115)*C45 +ABS(B46-F115)*C46 +ABS(B47-F115)*C47 +ABS(B48-F115)*C48 +ABS(B49-F115)*C49 +ABS(B50-F115)*C50 +ABS(B51-F115)*C51)/C52</f>
        <v>13.829407999999999</v>
      </c>
      <c r="Y119"/>
      <c r="Z119"/>
      <c r="AA119"/>
      <c r="AB119"/>
      <c r="AC119"/>
    </row>
    <row r="120" spans="2:29" x14ac:dyDescent="0.3">
      <c r="B120" s="250" t="s">
        <v>22</v>
      </c>
      <c r="C120" s="250"/>
      <c r="D120" s="250"/>
      <c r="E120" s="250"/>
      <c r="F120" s="63">
        <f>MODE('Исходные данные'!F4:F1003)</f>
        <v>41</v>
      </c>
      <c r="Y120"/>
      <c r="Z120"/>
      <c r="AA120"/>
      <c r="AB120"/>
      <c r="AC120"/>
    </row>
    <row r="121" spans="2:29" x14ac:dyDescent="0.3">
      <c r="B121" s="250" t="s">
        <v>23</v>
      </c>
      <c r="C121" s="250"/>
      <c r="D121" s="250"/>
      <c r="E121" s="250"/>
      <c r="F121" s="63">
        <f>MEDIAN('Исходные данные'!F4:F1003)</f>
        <v>63</v>
      </c>
      <c r="Y121"/>
      <c r="Z121"/>
      <c r="AA121"/>
      <c r="AB121"/>
      <c r="AC121"/>
    </row>
    <row r="122" spans="2:29" x14ac:dyDescent="0.3">
      <c r="B122" s="250" t="s">
        <v>24</v>
      </c>
      <c r="C122" s="250"/>
      <c r="D122" s="250"/>
      <c r="E122" s="250"/>
      <c r="F122" s="63">
        <f>MAX('Исходные данные'!F4:F1003)-MIN('Исходные данные'!F4:F1003)</f>
        <v>81</v>
      </c>
      <c r="Y122"/>
      <c r="Z122"/>
      <c r="AA122"/>
      <c r="AB122"/>
      <c r="AC122"/>
    </row>
    <row r="123" spans="2:29" x14ac:dyDescent="0.3">
      <c r="B123" s="250" t="s">
        <v>25</v>
      </c>
      <c r="C123" s="250"/>
      <c r="D123" s="250"/>
      <c r="E123" s="250"/>
      <c r="F123" s="78">
        <f>(F118/F115)*100</f>
        <v>26.181079127744646</v>
      </c>
      <c r="Y123"/>
      <c r="Z123"/>
      <c r="AA123"/>
      <c r="AB123"/>
      <c r="AC123"/>
    </row>
    <row r="124" spans="2:29" x14ac:dyDescent="0.3">
      <c r="B124" s="250" t="s">
        <v>26</v>
      </c>
      <c r="C124" s="250"/>
      <c r="D124" s="250"/>
      <c r="E124" s="250"/>
      <c r="F124" s="63">
        <f>F126/(POWER(F118,3))</f>
        <v>0.43996403624967162</v>
      </c>
      <c r="Y124"/>
      <c r="Z124"/>
      <c r="AA124"/>
      <c r="AB124"/>
      <c r="AC124"/>
    </row>
    <row r="125" spans="2:29" x14ac:dyDescent="0.3">
      <c r="B125" s="250" t="s">
        <v>27</v>
      </c>
      <c r="C125" s="250"/>
      <c r="D125" s="250"/>
      <c r="E125" s="250"/>
      <c r="F125" s="63">
        <f>(F127/POWER(F118,4))-3</f>
        <v>-0.20265326948055984</v>
      </c>
      <c r="Y125"/>
      <c r="Z125"/>
      <c r="AA125"/>
      <c r="AB125"/>
      <c r="AC125"/>
    </row>
    <row r="126" spans="2:29" x14ac:dyDescent="0.3">
      <c r="B126" s="250" t="s">
        <v>28</v>
      </c>
      <c r="C126" s="250"/>
      <c r="D126" s="250"/>
      <c r="E126" s="250"/>
      <c r="F126" s="63">
        <f>(POWER(B4-F115,3)*C4 + POWER(B5-F115,3)*C5 + POWER(B6-F115,3)*C6 + POWER(B7-F115,3)*C7 + POWER(B8-F115,3)*C8 + POWER(B9-F115,3)*C9 + POWER(B10-F115,3)*C10 + POWER(B11-F115,3)*C11 + POWER(B12-F115,3)*C12 + POWER(B13-F115,3)*C13 + POWER(B14-F115,3)*C14 + POWER(B15-F115,3)*C15 + POWER(B16-F115,3)*C16 + POWER(B17-F115,3)*C17 + POWER(B18-F115,3)*C18 + POWER(B19-F115,3)*C19 + POWER(B20-F115,3)*C20 + POWER(B21-F115,3)*C21 + POWER(B22-F115,3)*C22 + POWER(B23-F115,3)*C23 + POWER(B24-F115,3)*C24  + POWER(B25-F115,3)*C25 + POWER(B26-F115,3)*C26 + POWER(B27-F115,3)*C27 + POWER(B28-F115,3)*C28 + POWER(B29-F115,3)*C29 + POWER(B30-F115,3)*C30 + POWER(B31-F115,3)*C31+ POWER(B32-F115,3)*C32+ POWER(B33-F115,3)*C33+ POWER(B34-F115,3)*C34+ POWER(B35-F115,3)*C35+ POWER(B36-F115,3)*C36 + POWER(B37-F115,3)*C37+ POWER(B38-F115,3)*C38+ POWER(B39-F115,3)*C39+ POWER(B40-F115,3)*C40+ POWER(B41-F115,3)*C41 + POWER(B42-F115,3)*C42+ POWER(B43-F115,3)*C43+ POWER(B44-F115,3)*C44+ POWER(B45-F115,3)*C45+ POWER(B46-F115,3)*C46 + POWER(B47-F115,3)*C47+ POWER(B48-F115,3)*C48+ POWER(B49-F115,3)*C49 + POWER(B50-F115,3)*C50 + POWER(B51-F115,3)*C51 )/(C52)</f>
        <v>2193.7203135539999</v>
      </c>
      <c r="Y126"/>
      <c r="Z126"/>
      <c r="AA126"/>
      <c r="AB126"/>
      <c r="AC126"/>
    </row>
    <row r="127" spans="2:29" x14ac:dyDescent="0.3">
      <c r="B127" s="250" t="s">
        <v>29</v>
      </c>
      <c r="C127" s="250"/>
      <c r="D127" s="250"/>
      <c r="E127" s="250"/>
      <c r="F127" s="63">
        <f>(POWER(B4-F115,4)*C4 + POWER(B5-F115,4)*C5 + POWER(B6-F115,4)*C6 + POWER(B7-F115,4)*C7 + POWER(B8-F115,4)*C8 + POWER(B9-F115,4)*C9 + POWER(B10-F115,4)*C10 + POWER(B11-F115,4)*C11 + POWER(B12-F115,4)*C12 + POWER(B13-F115,4)*C13 + POWER(B14-F115,4)*C14 + POWER(B15-F115,4)*C15 + POWER(B16-F115,4)*C16 + POWER(B17-F115,4)*C17 + POWER(B18-F115,4)*C18 + POWER(B19-F115,4)*C19 + POWER(B20-F115,4)*C20 + POWER(B21-F115,4)*C21 + POWER(B22-F115,4)*C22 + POWER(B23-F115,4)*C23 + POWER(B24-F115,4)*C24  + POWER(B25-F115,4)*C25 + POWER(B26-F115,4)*C26 + POWER(B27-F115,4)*C27 + POWER(B28-F115,4)*C28 + POWER(B29-F115,4)*C29 + POWER(B30-F115,4)*C30 + POWER(B31-F115,4)*C31+ POWER(B32-F115,4)*C32+ POWER(B33-F115,4)*C33+ POWER(B34-F115,4)*C34+ POWER(B35-F115,4)*C35+ POWER(B36-F115,4)*C36 + POWER(B37-F115,4)*C37+ POWER(B38-F115,4)*C38+ POWER(B39-F115,4)*C39+ POWER(B40-F115,4)*C40+ POWER(B41-F115,4)*C41 + POWER(B42-F115,4)*C42+ POWER(B43-F115,4)*C43+ POWER(B44-F115,4)*C44+ POWER(B45-F115,4)*C45+ POWER(B46-F115,4)*C46 + POWER(B47-F115,4)*C47+ POWER(B48-F115,4)*C48+ POWER(B49-F115,4)*C49 + POWER(B50-F115,4)*C50 + POWER(B51-F115,4)*C51 )/(C52)</f>
        <v>238285.93356449381</v>
      </c>
      <c r="Y127"/>
      <c r="Z127"/>
      <c r="AA127"/>
      <c r="AB127"/>
      <c r="AC127"/>
    </row>
    <row r="128" spans="2:29" x14ac:dyDescent="0.3">
      <c r="Y128"/>
      <c r="Z128"/>
      <c r="AA128"/>
      <c r="AB128"/>
      <c r="AC128"/>
    </row>
    <row r="129" spans="2:29" x14ac:dyDescent="0.3">
      <c r="B129" s="246" t="s">
        <v>1098</v>
      </c>
      <c r="C129" s="246"/>
      <c r="D129" s="246"/>
      <c r="E129" s="246"/>
      <c r="F129" s="62"/>
      <c r="Y129"/>
      <c r="Z129"/>
      <c r="AA129"/>
      <c r="AB129"/>
      <c r="AC129"/>
    </row>
    <row r="130" spans="2:29" x14ac:dyDescent="0.3">
      <c r="B130" s="25" t="s">
        <v>33</v>
      </c>
      <c r="C130" s="25" t="s">
        <v>36</v>
      </c>
      <c r="D130" s="57" t="s">
        <v>11</v>
      </c>
      <c r="E130" s="57" t="s">
        <v>37</v>
      </c>
      <c r="Y130"/>
      <c r="Z130"/>
      <c r="AA130"/>
      <c r="AB130"/>
      <c r="AC130"/>
    </row>
    <row r="131" spans="2:29" x14ac:dyDescent="0.3">
      <c r="B131" s="1">
        <f>B4</f>
        <v>29</v>
      </c>
      <c r="C131" s="1">
        <f>C4</f>
        <v>10</v>
      </c>
      <c r="D131" s="86">
        <f>POWER(F115,B131)/FACT(B131) * EXP(-F115)</f>
        <v>2.1769946535168659E-7</v>
      </c>
      <c r="E131" s="86">
        <f>D131*C52</f>
        <v>2.1769946535168659E-4</v>
      </c>
      <c r="G131"/>
      <c r="H131"/>
      <c r="I131"/>
      <c r="Y131"/>
      <c r="Z131"/>
      <c r="AA131"/>
      <c r="AB131"/>
      <c r="AC131"/>
    </row>
    <row r="132" spans="2:29" x14ac:dyDescent="0.3">
      <c r="B132" s="22">
        <f t="shared" ref="B132:C178" si="1">B5</f>
        <v>38</v>
      </c>
      <c r="C132" s="22">
        <f t="shared" si="1"/>
        <v>10</v>
      </c>
      <c r="D132" s="86">
        <f>POWER(F115,B132)/FACT(B132) * EXP(-F115)</f>
        <v>7.8936898918521099E-5</v>
      </c>
      <c r="E132" s="86">
        <f>D132*C52</f>
        <v>7.8936898918521098E-2</v>
      </c>
      <c r="G132"/>
      <c r="H132"/>
      <c r="I132"/>
      <c r="Y132"/>
      <c r="Z132"/>
      <c r="AA132"/>
      <c r="AB132"/>
      <c r="AC132"/>
    </row>
    <row r="133" spans="2:29" x14ac:dyDescent="0.3">
      <c r="B133" s="22">
        <f t="shared" si="1"/>
        <v>40</v>
      </c>
      <c r="C133" s="22">
        <f t="shared" si="1"/>
        <v>9</v>
      </c>
      <c r="D133" s="86">
        <f>POWER(F115,B133)/FACT(B133) * EXP(-F115)</f>
        <v>2.1545492641547728E-4</v>
      </c>
      <c r="E133" s="86">
        <f>D133*C52</f>
        <v>0.21545492641547728</v>
      </c>
      <c r="G133"/>
      <c r="H133"/>
      <c r="I133"/>
      <c r="Y133"/>
      <c r="Z133"/>
      <c r="AA133"/>
      <c r="AB133"/>
      <c r="AC133"/>
    </row>
    <row r="134" spans="2:29" x14ac:dyDescent="0.3">
      <c r="B134" s="22">
        <f t="shared" si="1"/>
        <v>41</v>
      </c>
      <c r="C134" s="22">
        <f t="shared" si="1"/>
        <v>93</v>
      </c>
      <c r="D134" s="86">
        <f>POWER(F115,B134)/FACT(B134) * EXP(-F115)</f>
        <v>3.4290439788754013E-4</v>
      </c>
      <c r="E134" s="86">
        <f>D134*C52</f>
        <v>0.34290439788754012</v>
      </c>
      <c r="G134"/>
      <c r="H134"/>
      <c r="I134"/>
      <c r="Y134"/>
      <c r="Z134"/>
      <c r="AA134"/>
      <c r="AB134"/>
      <c r="AC134"/>
    </row>
    <row r="135" spans="2:29" x14ac:dyDescent="0.3">
      <c r="B135" s="22">
        <f t="shared" si="1"/>
        <v>44</v>
      </c>
      <c r="C135" s="22">
        <f t="shared" si="1"/>
        <v>9</v>
      </c>
      <c r="D135" s="86">
        <f>POWER(F115,B135)/FACT(B135) * EXP(-F115)</f>
        <v>1.1989583097021686E-3</v>
      </c>
      <c r="E135" s="86">
        <f>D135*C52</f>
        <v>1.1989583097021685</v>
      </c>
      <c r="G135"/>
      <c r="H135"/>
      <c r="I135"/>
      <c r="Y135"/>
      <c r="Z135"/>
      <c r="AA135"/>
      <c r="AB135"/>
      <c r="AC135"/>
    </row>
    <row r="136" spans="2:29" x14ac:dyDescent="0.3">
      <c r="B136" s="22">
        <f t="shared" si="1"/>
        <v>45</v>
      </c>
      <c r="C136" s="22">
        <f t="shared" si="1"/>
        <v>8</v>
      </c>
      <c r="D136" s="86">
        <f>POWER(F115,B136)/FACT(B136) * EXP(-F115)</f>
        <v>1.7385694796221251E-3</v>
      </c>
      <c r="E136" s="86">
        <f>D136*C52</f>
        <v>1.7385694796221252</v>
      </c>
      <c r="G136"/>
      <c r="H136"/>
      <c r="I136"/>
      <c r="Y136"/>
      <c r="Z136"/>
      <c r="AA136"/>
      <c r="AB136"/>
      <c r="AC136"/>
    </row>
    <row r="137" spans="2:29" x14ac:dyDescent="0.3">
      <c r="B137" s="22">
        <f t="shared" si="1"/>
        <v>47</v>
      </c>
      <c r="C137" s="22">
        <f t="shared" si="1"/>
        <v>8</v>
      </c>
      <c r="D137" s="86">
        <f>POWER(F115,B137)/FACT(B137) * EXP(-F115)</f>
        <v>3.4240281617400879E-3</v>
      </c>
      <c r="E137" s="86">
        <f>D137*C52</f>
        <v>3.4240281617400878</v>
      </c>
      <c r="G137"/>
      <c r="H137"/>
      <c r="I137"/>
      <c r="Y137"/>
      <c r="Z137"/>
      <c r="AA137"/>
      <c r="AB137"/>
      <c r="AC137"/>
    </row>
    <row r="138" spans="2:29" x14ac:dyDescent="0.3">
      <c r="B138" s="22">
        <f t="shared" si="1"/>
        <v>49</v>
      </c>
      <c r="C138" s="22">
        <f t="shared" si="1"/>
        <v>18</v>
      </c>
      <c r="D138" s="86">
        <f>POWER(F115,B138)/FACT(B138) * EXP(-F115)</f>
        <v>6.1987051182866085E-3</v>
      </c>
      <c r="E138" s="86">
        <f>D138*C52</f>
        <v>6.1987051182866084</v>
      </c>
      <c r="G138"/>
      <c r="H138"/>
      <c r="I138"/>
      <c r="Y138"/>
      <c r="Z138"/>
      <c r="AA138"/>
      <c r="AB138"/>
      <c r="AC138"/>
    </row>
    <row r="139" spans="2:29" x14ac:dyDescent="0.3">
      <c r="B139" s="22">
        <f t="shared" si="1"/>
        <v>50</v>
      </c>
      <c r="C139" s="22">
        <f t="shared" si="1"/>
        <v>38</v>
      </c>
      <c r="D139" s="86">
        <f>POWER(F115,B139)/FACT(B139) * EXP(-F115)</f>
        <v>8.0896821016711255E-3</v>
      </c>
      <c r="E139" s="86">
        <f>D139*C52</f>
        <v>8.0896821016711247</v>
      </c>
      <c r="G139"/>
      <c r="H139"/>
      <c r="I139"/>
      <c r="Y139"/>
      <c r="Z139"/>
      <c r="AA139"/>
      <c r="AB139"/>
      <c r="AC139"/>
    </row>
    <row r="140" spans="2:29" x14ac:dyDescent="0.3">
      <c r="B140" s="22">
        <f t="shared" si="1"/>
        <v>52</v>
      </c>
      <c r="C140" s="22">
        <f t="shared" si="1"/>
        <v>9</v>
      </c>
      <c r="D140" s="86">
        <f>POWER(F115,B140)/FACT(B140) * EXP(-F115)</f>
        <v>1.2988497110236091E-2</v>
      </c>
      <c r="E140" s="86">
        <f>D140*C52</f>
        <v>12.988497110236091</v>
      </c>
      <c r="G140"/>
      <c r="H140"/>
      <c r="I140"/>
      <c r="Y140"/>
      <c r="Z140"/>
      <c r="AA140"/>
      <c r="AB140"/>
      <c r="AC140"/>
    </row>
    <row r="141" spans="2:29" x14ac:dyDescent="0.3">
      <c r="B141" s="22">
        <f t="shared" si="1"/>
        <v>53</v>
      </c>
      <c r="C141" s="22">
        <f t="shared" si="1"/>
        <v>18</v>
      </c>
      <c r="D141" s="86">
        <f>POWER(F115,B141)/FACT(B141) * EXP(-F115)</f>
        <v>1.5991290602532758E-2</v>
      </c>
      <c r="E141" s="86">
        <f>D141*C52</f>
        <v>15.991290602532757</v>
      </c>
      <c r="G141"/>
      <c r="H141"/>
      <c r="I141"/>
    </row>
    <row r="142" spans="2:29" x14ac:dyDescent="0.3">
      <c r="B142" s="22">
        <f t="shared" si="1"/>
        <v>54</v>
      </c>
      <c r="C142" s="22">
        <f t="shared" si="1"/>
        <v>18</v>
      </c>
      <c r="D142" s="86">
        <f>POWER(F115,B142)/FACT(B142) * EXP(-F115)</f>
        <v>1.9323697883093887E-2</v>
      </c>
      <c r="E142" s="86">
        <f>D142*C52</f>
        <v>19.323697883093885</v>
      </c>
      <c r="G142"/>
    </row>
    <row r="143" spans="2:29" x14ac:dyDescent="0.3">
      <c r="B143" s="22">
        <f t="shared" si="1"/>
        <v>55</v>
      </c>
      <c r="C143" s="22">
        <f t="shared" si="1"/>
        <v>45</v>
      </c>
      <c r="D143" s="86">
        <f>POWER(F115,B143)/FACT(B143) * EXP(-F115)</f>
        <v>2.2925986508464113E-2</v>
      </c>
      <c r="E143" s="86">
        <f>D143*C52</f>
        <v>22.925986508464113</v>
      </c>
      <c r="G143"/>
    </row>
    <row r="144" spans="2:29" x14ac:dyDescent="0.3">
      <c r="B144" s="22">
        <f t="shared" si="1"/>
        <v>56</v>
      </c>
      <c r="C144" s="22">
        <f t="shared" si="1"/>
        <v>40</v>
      </c>
      <c r="D144" s="86">
        <f>POWER(F115,B144)/FACT(B144) * EXP(-F115)</f>
        <v>2.671409638637157E-2</v>
      </c>
      <c r="E144" s="86">
        <f>D144*C52</f>
        <v>26.714096386371569</v>
      </c>
      <c r="G144"/>
    </row>
    <row r="145" spans="2:7" x14ac:dyDescent="0.3">
      <c r="B145" s="22">
        <f t="shared" si="1"/>
        <v>57</v>
      </c>
      <c r="C145" s="22">
        <f t="shared" si="1"/>
        <v>38</v>
      </c>
      <c r="D145" s="86">
        <f>POWER(F115,B145)/FACT(B145) * EXP(-F115)</f>
        <v>3.0582016342103554E-2</v>
      </c>
      <c r="E145" s="86">
        <f>D145*C52</f>
        <v>30.582016342103554</v>
      </c>
      <c r="G145"/>
    </row>
    <row r="146" spans="2:7" x14ac:dyDescent="0.3">
      <c r="B146" s="22">
        <f t="shared" si="1"/>
        <v>58</v>
      </c>
      <c r="C146" s="22">
        <f t="shared" si="1"/>
        <v>46</v>
      </c>
      <c r="D146" s="86">
        <f>POWER(F115,B146)/FACT(B146) * EXP(-F115)</f>
        <v>3.4406350213297993E-2</v>
      </c>
      <c r="E146" s="86">
        <f>D146*C52</f>
        <v>34.406350213297991</v>
      </c>
      <c r="G146"/>
    </row>
    <row r="147" spans="2:7" x14ac:dyDescent="0.3">
      <c r="B147" s="22">
        <f t="shared" si="1"/>
        <v>59</v>
      </c>
      <c r="C147" s="22">
        <f t="shared" si="1"/>
        <v>29</v>
      </c>
      <c r="D147" s="86">
        <f>POWER(F115,B147)/FACT(B147) * EXP(-F115)</f>
        <v>3.8052840177429402E-2</v>
      </c>
      <c r="E147" s="86">
        <f>D147*C52</f>
        <v>38.052840177429403</v>
      </c>
      <c r="G147"/>
    </row>
    <row r="148" spans="2:7" x14ac:dyDescent="0.3">
      <c r="B148" s="22">
        <f t="shared" si="1"/>
        <v>62</v>
      </c>
      <c r="C148" s="22">
        <f t="shared" si="1"/>
        <v>26</v>
      </c>
      <c r="D148" s="86">
        <f>POWER(F115,B148)/FACT(B148) * EXP(-F115)</f>
        <v>4.6592471852427757E-2</v>
      </c>
      <c r="E148" s="86">
        <f>D148*C52</f>
        <v>46.592471852427757</v>
      </c>
      <c r="G148"/>
    </row>
    <row r="149" spans="2:7" x14ac:dyDescent="0.3">
      <c r="B149" s="22">
        <f t="shared" si="1"/>
        <v>63</v>
      </c>
      <c r="C149" s="22">
        <f t="shared" si="1"/>
        <v>52</v>
      </c>
      <c r="D149" s="86">
        <f>POWER(F115,B149)/FACT(B149) * EXP(-F115)</f>
        <v>4.8258707393436025E-2</v>
      </c>
      <c r="E149" s="86">
        <f>D149*C52</f>
        <v>48.258707393436026</v>
      </c>
      <c r="G149"/>
    </row>
    <row r="150" spans="2:7" x14ac:dyDescent="0.3">
      <c r="B150" s="22">
        <f t="shared" si="1"/>
        <v>64</v>
      </c>
      <c r="C150" s="22">
        <f t="shared" si="1"/>
        <v>10</v>
      </c>
      <c r="D150" s="86">
        <f>POWER(F115,B150)/FACT(B150) * EXP(-F115)</f>
        <v>4.9203522399123137E-2</v>
      </c>
      <c r="E150" s="86">
        <f>D150*C52</f>
        <v>49.203522399123138</v>
      </c>
      <c r="G150"/>
    </row>
    <row r="151" spans="2:7" x14ac:dyDescent="0.3">
      <c r="B151" s="22">
        <f t="shared" si="1"/>
        <v>65</v>
      </c>
      <c r="C151" s="22">
        <f t="shared" si="1"/>
        <v>34</v>
      </c>
      <c r="D151" s="86">
        <f>POWER(F115,B151)/FACT(B151) * EXP(-F115)</f>
        <v>4.9395037647845863E-2</v>
      </c>
      <c r="E151" s="86">
        <f>D151*C52</f>
        <v>49.395037647845861</v>
      </c>
      <c r="G151"/>
    </row>
    <row r="152" spans="2:7" x14ac:dyDescent="0.3">
      <c r="B152" s="22">
        <f t="shared" si="1"/>
        <v>66</v>
      </c>
      <c r="C152" s="22">
        <f t="shared" si="1"/>
        <v>18</v>
      </c>
      <c r="D152" s="86">
        <f>POWER(F115,B152)/FACT(B152) * EXP(-F115)</f>
        <v>4.8835975630831599E-2</v>
      </c>
      <c r="E152" s="86">
        <f>D152*C52</f>
        <v>48.835975630831598</v>
      </c>
      <c r="G152"/>
    </row>
    <row r="153" spans="2:7" x14ac:dyDescent="0.3">
      <c r="B153" s="22">
        <f t="shared" si="1"/>
        <v>67</v>
      </c>
      <c r="C153" s="22">
        <f t="shared" si="1"/>
        <v>9</v>
      </c>
      <c r="D153" s="86">
        <f>POWER(F115,B153)/FACT(B153) * EXP(-F115)</f>
        <v>4.756259578863662E-2</v>
      </c>
      <c r="E153" s="86">
        <f>D153*C52</f>
        <v>47.562595788636621</v>
      </c>
      <c r="G153"/>
    </row>
    <row r="154" spans="2:7" x14ac:dyDescent="0.3">
      <c r="B154" s="22">
        <f t="shared" si="1"/>
        <v>68</v>
      </c>
      <c r="C154" s="22">
        <f t="shared" si="1"/>
        <v>19</v>
      </c>
      <c r="D154" s="86">
        <f>POWER(F115,B154)/FACT(B154) * EXP(-F115)</f>
        <v>4.5641206808763352E-2</v>
      </c>
      <c r="E154" s="86">
        <f>D154*C52</f>
        <v>45.64120680876335</v>
      </c>
      <c r="G154"/>
    </row>
    <row r="155" spans="2:7" x14ac:dyDescent="0.3">
      <c r="B155" s="22">
        <f t="shared" si="1"/>
        <v>70</v>
      </c>
      <c r="C155" s="22">
        <f t="shared" si="1"/>
        <v>37</v>
      </c>
      <c r="D155" s="86">
        <f>POWER(F115,B155)/FACT(B155) * EXP(-F115)</f>
        <v>4.0235643790263342E-2</v>
      </c>
      <c r="E155" s="86">
        <f>D155*C52</f>
        <v>40.235643790263339</v>
      </c>
      <c r="G155"/>
    </row>
    <row r="156" spans="2:7" x14ac:dyDescent="0.3">
      <c r="B156" s="22">
        <f t="shared" si="1"/>
        <v>71</v>
      </c>
      <c r="C156" s="22">
        <f t="shared" si="1"/>
        <v>9</v>
      </c>
      <c r="D156" s="86">
        <f>POWER(F115,B156)/FACT(B156) * EXP(-F115)</f>
        <v>3.6978823440085268E-2</v>
      </c>
      <c r="E156" s="86">
        <f>D156*C52</f>
        <v>36.978823440085264</v>
      </c>
      <c r="G156"/>
    </row>
    <row r="157" spans="2:7" x14ac:dyDescent="0.3">
      <c r="B157" s="22">
        <f t="shared" si="1"/>
        <v>72</v>
      </c>
      <c r="C157" s="22">
        <f t="shared" si="1"/>
        <v>10</v>
      </c>
      <c r="D157" s="86">
        <f>POWER(F115,B157)/FACT(B157) * EXP(-F115)</f>
        <v>3.3513599526887268E-2</v>
      </c>
      <c r="E157" s="86">
        <f>D157*C52</f>
        <v>33.513599526887269</v>
      </c>
      <c r="G157"/>
    </row>
    <row r="158" spans="2:7" x14ac:dyDescent="0.3">
      <c r="B158" s="22">
        <f t="shared" si="1"/>
        <v>73</v>
      </c>
      <c r="C158" s="22">
        <f t="shared" si="1"/>
        <v>9</v>
      </c>
      <c r="D158" s="86">
        <f>POWER(F115,B158)/FACT(B158) * EXP(-F115)</f>
        <v>2.9957026163396915E-2</v>
      </c>
      <c r="E158" s="86">
        <f>D158*C52</f>
        <v>29.957026163396915</v>
      </c>
      <c r="G158"/>
    </row>
    <row r="159" spans="2:7" x14ac:dyDescent="0.3">
      <c r="B159" s="22">
        <f t="shared" si="1"/>
        <v>74</v>
      </c>
      <c r="C159" s="22">
        <f t="shared" si="1"/>
        <v>20</v>
      </c>
      <c r="D159" s="86">
        <f>POWER(F115,B159)/FACT(B159) * EXP(-F115)</f>
        <v>2.6416024705947828E-2</v>
      </c>
      <c r="E159" s="86">
        <f>D159*C52</f>
        <v>26.416024705947827</v>
      </c>
      <c r="G159"/>
    </row>
    <row r="160" spans="2:7" x14ac:dyDescent="0.3">
      <c r="B160" s="22">
        <f t="shared" si="1"/>
        <v>75</v>
      </c>
      <c r="C160" s="22">
        <f t="shared" si="1"/>
        <v>48</v>
      </c>
      <c r="D160" s="86">
        <f>POWER(F115,B160)/FACT(B160) * EXP(-F115)</f>
        <v>2.2982998135162851E-2</v>
      </c>
      <c r="E160" s="86">
        <f>D160*C52</f>
        <v>22.982998135162852</v>
      </c>
      <c r="G160"/>
    </row>
    <row r="161" spans="2:7" x14ac:dyDescent="0.3">
      <c r="B161" s="22">
        <f t="shared" si="1"/>
        <v>76</v>
      </c>
      <c r="C161" s="22">
        <f t="shared" si="1"/>
        <v>9</v>
      </c>
      <c r="D161" s="86">
        <f>POWER(F115,B161)/FACT(B161) * EXP(-F115)</f>
        <v>1.9733020754128704E-2</v>
      </c>
      <c r="E161" s="86">
        <f>D161*C52</f>
        <v>19.733020754128706</v>
      </c>
      <c r="G161"/>
    </row>
    <row r="162" spans="2:7" x14ac:dyDescent="0.3">
      <c r="B162" s="22">
        <f t="shared" si="1"/>
        <v>77</v>
      </c>
      <c r="C162" s="22">
        <f t="shared" si="1"/>
        <v>9</v>
      </c>
      <c r="D162" s="86">
        <f>POWER(F115,B162)/FACT(B162) * EXP(-F115)</f>
        <v>1.6722581860638443E-2</v>
      </c>
      <c r="E162" s="86">
        <f>D162*C52</f>
        <v>16.722581860638442</v>
      </c>
      <c r="G162"/>
    </row>
    <row r="163" spans="2:7" x14ac:dyDescent="0.3">
      <c r="B163" s="22">
        <f t="shared" si="1"/>
        <v>78</v>
      </c>
      <c r="C163" s="22">
        <f t="shared" si="1"/>
        <v>27</v>
      </c>
      <c r="D163" s="86">
        <f>POWER(F115,B163)/FACT(B163) * EXP(-F115)</f>
        <v>1.3989726078874885E-2</v>
      </c>
      <c r="E163" s="86">
        <f>D163*C52</f>
        <v>13.989726078874885</v>
      </c>
      <c r="G163"/>
    </row>
    <row r="164" spans="2:7" x14ac:dyDescent="0.3">
      <c r="B164" s="22">
        <f t="shared" si="1"/>
        <v>80</v>
      </c>
      <c r="C164" s="22">
        <f t="shared" si="1"/>
        <v>26</v>
      </c>
      <c r="D164" s="86">
        <f>POWER(F115,B164)/FACT(B164) * EXP(-F115)</f>
        <v>9.4252547851830931E-3</v>
      </c>
      <c r="E164" s="86">
        <f>D164*C52</f>
        <v>9.4252547851830926</v>
      </c>
      <c r="G164"/>
    </row>
    <row r="165" spans="2:7" x14ac:dyDescent="0.3">
      <c r="B165" s="22">
        <f t="shared" si="1"/>
        <v>82</v>
      </c>
      <c r="C165" s="22">
        <f t="shared" si="1"/>
        <v>9</v>
      </c>
      <c r="D165" s="86">
        <f>POWER(F115,B165)/FACT(B165) * EXP(-F115)</f>
        <v>6.0422013547751837E-3</v>
      </c>
      <c r="E165" s="86">
        <f>D165*C52</f>
        <v>6.0422013547751838</v>
      </c>
      <c r="G165"/>
    </row>
    <row r="166" spans="2:7" x14ac:dyDescent="0.3">
      <c r="B166" s="22">
        <f t="shared" si="1"/>
        <v>84</v>
      </c>
      <c r="C166" s="22">
        <f t="shared" si="1"/>
        <v>10</v>
      </c>
      <c r="D166" s="86">
        <f>POWER(F115,B166)/FACT(B166) * EXP(-F115)</f>
        <v>3.6901054907845995E-3</v>
      </c>
      <c r="E166" s="86">
        <f>D166*C52</f>
        <v>3.6901054907845996</v>
      </c>
      <c r="G166"/>
    </row>
    <row r="167" spans="2:7" x14ac:dyDescent="0.3">
      <c r="B167" s="22">
        <f t="shared" si="1"/>
        <v>85</v>
      </c>
      <c r="C167" s="22">
        <f t="shared" si="1"/>
        <v>36</v>
      </c>
      <c r="D167" s="86">
        <f>POWER(F115,B167)/FACT(B167) * EXP(-F115)</f>
        <v>2.8328288657666774E-3</v>
      </c>
      <c r="E167" s="86">
        <f>D167*C52</f>
        <v>2.8328288657666776</v>
      </c>
      <c r="G167"/>
    </row>
    <row r="168" spans="2:7" x14ac:dyDescent="0.3">
      <c r="B168" s="22">
        <f t="shared" si="1"/>
        <v>86</v>
      </c>
      <c r="C168" s="22">
        <f t="shared" si="1"/>
        <v>9</v>
      </c>
      <c r="D168" s="86">
        <f>POWER(F115,B168)/FACT(B168) * EXP(-F115)</f>
        <v>2.149425371835731E-3</v>
      </c>
      <c r="E168" s="86">
        <f>D168*C52</f>
        <v>2.149425371835731</v>
      </c>
      <c r="G168"/>
    </row>
    <row r="169" spans="2:7" x14ac:dyDescent="0.3">
      <c r="B169" s="22">
        <f t="shared" si="1"/>
        <v>87</v>
      </c>
      <c r="C169" s="22">
        <f t="shared" si="1"/>
        <v>18</v>
      </c>
      <c r="D169" s="86">
        <f>POWER(F115,B169)/FACT(B169) * EXP(-F115)</f>
        <v>1.6121431469930698E-3</v>
      </c>
      <c r="E169" s="86">
        <f>D169*C52</f>
        <v>1.6121431469930698</v>
      </c>
      <c r="G169"/>
    </row>
    <row r="170" spans="2:7" x14ac:dyDescent="0.3">
      <c r="B170" s="22">
        <f t="shared" si="1"/>
        <v>88</v>
      </c>
      <c r="C170" s="22">
        <f t="shared" si="1"/>
        <v>9</v>
      </c>
      <c r="D170" s="86">
        <f>POWER(F115,B170)/FACT(B170) * EXP(-F115)</f>
        <v>1.1954224633038497E-3</v>
      </c>
      <c r="E170" s="86">
        <f>D170*C52</f>
        <v>1.1954224633038497</v>
      </c>
      <c r="G170"/>
    </row>
    <row r="171" spans="2:7" x14ac:dyDescent="0.3">
      <c r="B171" s="22">
        <f t="shared" si="1"/>
        <v>90</v>
      </c>
      <c r="C171" s="22">
        <f t="shared" si="1"/>
        <v>9</v>
      </c>
      <c r="D171" s="86">
        <f>POWER(F115,B171)/FACT(B171) * EXP(-F115)</f>
        <v>6.3546240575197048E-4</v>
      </c>
      <c r="E171" s="86">
        <f>D171*C52</f>
        <v>0.63546240575197044</v>
      </c>
      <c r="G171"/>
    </row>
    <row r="172" spans="2:7" x14ac:dyDescent="0.3">
      <c r="B172" s="22">
        <f t="shared" si="1"/>
        <v>91</v>
      </c>
      <c r="C172" s="22">
        <f t="shared" si="1"/>
        <v>18</v>
      </c>
      <c r="D172" s="86">
        <f>POWER(F115,B172)/FACT(B172) * EXP(-F115)</f>
        <v>4.5566844354432188E-4</v>
      </c>
      <c r="E172" s="86">
        <f>D172*C52</f>
        <v>0.4556684435443219</v>
      </c>
      <c r="G172"/>
    </row>
    <row r="173" spans="2:7" ht="15" customHeight="1" x14ac:dyDescent="0.3">
      <c r="B173" s="22">
        <f t="shared" si="1"/>
        <v>95</v>
      </c>
      <c r="C173" s="22">
        <f t="shared" si="1"/>
        <v>9</v>
      </c>
      <c r="D173" s="86">
        <f>POWER(F115,B173)/FACT(B173) * EXP(-F115)</f>
        <v>1.0812563003160767E-4</v>
      </c>
      <c r="E173" s="86">
        <f>D173*C52</f>
        <v>0.10812563003160766</v>
      </c>
      <c r="G173"/>
    </row>
    <row r="174" spans="2:7" x14ac:dyDescent="0.3">
      <c r="B174" s="22">
        <f t="shared" si="1"/>
        <v>96</v>
      </c>
      <c r="C174" s="22">
        <f t="shared" si="1"/>
        <v>9</v>
      </c>
      <c r="D174" s="86">
        <f>POWER(F115,B174)/FACT(B174) * EXP(-F115)</f>
        <v>7.3495018088046875E-5</v>
      </c>
      <c r="E174" s="86">
        <f>D174*C52</f>
        <v>7.3495018088046871E-2</v>
      </c>
      <c r="G174"/>
    </row>
    <row r="175" spans="2:7" ht="15" customHeight="1" x14ac:dyDescent="0.3">
      <c r="B175" s="22">
        <f t="shared" si="1"/>
        <v>98</v>
      </c>
      <c r="C175" s="22">
        <f t="shared" si="1"/>
        <v>9</v>
      </c>
      <c r="D175" s="86">
        <f>POWER(F115,B175)/FACT(B175) * EXP(-F115)</f>
        <v>3.2920093299971227E-5</v>
      </c>
      <c r="E175" s="86">
        <f>D175*C52</f>
        <v>3.2920093299971226E-2</v>
      </c>
      <c r="G175"/>
    </row>
    <row r="176" spans="2:7" x14ac:dyDescent="0.3">
      <c r="B176" s="22">
        <f t="shared" si="1"/>
        <v>102</v>
      </c>
      <c r="C176" s="22">
        <f t="shared" si="1"/>
        <v>9</v>
      </c>
      <c r="D176" s="86">
        <f>POWER(F115,B176)/FACT(B176) * EXP(-F115)</f>
        <v>5.8520260366055236E-6</v>
      </c>
      <c r="E176" s="86">
        <f>D176*C52</f>
        <v>5.8520260366055239E-3</v>
      </c>
      <c r="G176"/>
    </row>
    <row r="177" spans="2:7" x14ac:dyDescent="0.3">
      <c r="B177" s="22">
        <f t="shared" si="1"/>
        <v>105</v>
      </c>
      <c r="C177" s="22">
        <f t="shared" si="1"/>
        <v>9</v>
      </c>
      <c r="D177" s="86">
        <f>POWER(F115,B177)/FACT(B177) * EXP(-F115)</f>
        <v>1.4455989894918917E-6</v>
      </c>
      <c r="E177" s="86">
        <f>D177*C52</f>
        <v>1.4455989894918918E-3</v>
      </c>
      <c r="G177"/>
    </row>
    <row r="178" spans="2:7" x14ac:dyDescent="0.3">
      <c r="B178" s="22">
        <f t="shared" si="1"/>
        <v>110</v>
      </c>
      <c r="C178" s="22">
        <f t="shared" si="1"/>
        <v>19</v>
      </c>
      <c r="D178" s="86">
        <f>POWER(F115,B178)/FACT(B178) * EXP(-F115)</f>
        <v>1.1644414864994894E-7</v>
      </c>
      <c r="E178" s="86">
        <f>D178*C52</f>
        <v>1.1644414864994893E-4</v>
      </c>
      <c r="G178"/>
    </row>
    <row r="179" spans="2:7" x14ac:dyDescent="0.3">
      <c r="B179" s="237"/>
      <c r="C179" s="238"/>
      <c r="D179" s="238"/>
      <c r="E179" s="239"/>
      <c r="G179"/>
    </row>
    <row r="180" spans="2:7" x14ac:dyDescent="0.3">
      <c r="B180" s="240"/>
      <c r="C180" s="241"/>
      <c r="D180" s="241"/>
      <c r="E180" s="242"/>
    </row>
    <row r="181" spans="2:7" x14ac:dyDescent="0.3">
      <c r="B181" s="240"/>
      <c r="C181" s="241"/>
      <c r="D181" s="241"/>
      <c r="E181" s="242"/>
    </row>
    <row r="182" spans="2:7" x14ac:dyDescent="0.3">
      <c r="B182" s="240"/>
      <c r="C182" s="241"/>
      <c r="D182" s="241"/>
      <c r="E182" s="242"/>
    </row>
    <row r="183" spans="2:7" x14ac:dyDescent="0.3">
      <c r="B183" s="240"/>
      <c r="C183" s="241"/>
      <c r="D183" s="241"/>
      <c r="E183" s="242"/>
    </row>
    <row r="184" spans="2:7" x14ac:dyDescent="0.3">
      <c r="B184" s="240"/>
      <c r="C184" s="241"/>
      <c r="D184" s="241"/>
      <c r="E184" s="242"/>
    </row>
    <row r="185" spans="2:7" x14ac:dyDescent="0.3">
      <c r="B185" s="243"/>
      <c r="C185" s="244"/>
      <c r="D185" s="244"/>
      <c r="E185" s="245"/>
    </row>
    <row r="187" spans="2:7" x14ac:dyDescent="0.3">
      <c r="B187" s="261" t="s">
        <v>55</v>
      </c>
      <c r="C187" s="261"/>
      <c r="D187" s="261"/>
      <c r="E187" s="261"/>
    </row>
    <row r="188" spans="2:7" x14ac:dyDescent="0.3">
      <c r="B188" s="188" t="s">
        <v>30</v>
      </c>
      <c r="C188" s="188"/>
      <c r="D188" s="188" t="s">
        <v>31</v>
      </c>
      <c r="E188" s="188"/>
    </row>
    <row r="189" spans="2:7" x14ac:dyDescent="0.3">
      <c r="B189" s="183">
        <f>(POWER(C131-E131,2)/E131)+(POWER(C132-E132,2)/E132)+(POWER(C133-E133,2)/E133)+(POWER(C134-E134,2)/E134)+(POWER(C135-E135,2)/E135)+(POWER(C136-E136,2)/E136)+(POWER(C137-E137,2)/E137)+(POWER(C138-E138,2)/E138)+(POWER(C139-E139,2)/E139)+(POWER(C140-E140,2)/E140)+(POWER(C141-E141,2)/E141)+(POWER(C142-E142,2)/E142)+(POWER(C143-E143,2)/E143)+(POWER(C144-E144,2)/E144)+(POWER(C145-E145,2)/E145)+(POWER(C146-E146,2)/E146)+(POWER(C147-E147,2)/E147)+(POWER(C148-E148,2)/E148)+(POWER(C149-E149,2)/E149)+(POWER(C150-E150,2)/E150)+(POWER(C151-E151,2)/E151)+(POWER(C152-E152,2)/E152)+(POWER(C153-E153,2)/E153)+(POWER(C154-E154,2)/E154)+(POWER(C155-E155,2)/E155)+(POWER(C156-E156,2)/E156)+(POWER(C157-E157,2)/E157)+(POWER(C158-E158,2)/E158)+(POWER(C159-E159,2)/E159)+(POWER(C160-E160,2)/E160)+(POWER(C161-E161,2)/E161)+(POWER(C162-E162,2)/E162)+(POWER(C163-E163,2)/E163)+(POWER(C164-E164,2)/E164)+(POWER(C165-E165,2)/E165)+(POWER(C166-E166,2)/E166)+(POWER(C167-E167,2)/E167)+(POWER(C168-E168,2)/E168)+(POWER(C169-E169,2)/E169)+(POWER(C170-E170,2)/E170)+(POWER(C171-E171,2)/E171)+(POWER(C172-E172,2)/E172)+(POWER(C173-E173,2)/E173)+(POWER(C174-E174,2)/E174) +(POWER(C175-E175,2)/E175) +(POWER(C176-E176,2)/E176) +(POWER(C177-E177,2)/E174) +(POWER(C178-E178,2)/E178)</f>
        <v>3607233.9011284281</v>
      </c>
      <c r="C189" s="183"/>
      <c r="D189" s="262">
        <f>CHIINV(0.05,46)</f>
        <v>62.829620411408179</v>
      </c>
      <c r="E189" s="262"/>
    </row>
    <row r="190" spans="2:7" x14ac:dyDescent="0.3">
      <c r="B190" s="237"/>
      <c r="C190" s="238"/>
      <c r="D190" s="238"/>
      <c r="E190" s="239"/>
    </row>
    <row r="191" spans="2:7" x14ac:dyDescent="0.3">
      <c r="B191" s="240"/>
      <c r="C191" s="241"/>
      <c r="D191" s="241"/>
      <c r="E191" s="242"/>
    </row>
    <row r="192" spans="2:7" x14ac:dyDescent="0.3">
      <c r="B192" s="240"/>
      <c r="C192" s="241"/>
      <c r="D192" s="241"/>
      <c r="E192" s="242"/>
    </row>
    <row r="193" spans="2:5" x14ac:dyDescent="0.3">
      <c r="B193" s="243"/>
      <c r="C193" s="244"/>
      <c r="D193" s="244"/>
      <c r="E193" s="245"/>
    </row>
    <row r="194" spans="2:5" x14ac:dyDescent="0.3">
      <c r="B194" s="255" t="s">
        <v>35</v>
      </c>
      <c r="C194" s="256"/>
      <c r="D194" s="256"/>
      <c r="E194" s="257"/>
    </row>
    <row r="195" spans="2:5" x14ac:dyDescent="0.3">
      <c r="B195" s="255"/>
      <c r="C195" s="256"/>
      <c r="D195" s="256"/>
      <c r="E195" s="257"/>
    </row>
    <row r="196" spans="2:5" x14ac:dyDescent="0.3">
      <c r="B196" s="255"/>
      <c r="C196" s="256"/>
      <c r="D196" s="256"/>
      <c r="E196" s="257"/>
    </row>
    <row r="197" spans="2:5" x14ac:dyDescent="0.3">
      <c r="B197" s="258"/>
      <c r="C197" s="259"/>
      <c r="D197" s="259"/>
      <c r="E197" s="260"/>
    </row>
    <row r="198" spans="2:5" x14ac:dyDescent="0.3">
      <c r="B198" s="252" t="s">
        <v>65</v>
      </c>
      <c r="C198" s="253"/>
      <c r="D198" s="253"/>
      <c r="E198" s="254"/>
    </row>
    <row r="199" spans="2:5" x14ac:dyDescent="0.3">
      <c r="B199" s="255"/>
      <c r="C199" s="256"/>
      <c r="D199" s="256"/>
      <c r="E199" s="257"/>
    </row>
    <row r="200" spans="2:5" x14ac:dyDescent="0.3">
      <c r="B200" s="258"/>
      <c r="C200" s="259"/>
      <c r="D200" s="259"/>
      <c r="E200" s="260"/>
    </row>
    <row r="202" spans="2:5" x14ac:dyDescent="0.3">
      <c r="B202" s="261" t="s">
        <v>56</v>
      </c>
      <c r="C202" s="261"/>
      <c r="D202" s="261"/>
    </row>
    <row r="203" spans="2:5" x14ac:dyDescent="0.3">
      <c r="B203" s="262">
        <f>ABS(B189-46)/SQRT(2*46)</f>
        <v>376075.33579878177</v>
      </c>
      <c r="C203" s="262"/>
      <c r="D203" s="262"/>
    </row>
    <row r="204" spans="2:5" x14ac:dyDescent="0.3">
      <c r="B204" s="188"/>
      <c r="C204" s="188"/>
      <c r="D204" s="188"/>
    </row>
    <row r="205" spans="2:5" x14ac:dyDescent="0.3">
      <c r="B205" s="188"/>
      <c r="C205" s="188"/>
      <c r="D205" s="188"/>
    </row>
    <row r="206" spans="2:5" x14ac:dyDescent="0.3">
      <c r="B206" s="188"/>
      <c r="C206" s="188"/>
      <c r="D206" s="188"/>
    </row>
    <row r="207" spans="2:5" x14ac:dyDescent="0.3">
      <c r="B207" s="188"/>
      <c r="C207" s="188"/>
      <c r="D207" s="188"/>
    </row>
    <row r="208" spans="2:5" x14ac:dyDescent="0.3">
      <c r="B208" s="251" t="s">
        <v>64</v>
      </c>
      <c r="C208" s="251"/>
      <c r="D208" s="251"/>
    </row>
    <row r="209" spans="2:4" x14ac:dyDescent="0.3">
      <c r="B209" s="251"/>
      <c r="C209" s="251"/>
      <c r="D209" s="251"/>
    </row>
  </sheetData>
  <mergeCells count="33">
    <mergeCell ref="B125:E125"/>
    <mergeCell ref="B54:F54"/>
    <mergeCell ref="B55:F111"/>
    <mergeCell ref="A1:D1"/>
    <mergeCell ref="A2:A3"/>
    <mergeCell ref="B208:D209"/>
    <mergeCell ref="B198:E200"/>
    <mergeCell ref="B187:E187"/>
    <mergeCell ref="B188:C188"/>
    <mergeCell ref="D188:E188"/>
    <mergeCell ref="B189:C189"/>
    <mergeCell ref="D189:E189"/>
    <mergeCell ref="B190:E193"/>
    <mergeCell ref="B194:E197"/>
    <mergeCell ref="B202:D202"/>
    <mergeCell ref="B203:D203"/>
    <mergeCell ref="B204:D207"/>
    <mergeCell ref="B179:E185"/>
    <mergeCell ref="B129:E129"/>
    <mergeCell ref="B113:F113"/>
    <mergeCell ref="B114:E114"/>
    <mergeCell ref="B115:E115"/>
    <mergeCell ref="B116:E116"/>
    <mergeCell ref="B117:E117"/>
    <mergeCell ref="B118:E118"/>
    <mergeCell ref="B119:E119"/>
    <mergeCell ref="B120:E120"/>
    <mergeCell ref="B121:E121"/>
    <mergeCell ref="B127:E127"/>
    <mergeCell ref="B126:E126"/>
    <mergeCell ref="B122:E122"/>
    <mergeCell ref="B123:E123"/>
    <mergeCell ref="B124:E124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1</xdr:col>
                <xdr:colOff>716280</xdr:colOff>
                <xdr:row>189</xdr:row>
                <xdr:rowOff>83820</xdr:rowOff>
              </from>
              <to>
                <xdr:col>4</xdr:col>
                <xdr:colOff>228600</xdr:colOff>
                <xdr:row>192</xdr:row>
                <xdr:rowOff>99060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1" r:id="rId6">
          <objectPr defaultSize="0" autoPict="0" r:id="rId7">
            <anchor moveWithCells="1" sizeWithCells="1">
              <from>
                <xdr:col>1</xdr:col>
                <xdr:colOff>502920</xdr:colOff>
                <xdr:row>203</xdr:row>
                <xdr:rowOff>38100</xdr:rowOff>
              </from>
              <to>
                <xdr:col>3</xdr:col>
                <xdr:colOff>220980</xdr:colOff>
                <xdr:row>206</xdr:row>
                <xdr:rowOff>106680</xdr:rowOff>
              </to>
            </anchor>
          </objectPr>
        </oleObject>
      </mc:Choice>
      <mc:Fallback>
        <oleObject progId="Equation.3" shapeId="2051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78"/>
  <sheetViews>
    <sheetView topLeftCell="A76" zoomScale="80" zoomScaleNormal="80" workbookViewId="0">
      <selection activeCell="B108" sqref="B108:E108"/>
    </sheetView>
  </sheetViews>
  <sheetFormatPr defaultRowHeight="14.4" x14ac:dyDescent="0.3"/>
  <cols>
    <col min="1" max="1" width="2.88671875" customWidth="1"/>
    <col min="2" max="2" width="11.5546875" customWidth="1"/>
    <col min="3" max="3" width="12.21875" customWidth="1"/>
    <col min="4" max="4" width="11.77734375" customWidth="1"/>
    <col min="5" max="5" width="11.5546875" customWidth="1"/>
    <col min="6" max="6" width="12.109375" customWidth="1"/>
    <col min="7" max="10" width="9.109375" bestFit="1" customWidth="1"/>
    <col min="11" max="11" width="11.88671875" bestFit="1" customWidth="1"/>
  </cols>
  <sheetData>
    <row r="1" spans="1:11" x14ac:dyDescent="0.3">
      <c r="A1" s="278" t="s">
        <v>60</v>
      </c>
      <c r="B1" s="278"/>
      <c r="C1" s="278"/>
      <c r="D1" s="279"/>
    </row>
    <row r="2" spans="1:11" x14ac:dyDescent="0.3">
      <c r="A2" s="277" t="s">
        <v>49</v>
      </c>
      <c r="B2" s="57"/>
      <c r="C2" s="25" t="s">
        <v>8</v>
      </c>
      <c r="D2" s="25" t="s">
        <v>9</v>
      </c>
    </row>
    <row r="3" spans="1:11" x14ac:dyDescent="0.3">
      <c r="A3" s="277"/>
      <c r="B3" s="25" t="s">
        <v>33</v>
      </c>
      <c r="C3" s="25" t="s">
        <v>14</v>
      </c>
      <c r="D3" s="25" t="s">
        <v>15</v>
      </c>
      <c r="E3" s="68" t="str">
        <f>"MUL(" &amp;B3&amp;", "&amp;D3&amp;")"</f>
        <v>MUL(Xi, Wi)</v>
      </c>
      <c r="F3" s="69" t="str">
        <f>"MUL(" &amp;B3&amp;", "&amp;C3&amp;")"</f>
        <v>MUL(Xi, ni)</v>
      </c>
      <c r="G3" s="69"/>
      <c r="H3" s="31"/>
      <c r="I3" s="31"/>
      <c r="J3" s="31"/>
      <c r="K3" s="31"/>
    </row>
    <row r="4" spans="1:11" x14ac:dyDescent="0.3">
      <c r="A4" s="126">
        <v>1</v>
      </c>
      <c r="B4" s="128">
        <v>31</v>
      </c>
      <c r="C4" s="127">
        <f>COUNTIF('Исходные данные'!$H$4:$H$1003, "="&amp;B4)</f>
        <v>10</v>
      </c>
      <c r="D4" s="6">
        <f>C4/C42</f>
        <v>0.01</v>
      </c>
      <c r="E4" s="31">
        <f t="shared" ref="E4:E36" si="0">B4*D4</f>
        <v>0.31</v>
      </c>
      <c r="F4" s="31">
        <f>B4*C4</f>
        <v>310</v>
      </c>
      <c r="G4" s="31">
        <f>POWER(B4-$F$94,2)*C4</f>
        <v>22819.728999999999</v>
      </c>
      <c r="H4" s="31">
        <f>POWER(B4,2)*D4</f>
        <v>9.61</v>
      </c>
      <c r="I4" s="31">
        <f>ABS(B4-$F$94)*C4</f>
        <v>477.69999999999993</v>
      </c>
      <c r="J4" s="31">
        <f>POWER(B4-$F$94, 3)*C4</f>
        <v>-1090098.4543299999</v>
      </c>
      <c r="K4" s="31">
        <f>POWER(B4-$F$94, 4)*C4</f>
        <v>52074003.163344085</v>
      </c>
    </row>
    <row r="5" spans="1:11" x14ac:dyDescent="0.3">
      <c r="A5" s="126">
        <v>2</v>
      </c>
      <c r="B5" s="128">
        <v>35</v>
      </c>
      <c r="C5" s="127">
        <f>COUNTIF('Исходные данные'!$H$4:$H$1003, "="&amp;B5)</f>
        <v>10</v>
      </c>
      <c r="D5" s="6">
        <f>C5/C42</f>
        <v>0.01</v>
      </c>
      <c r="E5" s="31">
        <f t="shared" si="0"/>
        <v>0.35000000000000003</v>
      </c>
      <c r="F5" s="31">
        <f t="shared" ref="F5:F41" si="1">B5*C5</f>
        <v>350</v>
      </c>
      <c r="G5" s="31">
        <f>POWER(B5-$F$94,2)*C5</f>
        <v>19158.128999999997</v>
      </c>
      <c r="H5" s="31">
        <f t="shared" ref="H5:H40" si="2">POWER(B5,2)*D5</f>
        <v>12.25</v>
      </c>
      <c r="I5" s="31">
        <f t="shared" ref="I5:I41" si="3">ABS(B5-$F$94)*C5</f>
        <v>437.69999999999993</v>
      </c>
      <c r="J5" s="31">
        <f t="shared" ref="J5:J41" si="4">POWER(B5-$F$94, 3)*C5</f>
        <v>-838551.30632999982</v>
      </c>
      <c r="K5" s="31">
        <f t="shared" ref="K5:K41" si="5">POWER(B5-$F$94, 4)*C5</f>
        <v>36703390.678064086</v>
      </c>
    </row>
    <row r="6" spans="1:11" x14ac:dyDescent="0.3">
      <c r="A6" s="126">
        <v>3</v>
      </c>
      <c r="B6" s="128">
        <v>39</v>
      </c>
      <c r="C6" s="127">
        <f>COUNTIF('Исходные данные'!$H$4:$H$1003, "="&amp;B6)</f>
        <v>9</v>
      </c>
      <c r="D6" s="6">
        <f>C6/C42</f>
        <v>8.9999999999999993E-3</v>
      </c>
      <c r="E6" s="31">
        <f t="shared" si="0"/>
        <v>0.35099999999999998</v>
      </c>
      <c r="F6" s="31">
        <f t="shared" si="1"/>
        <v>351</v>
      </c>
      <c r="G6" s="31">
        <f t="shared" ref="G6:G41" si="6">POWER(B6-$F$94,2)*C6</f>
        <v>14234.876099999996</v>
      </c>
      <c r="H6" s="31">
        <f t="shared" si="2"/>
        <v>13.688999999999998</v>
      </c>
      <c r="I6" s="31">
        <f t="shared" si="3"/>
        <v>357.92999999999995</v>
      </c>
      <c r="J6" s="31">
        <f t="shared" si="4"/>
        <v>-566121.02249699982</v>
      </c>
      <c r="K6" s="31">
        <f t="shared" si="5"/>
        <v>22514633.064705677</v>
      </c>
    </row>
    <row r="7" spans="1:11" x14ac:dyDescent="0.3">
      <c r="A7" s="126">
        <v>4</v>
      </c>
      <c r="B7" s="128">
        <v>43</v>
      </c>
      <c r="C7" s="127">
        <f>COUNTIF('Исходные данные'!$H$4:$H$1003, "="&amp;B7)</f>
        <v>10</v>
      </c>
      <c r="D7" s="6">
        <f>C7/C42</f>
        <v>0.01</v>
      </c>
      <c r="E7" s="31">
        <f t="shared" si="0"/>
        <v>0.43</v>
      </c>
      <c r="F7" s="31">
        <f t="shared" si="1"/>
        <v>430</v>
      </c>
      <c r="G7" s="31">
        <f t="shared" si="6"/>
        <v>12794.928999999996</v>
      </c>
      <c r="H7" s="31">
        <f t="shared" si="2"/>
        <v>18.490000000000002</v>
      </c>
      <c r="I7" s="31">
        <f t="shared" si="3"/>
        <v>357.69999999999993</v>
      </c>
      <c r="J7" s="31">
        <f t="shared" si="4"/>
        <v>-457674.61032999982</v>
      </c>
      <c r="K7" s="31">
        <f t="shared" si="5"/>
        <v>16371020.811504092</v>
      </c>
    </row>
    <row r="8" spans="1:11" x14ac:dyDescent="0.3">
      <c r="A8" s="126">
        <v>5</v>
      </c>
      <c r="B8" s="128">
        <v>56</v>
      </c>
      <c r="C8" s="127">
        <f>COUNTIF('Исходные данные'!$H$4:$H$1003, "="&amp;B8)</f>
        <v>9</v>
      </c>
      <c r="D8" s="6">
        <f>C8/C42</f>
        <v>8.9999999999999993E-3</v>
      </c>
      <c r="E8" s="31">
        <f t="shared" si="0"/>
        <v>0.504</v>
      </c>
      <c r="F8" s="31">
        <f t="shared" si="1"/>
        <v>504</v>
      </c>
      <c r="G8" s="31">
        <f t="shared" si="6"/>
        <v>4666.2560999999987</v>
      </c>
      <c r="H8" s="31">
        <f t="shared" si="2"/>
        <v>28.223999999999997</v>
      </c>
      <c r="I8" s="31">
        <f t="shared" si="3"/>
        <v>204.92999999999995</v>
      </c>
      <c r="J8" s="31">
        <f t="shared" si="4"/>
        <v>-106250.65139699995</v>
      </c>
      <c r="K8" s="31">
        <f t="shared" si="5"/>
        <v>2419327.3323096884</v>
      </c>
    </row>
    <row r="9" spans="1:11" x14ac:dyDescent="0.3">
      <c r="A9" s="126">
        <v>6</v>
      </c>
      <c r="B9" s="128">
        <v>58</v>
      </c>
      <c r="C9" s="127">
        <f>COUNTIF('Исходные данные'!$H$4:$H$1003, "="&amp;B9)</f>
        <v>9</v>
      </c>
      <c r="D9" s="6">
        <f>C9/C42</f>
        <v>8.9999999999999993E-3</v>
      </c>
      <c r="E9" s="31">
        <f t="shared" si="0"/>
        <v>0.52199999999999991</v>
      </c>
      <c r="F9" s="31">
        <f t="shared" si="1"/>
        <v>522</v>
      </c>
      <c r="G9" s="31">
        <f t="shared" si="6"/>
        <v>3882.5360999999984</v>
      </c>
      <c r="H9" s="31">
        <f t="shared" si="2"/>
        <v>30.275999999999996</v>
      </c>
      <c r="I9" s="31">
        <f t="shared" si="3"/>
        <v>186.92999999999995</v>
      </c>
      <c r="J9" s="31">
        <f t="shared" si="4"/>
        <v>-80640.274796999962</v>
      </c>
      <c r="K9" s="31">
        <f t="shared" si="5"/>
        <v>1674898.5075336888</v>
      </c>
    </row>
    <row r="10" spans="1:11" x14ac:dyDescent="0.3">
      <c r="A10" s="126">
        <v>7</v>
      </c>
      <c r="B10" s="128">
        <v>59</v>
      </c>
      <c r="C10" s="127">
        <f>COUNTIF('Исходные данные'!$H$4:$H$1003, "="&amp;B10)</f>
        <v>9</v>
      </c>
      <c r="D10" s="6">
        <f>C10/C42</f>
        <v>8.9999999999999993E-3</v>
      </c>
      <c r="E10" s="31">
        <f t="shared" si="0"/>
        <v>0.53099999999999992</v>
      </c>
      <c r="F10" s="31">
        <f t="shared" si="1"/>
        <v>531</v>
      </c>
      <c r="G10" s="31">
        <f t="shared" si="6"/>
        <v>3517.6760999999988</v>
      </c>
      <c r="H10" s="31">
        <f t="shared" si="2"/>
        <v>31.328999999999997</v>
      </c>
      <c r="I10" s="31">
        <f t="shared" si="3"/>
        <v>177.92999999999995</v>
      </c>
      <c r="J10" s="31">
        <f t="shared" si="4"/>
        <v>-69544.456496999963</v>
      </c>
      <c r="K10" s="31">
        <f t="shared" si="5"/>
        <v>1374893.904945689</v>
      </c>
    </row>
    <row r="11" spans="1:11" x14ac:dyDescent="0.3">
      <c r="A11" s="126">
        <v>8</v>
      </c>
      <c r="B11" s="128">
        <v>60</v>
      </c>
      <c r="C11" s="127">
        <f>COUNTIF('Исходные данные'!$H$4:$H$1003, "="&amp;B11)</f>
        <v>28</v>
      </c>
      <c r="D11" s="6">
        <f>C11/C42</f>
        <v>2.8000000000000001E-2</v>
      </c>
      <c r="E11" s="31">
        <f t="shared" si="0"/>
        <v>1.68</v>
      </c>
      <c r="F11" s="31">
        <f t="shared" si="1"/>
        <v>1680</v>
      </c>
      <c r="G11" s="31">
        <f t="shared" si="6"/>
        <v>9864.7611999999954</v>
      </c>
      <c r="H11" s="31">
        <f t="shared" si="2"/>
        <v>100.8</v>
      </c>
      <c r="I11" s="31">
        <f t="shared" si="3"/>
        <v>525.55999999999995</v>
      </c>
      <c r="J11" s="31">
        <f t="shared" si="4"/>
        <v>-185161.56772399988</v>
      </c>
      <c r="K11" s="31">
        <f t="shared" si="5"/>
        <v>3475482.6261794772</v>
      </c>
    </row>
    <row r="12" spans="1:11" x14ac:dyDescent="0.3">
      <c r="A12" s="126">
        <v>9</v>
      </c>
      <c r="B12" s="128">
        <v>61</v>
      </c>
      <c r="C12" s="127">
        <f>COUNTIF('Исходные данные'!$H$4:$H$1003, "="&amp;B12)</f>
        <v>10</v>
      </c>
      <c r="D12" s="6">
        <f>C12/C42</f>
        <v>0.01</v>
      </c>
      <c r="E12" s="31">
        <f t="shared" si="0"/>
        <v>0.61</v>
      </c>
      <c r="F12" s="31">
        <f t="shared" si="1"/>
        <v>610</v>
      </c>
      <c r="G12" s="31">
        <f t="shared" si="6"/>
        <v>3157.7289999999989</v>
      </c>
      <c r="H12" s="31">
        <f t="shared" si="2"/>
        <v>37.21</v>
      </c>
      <c r="I12" s="31">
        <f t="shared" si="3"/>
        <v>177.69999999999996</v>
      </c>
      <c r="J12" s="31">
        <f t="shared" si="4"/>
        <v>-56112.844329999964</v>
      </c>
      <c r="K12" s="31">
        <f t="shared" si="5"/>
        <v>997125.24374409928</v>
      </c>
    </row>
    <row r="13" spans="1:11" x14ac:dyDescent="0.3">
      <c r="A13" s="126">
        <v>10</v>
      </c>
      <c r="B13" s="128">
        <v>62</v>
      </c>
      <c r="C13" s="127">
        <f>COUNTIF('Исходные данные'!$H$4:$H$1003, "="&amp;B13)</f>
        <v>9</v>
      </c>
      <c r="D13" s="6">
        <f>C13/C42</f>
        <v>8.9999999999999993E-3</v>
      </c>
      <c r="E13" s="31">
        <f t="shared" si="0"/>
        <v>0.55799999999999994</v>
      </c>
      <c r="F13" s="31">
        <f t="shared" si="1"/>
        <v>558</v>
      </c>
      <c r="G13" s="31">
        <f t="shared" si="6"/>
        <v>2531.0960999999988</v>
      </c>
      <c r="H13" s="31">
        <f t="shared" si="2"/>
        <v>34.595999999999997</v>
      </c>
      <c r="I13" s="31">
        <f t="shared" si="3"/>
        <v>150.92999999999995</v>
      </c>
      <c r="J13" s="31">
        <f t="shared" si="4"/>
        <v>-42446.481596999969</v>
      </c>
      <c r="K13" s="31">
        <f t="shared" si="5"/>
        <v>711827.49638168921</v>
      </c>
    </row>
    <row r="14" spans="1:11" x14ac:dyDescent="0.3">
      <c r="A14" s="126">
        <v>11</v>
      </c>
      <c r="B14" s="128">
        <v>63</v>
      </c>
      <c r="C14" s="127">
        <f>COUNTIF('Исходные данные'!$H$4:$H$1003, "="&amp;B14)</f>
        <v>9</v>
      </c>
      <c r="D14" s="6">
        <f>C14/C42</f>
        <v>8.9999999999999993E-3</v>
      </c>
      <c r="E14" s="31">
        <f t="shared" si="0"/>
        <v>0.56699999999999995</v>
      </c>
      <c r="F14" s="31">
        <f t="shared" si="1"/>
        <v>567</v>
      </c>
      <c r="G14" s="31">
        <f t="shared" si="6"/>
        <v>2238.2360999999987</v>
      </c>
      <c r="H14" s="31">
        <f t="shared" si="2"/>
        <v>35.720999999999997</v>
      </c>
      <c r="I14" s="31">
        <f t="shared" si="3"/>
        <v>141.92999999999995</v>
      </c>
      <c r="J14" s="31">
        <f t="shared" si="4"/>
        <v>-35296.98329699997</v>
      </c>
      <c r="K14" s="31">
        <f t="shared" si="5"/>
        <v>556633.42659368948</v>
      </c>
    </row>
    <row r="15" spans="1:11" x14ac:dyDescent="0.3">
      <c r="A15" s="126">
        <v>12</v>
      </c>
      <c r="B15" s="128">
        <v>64</v>
      </c>
      <c r="C15" s="127">
        <f>COUNTIF('Исходные данные'!$H$4:$H$1003, "="&amp;B15)</f>
        <v>47</v>
      </c>
      <c r="D15" s="6">
        <f>C15/C42</f>
        <v>4.7E-2</v>
      </c>
      <c r="E15" s="31">
        <f t="shared" si="0"/>
        <v>3.008</v>
      </c>
      <c r="F15" s="31">
        <f t="shared" si="1"/>
        <v>3008</v>
      </c>
      <c r="G15" s="31">
        <f t="shared" si="6"/>
        <v>10253.186299999994</v>
      </c>
      <c r="H15" s="31">
        <f t="shared" si="2"/>
        <v>192.512</v>
      </c>
      <c r="I15" s="31">
        <f t="shared" si="3"/>
        <v>694.18999999999983</v>
      </c>
      <c r="J15" s="31">
        <f t="shared" si="4"/>
        <v>-151439.56165099988</v>
      </c>
      <c r="K15" s="31">
        <f t="shared" si="5"/>
        <v>2236762.3255852675</v>
      </c>
    </row>
    <row r="16" spans="1:11" x14ac:dyDescent="0.3">
      <c r="A16" s="126">
        <v>13</v>
      </c>
      <c r="B16" s="128">
        <v>65</v>
      </c>
      <c r="C16" s="127">
        <f>COUNTIF('Исходные данные'!$H$4:$H$1003, "="&amp;B16)</f>
        <v>27</v>
      </c>
      <c r="D16" s="6">
        <f>C16/C42</f>
        <v>2.7E-2</v>
      </c>
      <c r="E16" s="31">
        <f t="shared" si="0"/>
        <v>1.7549999999999999</v>
      </c>
      <c r="F16" s="31">
        <f t="shared" si="1"/>
        <v>1755</v>
      </c>
      <c r="G16" s="31">
        <f t="shared" si="6"/>
        <v>5119.5482999999967</v>
      </c>
      <c r="H16" s="31">
        <f t="shared" si="2"/>
        <v>114.075</v>
      </c>
      <c r="I16" s="31">
        <f t="shared" si="3"/>
        <v>371.78999999999991</v>
      </c>
      <c r="J16" s="31">
        <f t="shared" si="4"/>
        <v>-70496.180090999929</v>
      </c>
      <c r="K16" s="31">
        <f t="shared" si="5"/>
        <v>970732.39985306887</v>
      </c>
    </row>
    <row r="17" spans="1:11" x14ac:dyDescent="0.3">
      <c r="A17" s="126">
        <v>14</v>
      </c>
      <c r="B17" s="128">
        <v>66</v>
      </c>
      <c r="C17" s="127">
        <f>COUNTIF('Исходные данные'!$H$4:$H$1003, "="&amp;B17)</f>
        <v>27</v>
      </c>
      <c r="D17" s="6">
        <f>C17/C42</f>
        <v>2.7E-2</v>
      </c>
      <c r="E17" s="31">
        <f t="shared" si="0"/>
        <v>1.782</v>
      </c>
      <c r="F17" s="31">
        <f t="shared" si="1"/>
        <v>1782</v>
      </c>
      <c r="G17" s="31">
        <f t="shared" si="6"/>
        <v>4402.9682999999968</v>
      </c>
      <c r="H17" s="31">
        <f t="shared" si="2"/>
        <v>117.61199999999999</v>
      </c>
      <c r="I17" s="31">
        <f t="shared" si="3"/>
        <v>344.78999999999991</v>
      </c>
      <c r="J17" s="31">
        <f t="shared" si="4"/>
        <v>-56225.905190999947</v>
      </c>
      <c r="K17" s="31">
        <f t="shared" si="5"/>
        <v>718004.80928906903</v>
      </c>
    </row>
    <row r="18" spans="1:11" x14ac:dyDescent="0.3">
      <c r="A18" s="126">
        <v>15</v>
      </c>
      <c r="B18" s="128">
        <v>68</v>
      </c>
      <c r="C18" s="127">
        <f>COUNTIF('Исходные данные'!$H$4:$H$1003, "="&amp;B18)</f>
        <v>55</v>
      </c>
      <c r="D18" s="6">
        <f>C18/C42</f>
        <v>5.5E-2</v>
      </c>
      <c r="E18" s="31">
        <f t="shared" si="0"/>
        <v>3.74</v>
      </c>
      <c r="F18" s="31">
        <f t="shared" si="1"/>
        <v>3740</v>
      </c>
      <c r="G18" s="31">
        <f t="shared" si="6"/>
        <v>6379.6094999999959</v>
      </c>
      <c r="H18" s="31">
        <f t="shared" si="2"/>
        <v>254.32</v>
      </c>
      <c r="I18" s="31">
        <f t="shared" si="3"/>
        <v>592.3499999999998</v>
      </c>
      <c r="J18" s="31">
        <f t="shared" si="4"/>
        <v>-68708.394314999925</v>
      </c>
      <c r="K18" s="31">
        <f t="shared" si="5"/>
        <v>739989.40677254903</v>
      </c>
    </row>
    <row r="19" spans="1:11" x14ac:dyDescent="0.3">
      <c r="A19" s="126">
        <v>16</v>
      </c>
      <c r="B19" s="128">
        <v>69</v>
      </c>
      <c r="C19" s="127">
        <f>COUNTIF('Исходные данные'!$H$4:$H$1003, "="&amp;B19)</f>
        <v>17</v>
      </c>
      <c r="D19" s="6">
        <f>C19/C42</f>
        <v>1.7000000000000001E-2</v>
      </c>
      <c r="E19" s="31">
        <f t="shared" si="0"/>
        <v>1.173</v>
      </c>
      <c r="F19" s="31">
        <f t="shared" si="1"/>
        <v>1173</v>
      </c>
      <c r="G19" s="31">
        <f t="shared" si="6"/>
        <v>1622.6992999999989</v>
      </c>
      <c r="H19" s="31">
        <f t="shared" si="2"/>
        <v>80.937000000000012</v>
      </c>
      <c r="I19" s="31">
        <f t="shared" si="3"/>
        <v>166.08999999999992</v>
      </c>
      <c r="J19" s="31">
        <f t="shared" si="4"/>
        <v>-15853.772160999981</v>
      </c>
      <c r="K19" s="31">
        <f t="shared" si="5"/>
        <v>154891.35401296976</v>
      </c>
    </row>
    <row r="20" spans="1:11" x14ac:dyDescent="0.3">
      <c r="A20" s="126">
        <v>17</v>
      </c>
      <c r="B20" s="128">
        <v>70</v>
      </c>
      <c r="C20" s="127">
        <f>COUNTIF('Исходные данные'!$H$4:$H$1003, "="&amp;B20)</f>
        <v>73</v>
      </c>
      <c r="D20" s="6">
        <f>C20/C42</f>
        <v>7.2999999999999995E-2</v>
      </c>
      <c r="E20" s="31">
        <f t="shared" si="0"/>
        <v>5.1099999999999994</v>
      </c>
      <c r="F20" s="31">
        <f t="shared" si="1"/>
        <v>5110</v>
      </c>
      <c r="G20" s="31">
        <f t="shared" si="6"/>
        <v>5614.6416999999956</v>
      </c>
      <c r="H20" s="31">
        <f t="shared" si="2"/>
        <v>357.7</v>
      </c>
      <c r="I20" s="31">
        <f t="shared" si="3"/>
        <v>640.2099999999997</v>
      </c>
      <c r="J20" s="31">
        <f t="shared" si="4"/>
        <v>-49240.407708999941</v>
      </c>
      <c r="K20" s="31">
        <f t="shared" si="5"/>
        <v>431838.37560792931</v>
      </c>
    </row>
    <row r="21" spans="1:11" x14ac:dyDescent="0.3">
      <c r="A21" s="126">
        <v>18</v>
      </c>
      <c r="B21" s="128">
        <v>71</v>
      </c>
      <c r="C21" s="127">
        <f>COUNTIF('Исходные данные'!$H$4:$H$1003, "="&amp;B21)</f>
        <v>26</v>
      </c>
      <c r="D21" s="6">
        <f>C21/C42</f>
        <v>2.5999999999999999E-2</v>
      </c>
      <c r="E21" s="31">
        <f t="shared" si="0"/>
        <v>1.8459999999999999</v>
      </c>
      <c r="F21" s="31">
        <f t="shared" si="1"/>
        <v>1846</v>
      </c>
      <c r="G21" s="31">
        <f t="shared" si="6"/>
        <v>1569.6953999999985</v>
      </c>
      <c r="H21" s="31">
        <f t="shared" si="2"/>
        <v>131.066</v>
      </c>
      <c r="I21" s="31">
        <f t="shared" si="3"/>
        <v>202.0199999999999</v>
      </c>
      <c r="J21" s="31">
        <f t="shared" si="4"/>
        <v>-12196.533257999981</v>
      </c>
      <c r="K21" s="31">
        <f t="shared" si="5"/>
        <v>94767.063414659802</v>
      </c>
    </row>
    <row r="22" spans="1:11" x14ac:dyDescent="0.3">
      <c r="A22" s="126">
        <v>19</v>
      </c>
      <c r="B22" s="128">
        <v>72</v>
      </c>
      <c r="C22" s="127">
        <f>COUNTIF('Исходные данные'!$H$4:$H$1003, "="&amp;B22)</f>
        <v>29</v>
      </c>
      <c r="D22" s="6">
        <f>C22/C42</f>
        <v>2.9000000000000001E-2</v>
      </c>
      <c r="E22" s="31">
        <f t="shared" si="0"/>
        <v>2.0880000000000001</v>
      </c>
      <c r="F22" s="31">
        <f t="shared" si="1"/>
        <v>2088</v>
      </c>
      <c r="G22" s="31">
        <f t="shared" si="6"/>
        <v>1329.1540999999984</v>
      </c>
      <c r="H22" s="31">
        <f t="shared" si="2"/>
        <v>150.33600000000001</v>
      </c>
      <c r="I22" s="31">
        <f t="shared" si="3"/>
        <v>196.32999999999987</v>
      </c>
      <c r="J22" s="31">
        <f t="shared" si="4"/>
        <v>-8998.3732569999847</v>
      </c>
      <c r="K22" s="31">
        <f t="shared" si="5"/>
        <v>60918.986949889855</v>
      </c>
    </row>
    <row r="23" spans="1:11" x14ac:dyDescent="0.3">
      <c r="A23" s="126">
        <v>20</v>
      </c>
      <c r="B23" s="128">
        <v>74</v>
      </c>
      <c r="C23" s="127">
        <f>COUNTIF('Исходные данные'!$H$4:$H$1003, "="&amp;B23)</f>
        <v>47</v>
      </c>
      <c r="D23" s="6">
        <f>C23/C42</f>
        <v>4.7E-2</v>
      </c>
      <c r="E23" s="31">
        <f t="shared" si="0"/>
        <v>3.4780000000000002</v>
      </c>
      <c r="F23" s="31">
        <f t="shared" si="1"/>
        <v>3478</v>
      </c>
      <c r="G23" s="31">
        <f t="shared" si="6"/>
        <v>1069.3862999999981</v>
      </c>
      <c r="H23" s="31">
        <f t="shared" si="2"/>
        <v>257.37200000000001</v>
      </c>
      <c r="I23" s="31">
        <f t="shared" si="3"/>
        <v>224.18999999999983</v>
      </c>
      <c r="J23" s="31">
        <f t="shared" si="4"/>
        <v>-5100.9726509999864</v>
      </c>
      <c r="K23" s="31">
        <f t="shared" si="5"/>
        <v>24331.639545269918</v>
      </c>
    </row>
    <row r="24" spans="1:11" x14ac:dyDescent="0.3">
      <c r="A24" s="126">
        <v>21</v>
      </c>
      <c r="B24" s="128">
        <v>75</v>
      </c>
      <c r="C24" s="127">
        <f>COUNTIF('Исходные данные'!$H$4:$H$1003, "="&amp;B24)</f>
        <v>27</v>
      </c>
      <c r="D24" s="6">
        <f>C24/C42</f>
        <v>2.7E-2</v>
      </c>
      <c r="E24" s="31">
        <f t="shared" si="0"/>
        <v>2.0249999999999999</v>
      </c>
      <c r="F24" s="31">
        <f t="shared" si="1"/>
        <v>2025</v>
      </c>
      <c r="G24" s="31">
        <f t="shared" si="6"/>
        <v>383.74829999999918</v>
      </c>
      <c r="H24" s="31">
        <f t="shared" si="2"/>
        <v>151.875</v>
      </c>
      <c r="I24" s="31">
        <f t="shared" si="3"/>
        <v>101.78999999999989</v>
      </c>
      <c r="J24" s="31">
        <f t="shared" si="4"/>
        <v>-1446.7310909999953</v>
      </c>
      <c r="K24" s="31">
        <f t="shared" si="5"/>
        <v>5454.1762130699763</v>
      </c>
    </row>
    <row r="25" spans="1:11" x14ac:dyDescent="0.3">
      <c r="A25" s="126">
        <v>22</v>
      </c>
      <c r="B25" s="128">
        <v>76</v>
      </c>
      <c r="C25" s="127">
        <f>COUNTIF('Исходные данные'!$H$4:$H$1003, "="&amp;B25)</f>
        <v>82</v>
      </c>
      <c r="D25" s="6">
        <f>C25/C42</f>
        <v>8.2000000000000003E-2</v>
      </c>
      <c r="E25" s="31">
        <f t="shared" si="0"/>
        <v>6.2320000000000002</v>
      </c>
      <c r="F25" s="31">
        <f t="shared" si="1"/>
        <v>6232</v>
      </c>
      <c r="G25" s="31">
        <f t="shared" si="6"/>
        <v>629.17779999999823</v>
      </c>
      <c r="H25" s="31">
        <f t="shared" si="2"/>
        <v>473.63200000000001</v>
      </c>
      <c r="I25" s="31">
        <f t="shared" si="3"/>
        <v>227.13999999999967</v>
      </c>
      <c r="J25" s="31">
        <f t="shared" si="4"/>
        <v>-1742.8225059999925</v>
      </c>
      <c r="K25" s="31">
        <f t="shared" si="5"/>
        <v>4827.6183416199719</v>
      </c>
    </row>
    <row r="26" spans="1:11" x14ac:dyDescent="0.3">
      <c r="A26" s="126">
        <v>23</v>
      </c>
      <c r="B26" s="128">
        <v>77</v>
      </c>
      <c r="C26" s="127">
        <f>COUNTIF('Исходные данные'!$H$4:$H$1003, "="&amp;B26)</f>
        <v>9</v>
      </c>
      <c r="D26" s="6">
        <f>C26/C42</f>
        <v>8.9999999999999993E-3</v>
      </c>
      <c r="E26" s="31">
        <f t="shared" si="0"/>
        <v>0.69299999999999995</v>
      </c>
      <c r="F26" s="31">
        <f t="shared" si="1"/>
        <v>693</v>
      </c>
      <c r="G26" s="31">
        <f t="shared" si="6"/>
        <v>28.196099999999873</v>
      </c>
      <c r="H26" s="31">
        <f t="shared" si="2"/>
        <v>53.360999999999997</v>
      </c>
      <c r="I26" s="31">
        <f t="shared" si="3"/>
        <v>15.929999999999964</v>
      </c>
      <c r="J26" s="31">
        <f t="shared" si="4"/>
        <v>-49.907096999999666</v>
      </c>
      <c r="K26" s="31">
        <f t="shared" si="5"/>
        <v>88.33556168999921</v>
      </c>
    </row>
    <row r="27" spans="1:11" x14ac:dyDescent="0.3">
      <c r="A27" s="126">
        <v>24</v>
      </c>
      <c r="B27" s="128">
        <v>78</v>
      </c>
      <c r="C27" s="127">
        <f>COUNTIF('Исходные данные'!$H$4:$H$1003, "="&amp;B27)</f>
        <v>65</v>
      </c>
      <c r="D27" s="6">
        <f>C27/C42</f>
        <v>6.5000000000000002E-2</v>
      </c>
      <c r="E27" s="31">
        <f t="shared" si="0"/>
        <v>5.07</v>
      </c>
      <c r="F27" s="31">
        <f t="shared" si="1"/>
        <v>5070</v>
      </c>
      <c r="G27" s="31">
        <f t="shared" si="6"/>
        <v>38.538499999999601</v>
      </c>
      <c r="H27" s="31">
        <f t="shared" si="2"/>
        <v>395.46000000000004</v>
      </c>
      <c r="I27" s="31">
        <f t="shared" si="3"/>
        <v>50.049999999999741</v>
      </c>
      <c r="J27" s="31">
        <f t="shared" si="4"/>
        <v>-29.67464499999954</v>
      </c>
      <c r="K27" s="31">
        <f t="shared" si="5"/>
        <v>22.849476649999527</v>
      </c>
    </row>
    <row r="28" spans="1:11" x14ac:dyDescent="0.3">
      <c r="A28" s="126">
        <v>25</v>
      </c>
      <c r="B28" s="128">
        <v>81</v>
      </c>
      <c r="C28" s="127">
        <f>COUNTIF('Исходные данные'!$H$4:$H$1003, "="&amp;B28)</f>
        <v>9</v>
      </c>
      <c r="D28" s="6">
        <f>C28/C42</f>
        <v>8.9999999999999993E-3</v>
      </c>
      <c r="E28" s="31">
        <f t="shared" si="0"/>
        <v>0.72899999999999998</v>
      </c>
      <c r="F28" s="31">
        <f t="shared" si="1"/>
        <v>729</v>
      </c>
      <c r="G28" s="31">
        <f t="shared" si="6"/>
        <v>44.75610000000016</v>
      </c>
      <c r="H28" s="31">
        <f t="shared" si="2"/>
        <v>59.048999999999992</v>
      </c>
      <c r="I28" s="31">
        <f t="shared" si="3"/>
        <v>20.070000000000036</v>
      </c>
      <c r="J28" s="31">
        <f t="shared" si="4"/>
        <v>99.806103000000533</v>
      </c>
      <c r="K28" s="31">
        <f t="shared" si="5"/>
        <v>222.56760969000158</v>
      </c>
    </row>
    <row r="29" spans="1:11" x14ac:dyDescent="0.3">
      <c r="A29" s="126">
        <v>26</v>
      </c>
      <c r="B29" s="128">
        <v>82</v>
      </c>
      <c r="C29" s="127">
        <f>COUNTIF('Исходные данные'!$H$4:$H$1003, "="&amp;B29)</f>
        <v>18</v>
      </c>
      <c r="D29" s="6">
        <f>C29/C42</f>
        <v>1.7999999999999999E-2</v>
      </c>
      <c r="E29" s="31">
        <f t="shared" si="0"/>
        <v>1.476</v>
      </c>
      <c r="F29" s="31">
        <f t="shared" si="1"/>
        <v>1476</v>
      </c>
      <c r="G29" s="31">
        <f t="shared" si="6"/>
        <v>187.79220000000043</v>
      </c>
      <c r="H29" s="31">
        <f t="shared" si="2"/>
        <v>121.032</v>
      </c>
      <c r="I29" s="31">
        <f t="shared" si="3"/>
        <v>58.140000000000072</v>
      </c>
      <c r="J29" s="31">
        <f t="shared" si="4"/>
        <v>606.56880600000216</v>
      </c>
      <c r="K29" s="31">
        <f t="shared" si="5"/>
        <v>1959.2172433800092</v>
      </c>
    </row>
    <row r="30" spans="1:11" x14ac:dyDescent="0.3">
      <c r="A30" s="126">
        <v>27</v>
      </c>
      <c r="B30" s="128">
        <v>83</v>
      </c>
      <c r="C30" s="127">
        <f>COUNTIF('Исходные данные'!$H$4:$H$1003, "="&amp;B30)</f>
        <v>19</v>
      </c>
      <c r="D30" s="6">
        <f>C30/C42</f>
        <v>1.9E-2</v>
      </c>
      <c r="E30" s="31">
        <f t="shared" si="0"/>
        <v>1.577</v>
      </c>
      <c r="F30" s="31">
        <f t="shared" si="1"/>
        <v>1577</v>
      </c>
      <c r="G30" s="31">
        <f t="shared" si="6"/>
        <v>339.96510000000063</v>
      </c>
      <c r="H30" s="31">
        <f t="shared" si="2"/>
        <v>130.89099999999999</v>
      </c>
      <c r="I30" s="31">
        <f t="shared" si="3"/>
        <v>80.370000000000076</v>
      </c>
      <c r="J30" s="31">
        <f t="shared" si="4"/>
        <v>1438.0523730000041</v>
      </c>
      <c r="K30" s="31">
        <f t="shared" si="5"/>
        <v>6082.9615377900227</v>
      </c>
    </row>
    <row r="31" spans="1:11" x14ac:dyDescent="0.3">
      <c r="A31" s="126">
        <v>28</v>
      </c>
      <c r="B31" s="128">
        <v>84</v>
      </c>
      <c r="C31" s="127">
        <f>COUNTIF('Исходные данные'!$H$4:$H$1003, "="&amp;B31)</f>
        <v>28</v>
      </c>
      <c r="D31" s="6">
        <f>C31/C42</f>
        <v>2.8000000000000001E-2</v>
      </c>
      <c r="E31" s="31">
        <f t="shared" si="0"/>
        <v>2.3519999999999999</v>
      </c>
      <c r="F31" s="31">
        <f t="shared" si="1"/>
        <v>2352</v>
      </c>
      <c r="G31" s="31">
        <f t="shared" si="6"/>
        <v>765.88120000000117</v>
      </c>
      <c r="H31" s="31">
        <f t="shared" si="2"/>
        <v>197.56800000000001</v>
      </c>
      <c r="I31" s="31">
        <f t="shared" si="3"/>
        <v>146.44000000000011</v>
      </c>
      <c r="J31" s="31">
        <f t="shared" si="4"/>
        <v>4005.5586760000087</v>
      </c>
      <c r="K31" s="31">
        <f t="shared" si="5"/>
        <v>20949.071875480066</v>
      </c>
    </row>
    <row r="32" spans="1:11" x14ac:dyDescent="0.3">
      <c r="A32" s="126">
        <v>29</v>
      </c>
      <c r="B32" s="128">
        <v>85</v>
      </c>
      <c r="C32" s="127">
        <f>COUNTIF('Исходные данные'!$H$4:$H$1003, "="&amp;B32)</f>
        <v>19</v>
      </c>
      <c r="D32" s="6">
        <f>C32/C42</f>
        <v>1.9E-2</v>
      </c>
      <c r="E32" s="31">
        <f t="shared" si="0"/>
        <v>1.615</v>
      </c>
      <c r="F32" s="31">
        <f t="shared" si="1"/>
        <v>1615</v>
      </c>
      <c r="G32" s="31">
        <f t="shared" si="6"/>
        <v>737.44510000000093</v>
      </c>
      <c r="H32" s="31">
        <f t="shared" si="2"/>
        <v>137.27500000000001</v>
      </c>
      <c r="I32" s="31">
        <f t="shared" si="3"/>
        <v>118.37000000000008</v>
      </c>
      <c r="J32" s="31">
        <f t="shared" si="4"/>
        <v>4594.2829730000085</v>
      </c>
      <c r="K32" s="31">
        <f t="shared" si="5"/>
        <v>28622.382921790071</v>
      </c>
    </row>
    <row r="33" spans="1:11" x14ac:dyDescent="0.3">
      <c r="A33" s="126">
        <v>30</v>
      </c>
      <c r="B33" s="128">
        <v>86</v>
      </c>
      <c r="C33" s="127">
        <f>COUNTIF('Исходные данные'!$H$4:$H$1003, "="&amp;B33)</f>
        <v>26</v>
      </c>
      <c r="D33" s="6">
        <f>C33/C42</f>
        <v>2.5999999999999999E-2</v>
      </c>
      <c r="E33" s="31">
        <f t="shared" si="0"/>
        <v>2.2359999999999998</v>
      </c>
      <c r="F33" s="31">
        <f t="shared" si="1"/>
        <v>2236</v>
      </c>
      <c r="G33" s="31">
        <f t="shared" si="6"/>
        <v>1359.0954000000015</v>
      </c>
      <c r="H33" s="31">
        <f t="shared" si="2"/>
        <v>192.29599999999999</v>
      </c>
      <c r="I33" s="31">
        <f t="shared" si="3"/>
        <v>187.9800000000001</v>
      </c>
      <c r="J33" s="31">
        <f t="shared" si="4"/>
        <v>9826.2597420000166</v>
      </c>
      <c r="K33" s="31">
        <f t="shared" si="5"/>
        <v>71043.857934660147</v>
      </c>
    </row>
    <row r="34" spans="1:11" x14ac:dyDescent="0.3">
      <c r="A34" s="126">
        <v>31</v>
      </c>
      <c r="B34" s="128">
        <v>88</v>
      </c>
      <c r="C34" s="127">
        <f>COUNTIF('Исходные данные'!$H$4:$H$1003, "="&amp;B34)</f>
        <v>46</v>
      </c>
      <c r="D34" s="6">
        <f>C34/C42</f>
        <v>4.5999999999999999E-2</v>
      </c>
      <c r="E34" s="31">
        <f t="shared" si="0"/>
        <v>4.048</v>
      </c>
      <c r="F34" s="31">
        <f t="shared" si="1"/>
        <v>4048</v>
      </c>
      <c r="G34" s="31">
        <f t="shared" si="6"/>
        <v>3918.8734000000036</v>
      </c>
      <c r="H34" s="31">
        <f t="shared" si="2"/>
        <v>356.22399999999999</v>
      </c>
      <c r="I34" s="31">
        <f t="shared" si="3"/>
        <v>424.58000000000015</v>
      </c>
      <c r="J34" s="31">
        <f t="shared" si="4"/>
        <v>36171.201482000048</v>
      </c>
      <c r="K34" s="31">
        <f t="shared" si="5"/>
        <v>333860.18967886065</v>
      </c>
    </row>
    <row r="35" spans="1:11" x14ac:dyDescent="0.3">
      <c r="A35" s="126">
        <v>32</v>
      </c>
      <c r="B35" s="128">
        <v>90</v>
      </c>
      <c r="C35" s="127">
        <f>COUNTIF('Исходные данные'!$H$4:$H$1003, "="&amp;B35)</f>
        <v>37</v>
      </c>
      <c r="D35" s="6">
        <f>C35/C42</f>
        <v>3.6999999999999998E-2</v>
      </c>
      <c r="E35" s="31">
        <f t="shared" si="0"/>
        <v>3.3299999999999996</v>
      </c>
      <c r="F35" s="31">
        <f t="shared" si="1"/>
        <v>3330</v>
      </c>
      <c r="G35" s="31">
        <f t="shared" si="6"/>
        <v>4666.1773000000039</v>
      </c>
      <c r="H35" s="31">
        <f t="shared" si="2"/>
        <v>299.7</v>
      </c>
      <c r="I35" s="31">
        <f t="shared" si="3"/>
        <v>415.51000000000016</v>
      </c>
      <c r="J35" s="31">
        <f t="shared" si="4"/>
        <v>52401.171079000058</v>
      </c>
      <c r="K35" s="31">
        <f t="shared" si="5"/>
        <v>588465.15121717087</v>
      </c>
    </row>
    <row r="36" spans="1:11" x14ac:dyDescent="0.3">
      <c r="A36" s="126">
        <v>33</v>
      </c>
      <c r="B36" s="128">
        <v>92</v>
      </c>
      <c r="C36" s="127">
        <f>COUNTIF('Исходные данные'!$H$4:$H$1003, "="&amp;B36)</f>
        <v>17</v>
      </c>
      <c r="D36" s="6">
        <f>C36/C42</f>
        <v>1.7000000000000001E-2</v>
      </c>
      <c r="E36" s="31">
        <f t="shared" si="0"/>
        <v>1.5640000000000001</v>
      </c>
      <c r="F36" s="31">
        <f t="shared" si="1"/>
        <v>1564</v>
      </c>
      <c r="G36" s="31">
        <f t="shared" si="6"/>
        <v>2975.5593000000017</v>
      </c>
      <c r="H36" s="31">
        <f t="shared" si="2"/>
        <v>143.88800000000001</v>
      </c>
      <c r="I36" s="31">
        <f t="shared" si="3"/>
        <v>224.91000000000008</v>
      </c>
      <c r="J36" s="31">
        <f t="shared" si="4"/>
        <v>39366.649539000035</v>
      </c>
      <c r="K36" s="31">
        <f t="shared" si="5"/>
        <v>520820.77340097062</v>
      </c>
    </row>
    <row r="37" spans="1:11" x14ac:dyDescent="0.3">
      <c r="A37" s="126">
        <v>34</v>
      </c>
      <c r="B37" s="128">
        <v>96</v>
      </c>
      <c r="C37" s="127">
        <f>COUNTIF('Исходные данные'!$H$4:$H$1003, "="&amp;B37)</f>
        <v>9</v>
      </c>
      <c r="D37" s="6">
        <f>C37/C42</f>
        <v>8.9999999999999993E-3</v>
      </c>
      <c r="E37" s="31">
        <f>B37*D37</f>
        <v>0.86399999999999988</v>
      </c>
      <c r="F37" s="31">
        <f t="shared" si="1"/>
        <v>864</v>
      </c>
      <c r="G37" s="31">
        <f t="shared" si="6"/>
        <v>2671.8561000000013</v>
      </c>
      <c r="H37" s="31">
        <f t="shared" si="2"/>
        <v>82.943999999999988</v>
      </c>
      <c r="I37" s="31">
        <f t="shared" si="3"/>
        <v>155.07000000000005</v>
      </c>
      <c r="J37" s="31">
        <f t="shared" si="4"/>
        <v>46036.080603000031</v>
      </c>
      <c r="K37" s="31">
        <f t="shared" si="5"/>
        <v>793201.66878969071</v>
      </c>
    </row>
    <row r="38" spans="1:11" x14ac:dyDescent="0.3">
      <c r="A38" s="126">
        <v>35</v>
      </c>
      <c r="B38" s="128">
        <v>104</v>
      </c>
      <c r="C38" s="127">
        <f>COUNTIF('Исходные данные'!$H$4:$H$1003, "="&amp;B38)</f>
        <v>18</v>
      </c>
      <c r="D38" s="6">
        <f>C38/C42</f>
        <v>1.7999999999999999E-2</v>
      </c>
      <c r="E38" s="31">
        <f>B38*D38</f>
        <v>1.8719999999999999</v>
      </c>
      <c r="F38" s="31">
        <f t="shared" si="1"/>
        <v>1872</v>
      </c>
      <c r="G38" s="31">
        <f t="shared" si="6"/>
        <v>11457.952200000005</v>
      </c>
      <c r="H38" s="31">
        <f t="shared" si="2"/>
        <v>194.68799999999999</v>
      </c>
      <c r="I38" s="31">
        <f t="shared" si="3"/>
        <v>454.1400000000001</v>
      </c>
      <c r="J38" s="31">
        <f t="shared" si="4"/>
        <v>289084.13400600018</v>
      </c>
      <c r="K38" s="31">
        <f t="shared" si="5"/>
        <v>7293592.7009713855</v>
      </c>
    </row>
    <row r="39" spans="1:11" x14ac:dyDescent="0.3">
      <c r="A39" s="126">
        <v>36</v>
      </c>
      <c r="B39" s="128">
        <v>119</v>
      </c>
      <c r="C39" s="127">
        <f>COUNTIF('Исходные данные'!$H$4:$H$1003, "="&amp;B39)</f>
        <v>8</v>
      </c>
      <c r="D39" s="6">
        <f>C39/C42</f>
        <v>8.0000000000000002E-3</v>
      </c>
      <c r="E39" s="31">
        <f>B39*D39</f>
        <v>0.95200000000000007</v>
      </c>
      <c r="F39" s="31">
        <f t="shared" si="1"/>
        <v>952</v>
      </c>
      <c r="G39" s="31">
        <f t="shared" si="6"/>
        <v>12947.623200000002</v>
      </c>
      <c r="H39" s="31">
        <f t="shared" si="2"/>
        <v>113.288</v>
      </c>
      <c r="I39" s="31">
        <f t="shared" si="3"/>
        <v>321.84000000000003</v>
      </c>
      <c r="J39" s="31">
        <f t="shared" si="4"/>
        <v>520882.88133600011</v>
      </c>
      <c r="K39" s="31">
        <f t="shared" si="5"/>
        <v>20955118.316147286</v>
      </c>
    </row>
    <row r="40" spans="1:11" x14ac:dyDescent="0.3">
      <c r="A40" s="126">
        <v>37</v>
      </c>
      <c r="B40" s="128">
        <v>124</v>
      </c>
      <c r="C40" s="127">
        <f>COUNTIF('Исходные данные'!$H$4:$H$1003, "="&amp;B40)</f>
        <v>83</v>
      </c>
      <c r="D40" s="6">
        <f>C40/C42</f>
        <v>8.3000000000000004E-2</v>
      </c>
      <c r="E40" s="31">
        <f>B40*D40</f>
        <v>10.292</v>
      </c>
      <c r="F40" s="31">
        <f t="shared" si="1"/>
        <v>10292</v>
      </c>
      <c r="G40" s="31">
        <f t="shared" si="6"/>
        <v>169797.49070000002</v>
      </c>
      <c r="H40" s="31">
        <f t="shared" si="2"/>
        <v>1276.2080000000001</v>
      </c>
      <c r="I40" s="31">
        <f t="shared" si="3"/>
        <v>3754.09</v>
      </c>
      <c r="J40" s="31">
        <f t="shared" si="4"/>
        <v>7679940.5043610018</v>
      </c>
      <c r="K40" s="31">
        <f t="shared" si="5"/>
        <v>347363709.01224816</v>
      </c>
    </row>
    <row r="41" spans="1:11" x14ac:dyDescent="0.3">
      <c r="A41" s="126">
        <v>38</v>
      </c>
      <c r="B41" s="128">
        <v>145</v>
      </c>
      <c r="C41" s="127">
        <f>COUNTIF('Исходные данные'!$H$4:$H$1003, "="&amp;B41)</f>
        <v>10</v>
      </c>
      <c r="D41" s="6">
        <f>C41/C42</f>
        <v>0.01</v>
      </c>
      <c r="E41" s="31">
        <f>B41*D41</f>
        <v>1.45</v>
      </c>
      <c r="F41" s="31">
        <f t="shared" si="1"/>
        <v>1450</v>
      </c>
      <c r="G41" s="31">
        <f t="shared" si="6"/>
        <v>43864.129000000001</v>
      </c>
      <c r="H41" s="31">
        <f>POWER(B41,2)*D41</f>
        <v>210.25</v>
      </c>
      <c r="I41" s="31">
        <f t="shared" si="3"/>
        <v>662.30000000000007</v>
      </c>
      <c r="J41" s="31">
        <f t="shared" si="4"/>
        <v>2905121.2636700002</v>
      </c>
      <c r="K41" s="31">
        <f t="shared" si="5"/>
        <v>192406181.29286411</v>
      </c>
    </row>
    <row r="42" spans="1:11" x14ac:dyDescent="0.3">
      <c r="A42" s="2"/>
      <c r="B42" s="58" t="s">
        <v>13</v>
      </c>
      <c r="C42" s="58">
        <f>SUM(C4:C41)</f>
        <v>1000</v>
      </c>
      <c r="D42" s="59">
        <f>SUM(D4:D41)</f>
        <v>1.0000000000000002</v>
      </c>
    </row>
    <row r="43" spans="1:11" ht="15" thickBot="1" x14ac:dyDescent="0.35"/>
    <row r="44" spans="1:11" ht="15" thickBot="1" x14ac:dyDescent="0.35">
      <c r="B44" s="284" t="s">
        <v>53</v>
      </c>
      <c r="C44" s="285"/>
      <c r="D44" s="285"/>
      <c r="E44" s="285"/>
      <c r="F44" s="286"/>
      <c r="G44" s="26"/>
    </row>
    <row r="45" spans="1:11" x14ac:dyDescent="0.3">
      <c r="B45" s="196"/>
      <c r="C45" s="197"/>
      <c r="D45" s="197"/>
      <c r="E45" s="197"/>
      <c r="F45" s="198"/>
      <c r="G45" s="64">
        <v>0</v>
      </c>
    </row>
    <row r="46" spans="1:11" x14ac:dyDescent="0.3">
      <c r="B46" s="199"/>
      <c r="C46" s="200"/>
      <c r="D46" s="200"/>
      <c r="E46" s="200"/>
      <c r="F46" s="201"/>
      <c r="G46" s="65">
        <f>G45+D4</f>
        <v>0.01</v>
      </c>
    </row>
    <row r="47" spans="1:11" x14ac:dyDescent="0.3">
      <c r="B47" s="199"/>
      <c r="C47" s="200"/>
      <c r="D47" s="200"/>
      <c r="E47" s="200"/>
      <c r="F47" s="201"/>
      <c r="G47" s="65">
        <f t="shared" ref="G47:G83" si="7">G46+D5</f>
        <v>0.02</v>
      </c>
    </row>
    <row r="48" spans="1:11" x14ac:dyDescent="0.3">
      <c r="B48" s="199"/>
      <c r="C48" s="200"/>
      <c r="D48" s="200"/>
      <c r="E48" s="200"/>
      <c r="F48" s="201"/>
      <c r="G48" s="65">
        <f t="shared" si="7"/>
        <v>2.8999999999999998E-2</v>
      </c>
    </row>
    <row r="49" spans="2:7" x14ac:dyDescent="0.3">
      <c r="B49" s="199"/>
      <c r="C49" s="200"/>
      <c r="D49" s="200"/>
      <c r="E49" s="200"/>
      <c r="F49" s="201"/>
      <c r="G49" s="65">
        <f t="shared" si="7"/>
        <v>3.9E-2</v>
      </c>
    </row>
    <row r="50" spans="2:7" x14ac:dyDescent="0.3">
      <c r="B50" s="199"/>
      <c r="C50" s="200"/>
      <c r="D50" s="200"/>
      <c r="E50" s="200"/>
      <c r="F50" s="201"/>
      <c r="G50" s="65">
        <f t="shared" si="7"/>
        <v>4.8000000000000001E-2</v>
      </c>
    </row>
    <row r="51" spans="2:7" x14ac:dyDescent="0.3">
      <c r="B51" s="199"/>
      <c r="C51" s="200"/>
      <c r="D51" s="200"/>
      <c r="E51" s="200"/>
      <c r="F51" s="201"/>
      <c r="G51" s="65">
        <f t="shared" si="7"/>
        <v>5.7000000000000002E-2</v>
      </c>
    </row>
    <row r="52" spans="2:7" x14ac:dyDescent="0.3">
      <c r="B52" s="199"/>
      <c r="C52" s="200"/>
      <c r="D52" s="200"/>
      <c r="E52" s="200"/>
      <c r="F52" s="201"/>
      <c r="G52" s="65">
        <f t="shared" si="7"/>
        <v>6.6000000000000003E-2</v>
      </c>
    </row>
    <row r="53" spans="2:7" x14ac:dyDescent="0.3">
      <c r="B53" s="199"/>
      <c r="C53" s="200"/>
      <c r="D53" s="200"/>
      <c r="E53" s="200"/>
      <c r="F53" s="201"/>
      <c r="G53" s="65">
        <f t="shared" si="7"/>
        <v>9.4E-2</v>
      </c>
    </row>
    <row r="54" spans="2:7" x14ac:dyDescent="0.3">
      <c r="B54" s="199"/>
      <c r="C54" s="200"/>
      <c r="D54" s="200"/>
      <c r="E54" s="200"/>
      <c r="F54" s="201"/>
      <c r="G54" s="65">
        <f t="shared" si="7"/>
        <v>0.104</v>
      </c>
    </row>
    <row r="55" spans="2:7" x14ac:dyDescent="0.3">
      <c r="B55" s="199"/>
      <c r="C55" s="200"/>
      <c r="D55" s="200"/>
      <c r="E55" s="200"/>
      <c r="F55" s="201"/>
      <c r="G55" s="65">
        <f t="shared" si="7"/>
        <v>0.11299999999999999</v>
      </c>
    </row>
    <row r="56" spans="2:7" x14ac:dyDescent="0.3">
      <c r="B56" s="199"/>
      <c r="C56" s="200"/>
      <c r="D56" s="200"/>
      <c r="E56" s="200"/>
      <c r="F56" s="201"/>
      <c r="G56" s="65">
        <f t="shared" si="7"/>
        <v>0.12199999999999998</v>
      </c>
    </row>
    <row r="57" spans="2:7" x14ac:dyDescent="0.3">
      <c r="B57" s="199"/>
      <c r="C57" s="200"/>
      <c r="D57" s="200"/>
      <c r="E57" s="200"/>
      <c r="F57" s="201"/>
      <c r="G57" s="65">
        <f t="shared" si="7"/>
        <v>0.16899999999999998</v>
      </c>
    </row>
    <row r="58" spans="2:7" x14ac:dyDescent="0.3">
      <c r="B58" s="199"/>
      <c r="C58" s="200"/>
      <c r="D58" s="200"/>
      <c r="E58" s="200"/>
      <c r="F58" s="201"/>
      <c r="G58" s="65">
        <f t="shared" si="7"/>
        <v>0.19599999999999998</v>
      </c>
    </row>
    <row r="59" spans="2:7" x14ac:dyDescent="0.3">
      <c r="B59" s="199"/>
      <c r="C59" s="200"/>
      <c r="D59" s="200"/>
      <c r="E59" s="200"/>
      <c r="F59" s="201"/>
      <c r="G59" s="65">
        <f t="shared" si="7"/>
        <v>0.22299999999999998</v>
      </c>
    </row>
    <row r="60" spans="2:7" x14ac:dyDescent="0.3">
      <c r="B60" s="199"/>
      <c r="C60" s="200"/>
      <c r="D60" s="200"/>
      <c r="E60" s="200"/>
      <c r="F60" s="201"/>
      <c r="G60" s="65">
        <f t="shared" si="7"/>
        <v>0.27799999999999997</v>
      </c>
    </row>
    <row r="61" spans="2:7" x14ac:dyDescent="0.3">
      <c r="B61" s="199"/>
      <c r="C61" s="200"/>
      <c r="D61" s="200"/>
      <c r="E61" s="200"/>
      <c r="F61" s="201"/>
      <c r="G61" s="65">
        <f t="shared" si="7"/>
        <v>0.29499999999999998</v>
      </c>
    </row>
    <row r="62" spans="2:7" x14ac:dyDescent="0.3">
      <c r="B62" s="199"/>
      <c r="C62" s="200"/>
      <c r="D62" s="200"/>
      <c r="E62" s="200"/>
      <c r="F62" s="201"/>
      <c r="G62" s="65">
        <f t="shared" si="7"/>
        <v>0.36799999999999999</v>
      </c>
    </row>
    <row r="63" spans="2:7" x14ac:dyDescent="0.3">
      <c r="B63" s="199"/>
      <c r="C63" s="200"/>
      <c r="D63" s="200"/>
      <c r="E63" s="200"/>
      <c r="F63" s="201"/>
      <c r="G63" s="65">
        <f t="shared" si="7"/>
        <v>0.39400000000000002</v>
      </c>
    </row>
    <row r="64" spans="2:7" x14ac:dyDescent="0.3">
      <c r="B64" s="199"/>
      <c r="C64" s="200"/>
      <c r="D64" s="200"/>
      <c r="E64" s="200"/>
      <c r="F64" s="201"/>
      <c r="G64" s="65">
        <f t="shared" si="7"/>
        <v>0.42300000000000004</v>
      </c>
    </row>
    <row r="65" spans="2:7" x14ac:dyDescent="0.3">
      <c r="B65" s="199"/>
      <c r="C65" s="200"/>
      <c r="D65" s="200"/>
      <c r="E65" s="200"/>
      <c r="F65" s="201"/>
      <c r="G65" s="65">
        <f t="shared" si="7"/>
        <v>0.47000000000000003</v>
      </c>
    </row>
    <row r="66" spans="2:7" x14ac:dyDescent="0.3">
      <c r="B66" s="199"/>
      <c r="C66" s="200"/>
      <c r="D66" s="200"/>
      <c r="E66" s="200"/>
      <c r="F66" s="201"/>
      <c r="G66" s="65">
        <f t="shared" si="7"/>
        <v>0.49700000000000005</v>
      </c>
    </row>
    <row r="67" spans="2:7" x14ac:dyDescent="0.3">
      <c r="B67" s="199"/>
      <c r="C67" s="200"/>
      <c r="D67" s="200"/>
      <c r="E67" s="200"/>
      <c r="F67" s="201"/>
      <c r="G67" s="65">
        <f t="shared" si="7"/>
        <v>0.57900000000000007</v>
      </c>
    </row>
    <row r="68" spans="2:7" x14ac:dyDescent="0.3">
      <c r="B68" s="199"/>
      <c r="C68" s="200"/>
      <c r="D68" s="200"/>
      <c r="E68" s="200"/>
      <c r="F68" s="201"/>
      <c r="G68" s="65">
        <f t="shared" si="7"/>
        <v>0.58800000000000008</v>
      </c>
    </row>
    <row r="69" spans="2:7" x14ac:dyDescent="0.3">
      <c r="B69" s="199"/>
      <c r="C69" s="200"/>
      <c r="D69" s="200"/>
      <c r="E69" s="200"/>
      <c r="F69" s="201"/>
      <c r="G69" s="65">
        <f t="shared" si="7"/>
        <v>0.65300000000000002</v>
      </c>
    </row>
    <row r="70" spans="2:7" x14ac:dyDescent="0.3">
      <c r="B70" s="199"/>
      <c r="C70" s="200"/>
      <c r="D70" s="200"/>
      <c r="E70" s="200"/>
      <c r="F70" s="201"/>
      <c r="G70" s="65">
        <f t="shared" si="7"/>
        <v>0.66200000000000003</v>
      </c>
    </row>
    <row r="71" spans="2:7" x14ac:dyDescent="0.3">
      <c r="B71" s="199"/>
      <c r="C71" s="200"/>
      <c r="D71" s="200"/>
      <c r="E71" s="200"/>
      <c r="F71" s="201"/>
      <c r="G71" s="65">
        <f t="shared" si="7"/>
        <v>0.68</v>
      </c>
    </row>
    <row r="72" spans="2:7" x14ac:dyDescent="0.3">
      <c r="B72" s="199"/>
      <c r="C72" s="200"/>
      <c r="D72" s="200"/>
      <c r="E72" s="200"/>
      <c r="F72" s="201"/>
      <c r="G72" s="65">
        <f t="shared" si="7"/>
        <v>0.69900000000000007</v>
      </c>
    </row>
    <row r="73" spans="2:7" x14ac:dyDescent="0.3">
      <c r="B73" s="199"/>
      <c r="C73" s="200"/>
      <c r="D73" s="200"/>
      <c r="E73" s="200"/>
      <c r="F73" s="201"/>
      <c r="G73" s="65">
        <f t="shared" si="7"/>
        <v>0.72700000000000009</v>
      </c>
    </row>
    <row r="74" spans="2:7" x14ac:dyDescent="0.3">
      <c r="B74" s="199"/>
      <c r="C74" s="200"/>
      <c r="D74" s="200"/>
      <c r="E74" s="200"/>
      <c r="F74" s="201"/>
      <c r="G74" s="65">
        <f t="shared" si="7"/>
        <v>0.74600000000000011</v>
      </c>
    </row>
    <row r="75" spans="2:7" x14ac:dyDescent="0.3">
      <c r="B75" s="199"/>
      <c r="C75" s="200"/>
      <c r="D75" s="200"/>
      <c r="E75" s="200"/>
      <c r="F75" s="201"/>
      <c r="G75" s="65">
        <f t="shared" si="7"/>
        <v>0.77200000000000013</v>
      </c>
    </row>
    <row r="76" spans="2:7" x14ac:dyDescent="0.3">
      <c r="B76" s="199"/>
      <c r="C76" s="200"/>
      <c r="D76" s="200"/>
      <c r="E76" s="200"/>
      <c r="F76" s="201"/>
      <c r="G76" s="65">
        <f t="shared" si="7"/>
        <v>0.81800000000000017</v>
      </c>
    </row>
    <row r="77" spans="2:7" x14ac:dyDescent="0.3">
      <c r="B77" s="199"/>
      <c r="C77" s="200"/>
      <c r="D77" s="200"/>
      <c r="E77" s="200"/>
      <c r="F77" s="201"/>
      <c r="G77" s="65">
        <f t="shared" si="7"/>
        <v>0.8550000000000002</v>
      </c>
    </row>
    <row r="78" spans="2:7" x14ac:dyDescent="0.3">
      <c r="B78" s="199"/>
      <c r="C78" s="200"/>
      <c r="D78" s="200"/>
      <c r="E78" s="200"/>
      <c r="F78" s="201"/>
      <c r="G78" s="65">
        <f t="shared" si="7"/>
        <v>0.87200000000000022</v>
      </c>
    </row>
    <row r="79" spans="2:7" x14ac:dyDescent="0.3">
      <c r="B79" s="199"/>
      <c r="C79" s="200"/>
      <c r="D79" s="200"/>
      <c r="E79" s="200"/>
      <c r="F79" s="201"/>
      <c r="G79" s="65">
        <f t="shared" si="7"/>
        <v>0.88100000000000023</v>
      </c>
    </row>
    <row r="80" spans="2:7" x14ac:dyDescent="0.3">
      <c r="B80" s="199"/>
      <c r="C80" s="200"/>
      <c r="D80" s="200"/>
      <c r="E80" s="200"/>
      <c r="F80" s="201"/>
      <c r="G80" s="65">
        <f t="shared" si="7"/>
        <v>0.89900000000000024</v>
      </c>
    </row>
    <row r="81" spans="2:7" x14ac:dyDescent="0.3">
      <c r="B81" s="199"/>
      <c r="C81" s="200"/>
      <c r="D81" s="200"/>
      <c r="E81" s="200"/>
      <c r="F81" s="201"/>
      <c r="G81" s="65">
        <f t="shared" si="7"/>
        <v>0.90700000000000025</v>
      </c>
    </row>
    <row r="82" spans="2:7" x14ac:dyDescent="0.3">
      <c r="B82" s="199"/>
      <c r="C82" s="200"/>
      <c r="D82" s="200"/>
      <c r="E82" s="200"/>
      <c r="F82" s="201"/>
      <c r="G82" s="65">
        <f t="shared" si="7"/>
        <v>0.99000000000000021</v>
      </c>
    </row>
    <row r="83" spans="2:7" x14ac:dyDescent="0.3">
      <c r="B83" s="199"/>
      <c r="C83" s="200"/>
      <c r="D83" s="200"/>
      <c r="E83" s="200"/>
      <c r="F83" s="201"/>
      <c r="G83" s="65">
        <f t="shared" si="7"/>
        <v>1.0000000000000002</v>
      </c>
    </row>
    <row r="84" spans="2:7" x14ac:dyDescent="0.3">
      <c r="B84" s="199"/>
      <c r="C84" s="200"/>
      <c r="D84" s="200"/>
      <c r="E84" s="200"/>
      <c r="F84" s="201"/>
      <c r="G84" s="65"/>
    </row>
    <row r="85" spans="2:7" x14ac:dyDescent="0.3">
      <c r="B85" s="199"/>
      <c r="C85" s="200"/>
      <c r="D85" s="200"/>
      <c r="E85" s="200"/>
      <c r="F85" s="201"/>
      <c r="G85" s="65"/>
    </row>
    <row r="86" spans="2:7" x14ac:dyDescent="0.3">
      <c r="B86" s="199"/>
      <c r="C86" s="200"/>
      <c r="D86" s="200"/>
      <c r="E86" s="200"/>
      <c r="F86" s="201"/>
      <c r="G86" s="65"/>
    </row>
    <row r="87" spans="2:7" x14ac:dyDescent="0.3">
      <c r="B87" s="199"/>
      <c r="C87" s="200"/>
      <c r="D87" s="200"/>
      <c r="E87" s="200"/>
      <c r="F87" s="201"/>
      <c r="G87" s="65"/>
    </row>
    <row r="88" spans="2:7" x14ac:dyDescent="0.3">
      <c r="B88" s="199"/>
      <c r="C88" s="200"/>
      <c r="D88" s="200"/>
      <c r="E88" s="200"/>
      <c r="F88" s="201"/>
      <c r="G88" s="65"/>
    </row>
    <row r="89" spans="2:7" x14ac:dyDescent="0.3">
      <c r="B89" s="199"/>
      <c r="C89" s="200"/>
      <c r="D89" s="200"/>
      <c r="E89" s="200"/>
      <c r="F89" s="201"/>
      <c r="G89" s="65"/>
    </row>
    <row r="90" spans="2:7" ht="15" thickBot="1" x14ac:dyDescent="0.35">
      <c r="B90" s="202"/>
      <c r="C90" s="203"/>
      <c r="D90" s="203"/>
      <c r="E90" s="203"/>
      <c r="F90" s="204"/>
      <c r="G90" s="66"/>
    </row>
    <row r="91" spans="2:7" ht="15" thickBot="1" x14ac:dyDescent="0.35"/>
    <row r="92" spans="2:7" x14ac:dyDescent="0.3">
      <c r="B92" s="287" t="s">
        <v>54</v>
      </c>
      <c r="C92" s="288"/>
      <c r="D92" s="288"/>
      <c r="E92" s="288"/>
      <c r="F92" s="289"/>
    </row>
    <row r="93" spans="2:7" x14ac:dyDescent="0.3">
      <c r="B93" s="281" t="s">
        <v>16</v>
      </c>
      <c r="C93" s="282"/>
      <c r="D93" s="282"/>
      <c r="E93" s="283"/>
      <c r="F93" s="8">
        <f>SUM(E4:E41)</f>
        <v>78.77</v>
      </c>
    </row>
    <row r="94" spans="2:7" x14ac:dyDescent="0.3">
      <c r="B94" s="281" t="s">
        <v>17</v>
      </c>
      <c r="C94" s="282"/>
      <c r="D94" s="282"/>
      <c r="E94" s="283"/>
      <c r="F94" s="8">
        <f>SUM(F4:F41)/C42</f>
        <v>78.77</v>
      </c>
    </row>
    <row r="95" spans="2:7" x14ac:dyDescent="0.3">
      <c r="B95" s="281" t="s">
        <v>18</v>
      </c>
      <c r="C95" s="282"/>
      <c r="D95" s="282"/>
      <c r="E95" s="283"/>
      <c r="F95" s="8">
        <f>SUM(G4:G41)/C42</f>
        <v>393.04109999999991</v>
      </c>
    </row>
    <row r="96" spans="2:7" x14ac:dyDescent="0.3">
      <c r="B96" s="281" t="s">
        <v>19</v>
      </c>
      <c r="C96" s="282"/>
      <c r="D96" s="282"/>
      <c r="E96" s="283"/>
      <c r="F96" s="8">
        <f>SUM(H4:H41)-POWER(F93,2)</f>
        <v>393.04110000000128</v>
      </c>
    </row>
    <row r="97" spans="2:6" x14ac:dyDescent="0.3">
      <c r="B97" s="281" t="s">
        <v>20</v>
      </c>
      <c r="C97" s="282"/>
      <c r="D97" s="282"/>
      <c r="E97" s="283"/>
      <c r="F97" s="8">
        <f>SQRT(F95)</f>
        <v>19.825264184872793</v>
      </c>
    </row>
    <row r="98" spans="2:6" x14ac:dyDescent="0.3">
      <c r="B98" s="281" t="s">
        <v>21</v>
      </c>
      <c r="C98" s="282"/>
      <c r="D98" s="282"/>
      <c r="E98" s="283"/>
      <c r="F98" s="8">
        <f>SUM(I4:I41)/C42</f>
        <v>14.047619999999995</v>
      </c>
    </row>
    <row r="99" spans="2:6" x14ac:dyDescent="0.3">
      <c r="B99" s="281" t="s">
        <v>22</v>
      </c>
      <c r="C99" s="282"/>
      <c r="D99" s="282"/>
      <c r="E99" s="283"/>
      <c r="F99" s="8">
        <f>MODE('Исходные данные'!H4:H1003)</f>
        <v>124</v>
      </c>
    </row>
    <row r="100" spans="2:6" x14ac:dyDescent="0.3">
      <c r="B100" s="281" t="s">
        <v>23</v>
      </c>
      <c r="C100" s="282"/>
      <c r="D100" s="282"/>
      <c r="E100" s="283"/>
      <c r="F100" s="8">
        <f>MEDIAN('Исходные данные'!H4:H1003)</f>
        <v>76</v>
      </c>
    </row>
    <row r="101" spans="2:6" x14ac:dyDescent="0.3">
      <c r="B101" s="281" t="s">
        <v>24</v>
      </c>
      <c r="C101" s="282"/>
      <c r="D101" s="282"/>
      <c r="E101" s="283"/>
      <c r="F101" s="8">
        <f>MAX('Исходные данные'!H4:H1003)-MIN('Исходные данные'!H4:H1003)</f>
        <v>114</v>
      </c>
    </row>
    <row r="102" spans="2:6" x14ac:dyDescent="0.3">
      <c r="B102" s="190" t="s">
        <v>25</v>
      </c>
      <c r="C102" s="191"/>
      <c r="D102" s="191"/>
      <c r="E102" s="191"/>
      <c r="F102" s="8">
        <f>(F97/F94)*100</f>
        <v>25.168546635613552</v>
      </c>
    </row>
    <row r="103" spans="2:6" x14ac:dyDescent="0.3">
      <c r="B103" s="190" t="s">
        <v>26</v>
      </c>
      <c r="C103" s="191"/>
      <c r="D103" s="191"/>
      <c r="E103" s="191"/>
      <c r="F103" s="8">
        <f>F105/(POWER(F97,3))</f>
        <v>0.97792685493327292</v>
      </c>
    </row>
    <row r="104" spans="2:6" x14ac:dyDescent="0.3">
      <c r="B104" s="190" t="s">
        <v>27</v>
      </c>
      <c r="C104" s="191"/>
      <c r="D104" s="191"/>
      <c r="E104" s="191"/>
      <c r="F104" s="8">
        <f>(F106/POWER(F97,4))-3</f>
        <v>1.6264477685238852</v>
      </c>
    </row>
    <row r="105" spans="2:6" x14ac:dyDescent="0.3">
      <c r="B105" s="190" t="s">
        <v>28</v>
      </c>
      <c r="C105" s="191"/>
      <c r="D105" s="191"/>
      <c r="E105" s="191"/>
      <c r="F105" s="8">
        <f>SUM(J4:J41)/C42</f>
        <v>7620.1465260000032</v>
      </c>
    </row>
    <row r="106" spans="2:6" ht="15" thickBot="1" x14ac:dyDescent="0.35">
      <c r="B106" s="211" t="s">
        <v>29</v>
      </c>
      <c r="C106" s="212"/>
      <c r="D106" s="212"/>
      <c r="E106" s="212"/>
      <c r="F106" s="17">
        <f>SUM(K4:K41)/C42</f>
        <v>714699.69476037007</v>
      </c>
    </row>
    <row r="108" spans="2:6" x14ac:dyDescent="0.3">
      <c r="B108" s="261" t="s">
        <v>1098</v>
      </c>
      <c r="C108" s="261"/>
      <c r="D108" s="261"/>
      <c r="E108" s="261"/>
    </row>
    <row r="109" spans="2:6" x14ac:dyDescent="0.3">
      <c r="B109" s="25" t="s">
        <v>33</v>
      </c>
      <c r="C109" s="25" t="s">
        <v>36</v>
      </c>
      <c r="D109" s="57" t="s">
        <v>11</v>
      </c>
      <c r="E109" s="57" t="s">
        <v>37</v>
      </c>
    </row>
    <row r="110" spans="2:6" x14ac:dyDescent="0.3">
      <c r="B110" s="1">
        <f>B4</f>
        <v>31</v>
      </c>
      <c r="C110" s="1">
        <f>C4</f>
        <v>10</v>
      </c>
      <c r="D110" s="2">
        <f>POWER('ДД 2'!F94,B110)/FACT(B110) * EXP(-'ДД 2'!F94)</f>
        <v>4.6003206233639954E-10</v>
      </c>
      <c r="E110" s="2">
        <f>D110*$C$42</f>
        <v>4.6003206233639954E-7</v>
      </c>
    </row>
    <row r="111" spans="2:6" x14ac:dyDescent="0.3">
      <c r="B111" s="22">
        <f t="shared" ref="B111:C147" si="8">B5</f>
        <v>35</v>
      </c>
      <c r="C111" s="22">
        <f t="shared" si="8"/>
        <v>10</v>
      </c>
      <c r="D111" s="2">
        <f>POWER('ДД 2'!F94,B111)/FACT(B111) * EXP(-'ДД 2'!F94)</f>
        <v>1.409355658701072E-8</v>
      </c>
      <c r="E111" s="2">
        <f t="shared" ref="E111:E147" si="9">D111*$C$42</f>
        <v>1.409355658701072E-5</v>
      </c>
    </row>
    <row r="112" spans="2:6" x14ac:dyDescent="0.3">
      <c r="B112" s="22">
        <f t="shared" si="8"/>
        <v>39</v>
      </c>
      <c r="C112" s="22">
        <f t="shared" si="8"/>
        <v>9</v>
      </c>
      <c r="D112" s="2">
        <f>POWER('ДД 2'!F94,B112)/FACT(B112) * EXP(-'ДД 2'!F94)</f>
        <v>2.7486000936457182E-7</v>
      </c>
      <c r="E112" s="2">
        <f t="shared" si="9"/>
        <v>2.7486000936457182E-4</v>
      </c>
    </row>
    <row r="113" spans="2:5" x14ac:dyDescent="0.3">
      <c r="B113" s="22">
        <f t="shared" si="8"/>
        <v>43</v>
      </c>
      <c r="C113" s="22">
        <f t="shared" si="8"/>
        <v>10</v>
      </c>
      <c r="D113" s="2">
        <f>POWER('ДД 2'!F94,B113)/FACT(B113) * EXP(-'ДД 2'!F94)</f>
        <v>3.5726736329308381E-6</v>
      </c>
      <c r="E113" s="2">
        <f t="shared" si="9"/>
        <v>3.5726736329308381E-3</v>
      </c>
    </row>
    <row r="114" spans="2:5" x14ac:dyDescent="0.3">
      <c r="B114" s="22">
        <f t="shared" si="8"/>
        <v>56</v>
      </c>
      <c r="C114" s="22">
        <f t="shared" si="8"/>
        <v>9</v>
      </c>
      <c r="D114" s="2">
        <f>POWER('ДД 2'!F94,B114)/FACT(B114) * EXP(-'ДД 2'!F94)</f>
        <v>1.3644645871900495E-3</v>
      </c>
      <c r="E114" s="2">
        <f t="shared" si="9"/>
        <v>1.3644645871900496</v>
      </c>
    </row>
    <row r="115" spans="2:5" x14ac:dyDescent="0.3">
      <c r="B115" s="22">
        <f t="shared" si="8"/>
        <v>58</v>
      </c>
      <c r="C115" s="22">
        <f t="shared" si="8"/>
        <v>9</v>
      </c>
      <c r="D115" s="2">
        <f>POWER('ДД 2'!F94,B115)/FACT(B115) * EXP(-'ДД 2'!F94)</f>
        <v>2.5608321311951813E-3</v>
      </c>
      <c r="E115" s="2">
        <f t="shared" si="9"/>
        <v>2.5608321311951814</v>
      </c>
    </row>
    <row r="116" spans="2:5" x14ac:dyDescent="0.3">
      <c r="B116" s="22">
        <f t="shared" si="8"/>
        <v>59</v>
      </c>
      <c r="C116" s="22">
        <f t="shared" si="8"/>
        <v>9</v>
      </c>
      <c r="D116" s="2">
        <f>POWER('ДД 2'!F94,B116)/FACT(B116) * EXP(-'ДД 2'!F94)</f>
        <v>3.4189279148177034E-3</v>
      </c>
      <c r="E116" s="2">
        <f t="shared" si="9"/>
        <v>3.4189279148177034</v>
      </c>
    </row>
    <row r="117" spans="2:5" x14ac:dyDescent="0.3">
      <c r="B117" s="22">
        <f t="shared" si="8"/>
        <v>60</v>
      </c>
      <c r="C117" s="22">
        <f t="shared" si="8"/>
        <v>28</v>
      </c>
      <c r="D117" s="2">
        <f>POWER('ДД 2'!F94,B117)/FACT(B117) * EXP(-'ДД 2'!F94)</f>
        <v>4.4884825308365061E-3</v>
      </c>
      <c r="E117" s="2">
        <f t="shared" si="9"/>
        <v>4.4884825308365057</v>
      </c>
    </row>
    <row r="118" spans="2:5" x14ac:dyDescent="0.3">
      <c r="B118" s="22">
        <f t="shared" si="8"/>
        <v>61</v>
      </c>
      <c r="C118" s="22">
        <f t="shared" si="8"/>
        <v>10</v>
      </c>
      <c r="D118" s="2">
        <f>POWER('ДД 2'!F94,B118)/FACT(B118) * EXP(-'ДД 2'!F94)</f>
        <v>5.7960289992457677E-3</v>
      </c>
      <c r="E118" s="2">
        <f t="shared" si="9"/>
        <v>5.7960289992457676</v>
      </c>
    </row>
    <row r="119" spans="2:5" x14ac:dyDescent="0.3">
      <c r="B119" s="22">
        <f t="shared" si="8"/>
        <v>62</v>
      </c>
      <c r="C119" s="22">
        <f t="shared" si="8"/>
        <v>9</v>
      </c>
      <c r="D119" s="2">
        <f>POWER('ДД 2'!F94,B119)/FACT(B119) * EXP(-'ДД 2'!F94)</f>
        <v>7.3637613592030466E-3</v>
      </c>
      <c r="E119" s="2">
        <f t="shared" si="9"/>
        <v>7.3637613592030462</v>
      </c>
    </row>
    <row r="120" spans="2:5" x14ac:dyDescent="0.3">
      <c r="B120" s="22">
        <f t="shared" si="8"/>
        <v>63</v>
      </c>
      <c r="C120" s="22">
        <f t="shared" si="8"/>
        <v>9</v>
      </c>
      <c r="D120" s="2">
        <f>POWER('ДД 2'!F94,B120)/FACT(B120) * EXP(-'ДД 2'!F94)</f>
        <v>9.2070394010226025E-3</v>
      </c>
      <c r="E120" s="2">
        <f t="shared" si="9"/>
        <v>9.2070394010226018</v>
      </c>
    </row>
    <row r="121" spans="2:5" x14ac:dyDescent="0.3">
      <c r="B121" s="22">
        <f t="shared" si="8"/>
        <v>64</v>
      </c>
      <c r="C121" s="22">
        <f t="shared" si="8"/>
        <v>47</v>
      </c>
      <c r="D121" s="2">
        <f>POWER('ДД 2'!F94,B121)/FACT(B121) * EXP(-'ДД 2'!F94)</f>
        <v>1.1331851462789849E-2</v>
      </c>
      <c r="E121" s="2">
        <f t="shared" si="9"/>
        <v>11.331851462789848</v>
      </c>
    </row>
    <row r="122" spans="2:5" x14ac:dyDescent="0.3">
      <c r="B122" s="22">
        <f t="shared" si="8"/>
        <v>65</v>
      </c>
      <c r="C122" s="22">
        <f t="shared" si="8"/>
        <v>27</v>
      </c>
      <c r="D122" s="2">
        <f>POWER('ДД 2'!F94,B122)/FACT(B122) * EXP(-'ДД 2'!F94)</f>
        <v>1.3732460611137785E-2</v>
      </c>
      <c r="E122" s="2">
        <f t="shared" si="9"/>
        <v>13.732460611137785</v>
      </c>
    </row>
    <row r="123" spans="2:5" x14ac:dyDescent="0.3">
      <c r="B123" s="22">
        <f t="shared" si="8"/>
        <v>66</v>
      </c>
      <c r="C123" s="22">
        <f t="shared" si="8"/>
        <v>27</v>
      </c>
      <c r="D123" s="2">
        <f>POWER('ДД 2'!F94,B123)/FACT(B123) * EXP(-'ДД 2'!F94)</f>
        <v>1.6389483671807929E-2</v>
      </c>
      <c r="E123" s="2">
        <f t="shared" si="9"/>
        <v>16.389483671807927</v>
      </c>
    </row>
    <row r="124" spans="2:5" x14ac:dyDescent="0.3">
      <c r="B124" s="22">
        <f t="shared" si="8"/>
        <v>68</v>
      </c>
      <c r="C124" s="22">
        <f t="shared" si="8"/>
        <v>55</v>
      </c>
      <c r="D124" s="2">
        <f>POWER('ДД 2'!F94,B124)/FACT(B124) * EXP(-'ДД 2'!F94)</f>
        <v>2.2320465487885438E-2</v>
      </c>
      <c r="E124" s="2">
        <f t="shared" si="9"/>
        <v>22.320465487885439</v>
      </c>
    </row>
    <row r="125" spans="2:5" x14ac:dyDescent="0.3">
      <c r="B125" s="22">
        <f t="shared" si="8"/>
        <v>69</v>
      </c>
      <c r="C125" s="22">
        <f t="shared" si="8"/>
        <v>17</v>
      </c>
      <c r="D125" s="2">
        <f>POWER('ДД 2'!F94,B125)/FACT(B125) * EXP(-'ДД 2'!F94)</f>
        <v>2.5480914006967184E-2</v>
      </c>
      <c r="E125" s="2">
        <f t="shared" si="9"/>
        <v>25.480914006967183</v>
      </c>
    </row>
    <row r="126" spans="2:5" x14ac:dyDescent="0.3">
      <c r="B126" s="22">
        <f t="shared" si="8"/>
        <v>70</v>
      </c>
      <c r="C126" s="22">
        <f t="shared" si="8"/>
        <v>73</v>
      </c>
      <c r="D126" s="2">
        <f>POWER('ДД 2'!F94,B126)/FACT(B126) * EXP(-'ДД 2'!F94)</f>
        <v>2.8673308518982924E-2</v>
      </c>
      <c r="E126" s="2">
        <f t="shared" si="9"/>
        <v>28.673308518982925</v>
      </c>
    </row>
    <row r="127" spans="2:5" x14ac:dyDescent="0.3">
      <c r="B127" s="22">
        <f t="shared" si="8"/>
        <v>71</v>
      </c>
      <c r="C127" s="22">
        <f t="shared" si="8"/>
        <v>26</v>
      </c>
      <c r="D127" s="2">
        <f>POWER('ДД 2'!F94,B127)/FACT(B127) * EXP(-'ДД 2'!F94)</f>
        <v>3.1811218479440628E-2</v>
      </c>
      <c r="E127" s="2">
        <f t="shared" si="9"/>
        <v>31.81121847944063</v>
      </c>
    </row>
    <row r="128" spans="2:5" x14ac:dyDescent="0.3">
      <c r="B128" s="22">
        <f t="shared" si="8"/>
        <v>72</v>
      </c>
      <c r="C128" s="22">
        <f t="shared" si="8"/>
        <v>29</v>
      </c>
      <c r="D128" s="2">
        <f>POWER('ДД 2'!F94,B128)/FACT(B128) * EXP(-'ДД 2'!F94)</f>
        <v>3.4802356661465791E-2</v>
      </c>
      <c r="E128" s="2">
        <f t="shared" si="9"/>
        <v>34.802356661465794</v>
      </c>
    </row>
    <row r="129" spans="2:5" x14ac:dyDescent="0.3">
      <c r="B129" s="22">
        <f t="shared" si="8"/>
        <v>74</v>
      </c>
      <c r="C129" s="22">
        <f t="shared" si="8"/>
        <v>47</v>
      </c>
      <c r="D129" s="2">
        <f>POWER('ДД 2'!F94,B129)/FACT(B129) * EXP(-'ДД 2'!F94)</f>
        <v>3.99738303087371E-2</v>
      </c>
      <c r="E129" s="2">
        <f t="shared" si="9"/>
        <v>39.973830308737099</v>
      </c>
    </row>
    <row r="130" spans="2:5" x14ac:dyDescent="0.3">
      <c r="B130" s="22">
        <f t="shared" si="8"/>
        <v>75</v>
      </c>
      <c r="C130" s="22">
        <f t="shared" si="8"/>
        <v>27</v>
      </c>
      <c r="D130" s="2">
        <f>POWER('ДД 2'!F94,B130)/FACT(B130) * EXP(-'ДД 2'!F94)</f>
        <v>4.198318151225628E-2</v>
      </c>
      <c r="E130" s="2">
        <f t="shared" si="9"/>
        <v>41.98318151225628</v>
      </c>
    </row>
    <row r="131" spans="2:5" x14ac:dyDescent="0.3">
      <c r="B131" s="22">
        <f t="shared" si="8"/>
        <v>76</v>
      </c>
      <c r="C131" s="22">
        <f t="shared" si="8"/>
        <v>82</v>
      </c>
      <c r="D131" s="2">
        <f>POWER('ДД 2'!F94,B131)/FACT(B131) * EXP(-'ДД 2'!F94)</f>
        <v>4.3513357996321396E-2</v>
      </c>
      <c r="E131" s="2">
        <f t="shared" si="9"/>
        <v>43.513357996321396</v>
      </c>
    </row>
    <row r="132" spans="2:5" x14ac:dyDescent="0.3">
      <c r="B132" s="22">
        <f t="shared" si="8"/>
        <v>77</v>
      </c>
      <c r="C132" s="22">
        <f t="shared" si="8"/>
        <v>9</v>
      </c>
      <c r="D132" s="2">
        <f>POWER('ДД 2'!F94,B132)/FACT(B132) * EXP(-'ДД 2'!F94)</f>
        <v>4.4513600121691387E-2</v>
      </c>
      <c r="E132" s="2">
        <f t="shared" si="9"/>
        <v>44.51360012169139</v>
      </c>
    </row>
    <row r="133" spans="2:5" x14ac:dyDescent="0.3">
      <c r="B133" s="22">
        <f t="shared" si="8"/>
        <v>78</v>
      </c>
      <c r="C133" s="22">
        <f t="shared" si="8"/>
        <v>65</v>
      </c>
      <c r="D133" s="2">
        <f>POWER('ДД 2'!F94,B133)/FACT(B133) * EXP(-'ДД 2'!F94)</f>
        <v>4.4953029251097849E-2</v>
      </c>
      <c r="E133" s="2">
        <f t="shared" si="9"/>
        <v>44.953029251097853</v>
      </c>
    </row>
    <row r="134" spans="2:5" x14ac:dyDescent="0.3">
      <c r="B134" s="22">
        <f t="shared" si="8"/>
        <v>81</v>
      </c>
      <c r="C134" s="22">
        <f t="shared" si="8"/>
        <v>9</v>
      </c>
      <c r="D134" s="2">
        <f>POWER('ДД 2'!F94,B134)/FACT(B134) * EXP(-'ДД 2'!F94)</f>
        <v>4.2917992755251648E-2</v>
      </c>
      <c r="E134" s="2">
        <f t="shared" si="9"/>
        <v>42.917992755251646</v>
      </c>
    </row>
    <row r="135" spans="2:5" x14ac:dyDescent="0.3">
      <c r="B135" s="22">
        <f t="shared" si="8"/>
        <v>82</v>
      </c>
      <c r="C135" s="22">
        <f t="shared" si="8"/>
        <v>18</v>
      </c>
      <c r="D135" s="2">
        <f>POWER('ДД 2'!F94,B135)/FACT(B135) * EXP(-'ДД 2'!F94)</f>
        <v>4.1227442552819175E-2</v>
      </c>
      <c r="E135" s="2">
        <f t="shared" si="9"/>
        <v>41.227442552819177</v>
      </c>
    </row>
    <row r="136" spans="2:5" x14ac:dyDescent="0.3">
      <c r="B136" s="22">
        <f t="shared" si="8"/>
        <v>83</v>
      </c>
      <c r="C136" s="22">
        <f t="shared" si="8"/>
        <v>19</v>
      </c>
      <c r="D136" s="2">
        <f>POWER('ДД 2'!F94,B136)/FACT(B136) * EXP(-'ДД 2'!F94)</f>
        <v>3.9126333131151401E-2</v>
      </c>
      <c r="E136" s="2">
        <f t="shared" si="9"/>
        <v>39.126333131151398</v>
      </c>
    </row>
    <row r="137" spans="2:5" x14ac:dyDescent="0.3">
      <c r="B137" s="22">
        <f t="shared" si="8"/>
        <v>84</v>
      </c>
      <c r="C137" s="22">
        <f t="shared" si="8"/>
        <v>28</v>
      </c>
      <c r="D137" s="2">
        <f>POWER('ДД 2'!F94,B137)/FACT(B137) * EXP(-'ДД 2'!F94)</f>
        <v>3.6690253104057088E-2</v>
      </c>
      <c r="E137" s="2">
        <f t="shared" si="9"/>
        <v>36.690253104057085</v>
      </c>
    </row>
    <row r="138" spans="2:5" x14ac:dyDescent="0.3">
      <c r="B138" s="22">
        <f t="shared" si="8"/>
        <v>85</v>
      </c>
      <c r="C138" s="22">
        <f t="shared" si="8"/>
        <v>19</v>
      </c>
      <c r="D138" s="2">
        <f>POWER('ДД 2'!F94,B138)/FACT(B138) * EXP(-'ДД 2'!F94)</f>
        <v>3.400107337654798E-2</v>
      </c>
      <c r="E138" s="2">
        <f t="shared" si="9"/>
        <v>34.001073376547978</v>
      </c>
    </row>
    <row r="139" spans="2:5" x14ac:dyDescent="0.3">
      <c r="B139" s="22">
        <f t="shared" si="8"/>
        <v>86</v>
      </c>
      <c r="C139" s="22">
        <f t="shared" si="8"/>
        <v>26</v>
      </c>
      <c r="D139" s="2">
        <f>POWER('ДД 2'!F94,B139)/FACT(B139) * EXP(-'ДД 2'!F94)</f>
        <v>3.1142611045007939E-2</v>
      </c>
      <c r="E139" s="2">
        <f t="shared" si="9"/>
        <v>31.142611045007939</v>
      </c>
    </row>
    <row r="140" spans="2:5" x14ac:dyDescent="0.3">
      <c r="B140" s="22">
        <f t="shared" si="8"/>
        <v>88</v>
      </c>
      <c r="C140" s="22">
        <f t="shared" si="8"/>
        <v>46</v>
      </c>
      <c r="D140" s="2">
        <f>POWER('ДД 2'!F94,B140)/FACT(B140) * EXP(-'ДД 2'!F94)</f>
        <v>2.5239153669101788E-2</v>
      </c>
      <c r="E140" s="2">
        <f t="shared" si="9"/>
        <v>25.239153669101789</v>
      </c>
    </row>
    <row r="141" spans="2:5" x14ac:dyDescent="0.3">
      <c r="B141" s="22">
        <f t="shared" si="8"/>
        <v>90</v>
      </c>
      <c r="C141" s="22">
        <f t="shared" si="8"/>
        <v>37</v>
      </c>
      <c r="D141" s="2">
        <f>POWER('ДД 2'!F94,B141)/FACT(B141) * EXP(-'ДД 2'!F94)</f>
        <v>1.955077432656158E-2</v>
      </c>
      <c r="E141" s="2">
        <f t="shared" si="9"/>
        <v>19.55077432656158</v>
      </c>
    </row>
    <row r="142" spans="2:5" x14ac:dyDescent="0.3">
      <c r="B142" s="22">
        <f t="shared" si="8"/>
        <v>92</v>
      </c>
      <c r="C142" s="22">
        <f t="shared" si="8"/>
        <v>17</v>
      </c>
      <c r="D142" s="2">
        <f>POWER('ДД 2'!F94,B142)/FACT(B142) * EXP(-'ДД 2'!F94)</f>
        <v>1.4489601250478426E-2</v>
      </c>
      <c r="E142" s="2">
        <f t="shared" si="9"/>
        <v>14.489601250478426</v>
      </c>
    </row>
    <row r="143" spans="2:5" x14ac:dyDescent="0.3">
      <c r="B143" s="22">
        <f t="shared" si="8"/>
        <v>96</v>
      </c>
      <c r="C143" s="22">
        <f t="shared" si="8"/>
        <v>9</v>
      </c>
      <c r="D143" s="2">
        <f>POWER('ДД 2'!F94,B143)/FACT(B143) * EXP(-'ДД 2'!F94)</f>
        <v>6.9967148613644314E-3</v>
      </c>
      <c r="E143" s="2">
        <f t="shared" si="9"/>
        <v>6.9967148613644312</v>
      </c>
    </row>
    <row r="144" spans="2:5" x14ac:dyDescent="0.3">
      <c r="B144" s="22">
        <f t="shared" si="8"/>
        <v>104</v>
      </c>
      <c r="C144" s="22">
        <f t="shared" si="8"/>
        <v>18</v>
      </c>
      <c r="D144" s="2">
        <f>POWER('ДД 2'!F94,B144)/FACT(B144) * EXP(-'ДД 2'!F94)</f>
        <v>9.9851783180417348E-4</v>
      </c>
      <c r="E144" s="2">
        <f t="shared" si="9"/>
        <v>0.99851783180417353</v>
      </c>
    </row>
    <row r="145" spans="2:5" x14ac:dyDescent="0.3">
      <c r="B145" s="22">
        <f t="shared" si="8"/>
        <v>119</v>
      </c>
      <c r="C145" s="22">
        <f t="shared" si="8"/>
        <v>8</v>
      </c>
      <c r="D145" s="2">
        <f>POWER('ДД 2'!F94,B145)/FACT(B145) * EXP(-'ДД 2'!F94)</f>
        <v>5.1446006724046164E-6</v>
      </c>
      <c r="E145" s="2">
        <f t="shared" si="9"/>
        <v>5.1446006724046164E-3</v>
      </c>
    </row>
    <row r="146" spans="2:5" x14ac:dyDescent="0.3">
      <c r="B146" s="22">
        <f t="shared" si="8"/>
        <v>124</v>
      </c>
      <c r="C146" s="22">
        <f t="shared" si="8"/>
        <v>83</v>
      </c>
      <c r="D146" s="2">
        <f>POWER('ДД 2'!F94,B146)/FACT(B146) * EXP(-'ДД 2'!F94)</f>
        <v>5.7743440125851015E-7</v>
      </c>
      <c r="E146" s="2">
        <f t="shared" si="9"/>
        <v>5.7743440125851018E-4</v>
      </c>
    </row>
    <row r="147" spans="2:5" x14ac:dyDescent="0.3">
      <c r="B147" s="22">
        <f t="shared" si="8"/>
        <v>145</v>
      </c>
      <c r="C147" s="22">
        <f t="shared" si="8"/>
        <v>10</v>
      </c>
      <c r="D147" s="2">
        <f>POWER('ДД 2'!F94,B147)/FACT(B147) * EXP(-'ДД 2'!F94)</f>
        <v>7.1988359367989795E-12</v>
      </c>
      <c r="E147" s="2">
        <f t="shared" si="9"/>
        <v>7.1988359367989794E-9</v>
      </c>
    </row>
    <row r="148" spans="2:5" x14ac:dyDescent="0.3">
      <c r="B148" s="188"/>
      <c r="C148" s="188"/>
      <c r="D148" s="188"/>
      <c r="E148" s="188"/>
    </row>
    <row r="149" spans="2:5" x14ac:dyDescent="0.3">
      <c r="B149" s="188"/>
      <c r="C149" s="188"/>
      <c r="D149" s="188"/>
      <c r="E149" s="188"/>
    </row>
    <row r="150" spans="2:5" x14ac:dyDescent="0.3">
      <c r="B150" s="188"/>
      <c r="C150" s="188"/>
      <c r="D150" s="188"/>
      <c r="E150" s="188"/>
    </row>
    <row r="151" spans="2:5" x14ac:dyDescent="0.3">
      <c r="B151" s="188"/>
      <c r="C151" s="188"/>
      <c r="D151" s="188"/>
      <c r="E151" s="188"/>
    </row>
    <row r="152" spans="2:5" x14ac:dyDescent="0.3">
      <c r="B152" s="188"/>
      <c r="C152" s="188"/>
      <c r="D152" s="188"/>
      <c r="E152" s="188"/>
    </row>
    <row r="153" spans="2:5" x14ac:dyDescent="0.3">
      <c r="B153" s="188"/>
      <c r="C153" s="188"/>
      <c r="D153" s="188"/>
      <c r="E153" s="188"/>
    </row>
    <row r="154" spans="2:5" x14ac:dyDescent="0.3">
      <c r="B154" s="188"/>
      <c r="C154" s="188"/>
      <c r="D154" s="188"/>
      <c r="E154" s="188"/>
    </row>
    <row r="156" spans="2:5" x14ac:dyDescent="0.3">
      <c r="B156" s="261" t="s">
        <v>55</v>
      </c>
      <c r="C156" s="261"/>
      <c r="D156" s="261"/>
      <c r="E156" s="261"/>
    </row>
    <row r="157" spans="2:5" x14ac:dyDescent="0.3">
      <c r="B157" s="280" t="s">
        <v>30</v>
      </c>
      <c r="C157" s="280"/>
      <c r="D157" s="280" t="s">
        <v>31</v>
      </c>
      <c r="E157" s="280"/>
    </row>
    <row r="158" spans="2:5" x14ac:dyDescent="0.3">
      <c r="B158" s="183">
        <f>(POWER('ДД 2'!C110-'ДД 2'!E110,2)/'ДД 2'!E110)+(POWER('ДД 2'!C111-'ДД 2'!E111,2)/'ДД 2'!E111)+(POWER('ДД 2'!C112-'ДД 2'!E112,2)/'ДД 2'!E112)+(POWER('ДД 2'!C113-'ДД 2'!E113,2)/'ДД 2'!E113)+(POWER('ДД 2'!C114-'ДД 2'!E114,2)/'ДД 2'!E114)+(POWER('ДД 2'!C115-'ДД 2'!E115,2)/'ДД 2'!E115)+(POWER('ДД 2'!C116-'ДД 2'!E116,2)/'ДД 2'!E116)+(POWER('ДД 2'!C117-'ДД 2'!E117,2)/'ДД 2'!E117)+(POWER('ДД 2'!C118-'ДД 2'!E118,2)/'ДД 2'!E118)+(POWER('ДД 2'!C119-'ДД 2'!E119,2)/'ДД 2'!E119)+(POWER('ДД 2'!C120-'ДД 2'!E120,2)/'ДД 2'!E120)+(POWER('ДД 2'!C121-'ДД 2'!E121,2)/'ДД 2'!E121)+(POWER('ДД 2'!C122-'ДД 2'!E122,2)/'ДД 2'!E122)+(POWER('ДД 2'!C123-'ДД 2'!E123,2)/'ДД 2'!E123)+(POWER('ДД 2'!C124-'ДД 2'!E124,2)/'ДД 2'!E124)+(POWER('ДД 2'!C125-'ДД 2'!E125,2)/'ДД 2'!E125)+(POWER('ДД 2'!C126-'ДД 2'!E126,2)/'ДД 2'!E126)+(POWER('ДД 2'!C127-'ДД 2'!E127,2)/'ДД 2'!E127)+(POWER('ДД 2'!C128-'ДД 2'!E128,2)/'ДД 2'!E128)+(POWER('ДД 2'!C129-'ДД 2'!E129,2)/'ДД 2'!E129)+(POWER('ДД 2'!C130-'ДД 2'!E130,2)/'ДД 2'!E130)+(POWER('ДД 2'!C131-'ДД 2'!E131,2)/'ДД 2'!E131)+(POWER('ДД 2'!C132-'ДД 2'!E132,2)/'ДД 2'!E132)+(POWER('ДД 2'!C133-'ДД 2'!E133,2)/'ДД 2'!E133)+(POWER('ДД 2'!C134-'ДД 2'!E134,2)/'ДД 2'!E134)+(POWER('ДД 2'!C135-'ДД 2'!E135,2)/'ДД 2'!E135)+(POWER('ДД 2'!C136-'ДД 2'!E136,2)/'ДД 2'!E136)+(POWER('ДД 2'!C137-'ДД 2'!E137,2)/'ДД 2'!E137)+(POWER('ДД 2'!C138-'ДД 2'!E138,2)/'ДД 2'!E138)+(POWER('ДД 2'!C139-'ДД 2'!E139,2)/'ДД 2'!E139)+(POWER('ДД 2'!C140-'ДД 2'!E140,2)/'ДД 2'!E140)+(POWER('ДД 2'!C141-'ДД 2'!E141,2)/'ДД 2'!E141)+(POWER('ДД 2'!C142-'ДД 2'!E142,2)/'ДД 2'!E142)+(POWER('ДД 2'!C143-'ДД 2'!E143,2)/'ДД 2'!E143)+(POWER('ДД 2'!C144-'ДД 2'!E144,2)/'ДД 2'!E144)+(POWER('ДД 2'!C145-'ДД 2'!E145,2)/'ДД 2'!E145)+(POWER('ДД 2'!C146-'ДД 2'!E146,2)/'ДД 2'!E146)+(POWER('ДД 2'!C147-'ДД 2'!E147,2)/'ДД 2'!E147)</f>
        <v>14127872452.44923</v>
      </c>
      <c r="C158" s="183"/>
      <c r="D158" s="183">
        <f>CHIINV(0.05,36)</f>
        <v>50.998460165710647</v>
      </c>
      <c r="E158" s="183"/>
    </row>
    <row r="159" spans="2:5" x14ac:dyDescent="0.3">
      <c r="B159" s="237"/>
      <c r="C159" s="238"/>
      <c r="D159" s="238"/>
      <c r="E159" s="239"/>
    </row>
    <row r="160" spans="2:5" x14ac:dyDescent="0.3">
      <c r="B160" s="240"/>
      <c r="C160" s="241"/>
      <c r="D160" s="241"/>
      <c r="E160" s="242"/>
    </row>
    <row r="161" spans="2:5" x14ac:dyDescent="0.3">
      <c r="B161" s="240"/>
      <c r="C161" s="241"/>
      <c r="D161" s="241"/>
      <c r="E161" s="242"/>
    </row>
    <row r="162" spans="2:5" x14ac:dyDescent="0.3">
      <c r="B162" s="243"/>
      <c r="C162" s="244"/>
      <c r="D162" s="244"/>
      <c r="E162" s="245"/>
    </row>
    <row r="163" spans="2:5" x14ac:dyDescent="0.3">
      <c r="B163" s="255" t="str">
        <f>"Число степеней свободы k = s - 1 - r, где s - число интервалов ("&amp;COUNT(B4:B41)&amp;"), r - число параметров предполагаемого распределения (в данном случае r = 1) "</f>
        <v xml:space="preserve">Число степеней свободы k = s - 1 - r, где s - число интервалов (38), r - число параметров предполагаемого распределения (в данном случае r = 1) </v>
      </c>
      <c r="C163" s="256"/>
      <c r="D163" s="256"/>
      <c r="E163" s="257"/>
    </row>
    <row r="164" spans="2:5" x14ac:dyDescent="0.3">
      <c r="B164" s="255"/>
      <c r="C164" s="256"/>
      <c r="D164" s="256"/>
      <c r="E164" s="257"/>
    </row>
    <row r="165" spans="2:5" x14ac:dyDescent="0.3">
      <c r="B165" s="255"/>
      <c r="C165" s="256"/>
      <c r="D165" s="256"/>
      <c r="E165" s="257"/>
    </row>
    <row r="166" spans="2:5" x14ac:dyDescent="0.3">
      <c r="B166" s="258"/>
      <c r="C166" s="259"/>
      <c r="D166" s="259"/>
      <c r="E166" s="260"/>
    </row>
    <row r="167" spans="2:5" x14ac:dyDescent="0.3">
      <c r="B167" s="252" t="s">
        <v>67</v>
      </c>
      <c r="C167" s="253"/>
      <c r="D167" s="253"/>
      <c r="E167" s="254"/>
    </row>
    <row r="168" spans="2:5" x14ac:dyDescent="0.3">
      <c r="B168" s="255"/>
      <c r="C168" s="256"/>
      <c r="D168" s="256"/>
      <c r="E168" s="257"/>
    </row>
    <row r="169" spans="2:5" x14ac:dyDescent="0.3">
      <c r="B169" s="258"/>
      <c r="C169" s="259"/>
      <c r="D169" s="259"/>
      <c r="E169" s="260"/>
    </row>
    <row r="171" spans="2:5" x14ac:dyDescent="0.3">
      <c r="B171" s="261" t="s">
        <v>61</v>
      </c>
      <c r="C171" s="261"/>
      <c r="D171" s="261"/>
    </row>
    <row r="172" spans="2:5" x14ac:dyDescent="0.3">
      <c r="B172" s="183">
        <f>ABS('ДД 2'!B158-36)/SQRT(2*36)</f>
        <v>1664985731.5682712</v>
      </c>
      <c r="C172" s="183"/>
      <c r="D172" s="183"/>
    </row>
    <row r="173" spans="2:5" x14ac:dyDescent="0.3">
      <c r="B173" s="188"/>
      <c r="C173" s="188"/>
      <c r="D173" s="188"/>
    </row>
    <row r="174" spans="2:5" x14ac:dyDescent="0.3">
      <c r="B174" s="188"/>
      <c r="C174" s="188"/>
      <c r="D174" s="188"/>
    </row>
    <row r="175" spans="2:5" x14ac:dyDescent="0.3">
      <c r="B175" s="188"/>
      <c r="C175" s="188"/>
      <c r="D175" s="188"/>
    </row>
    <row r="176" spans="2:5" x14ac:dyDescent="0.3">
      <c r="B176" s="188"/>
      <c r="C176" s="188"/>
      <c r="D176" s="188"/>
    </row>
    <row r="177" spans="2:4" x14ac:dyDescent="0.3">
      <c r="B177" s="251" t="s">
        <v>66</v>
      </c>
      <c r="C177" s="251"/>
      <c r="D177" s="251"/>
    </row>
    <row r="178" spans="2:4" x14ac:dyDescent="0.3">
      <c r="B178" s="251"/>
      <c r="C178" s="251"/>
      <c r="D178" s="251"/>
    </row>
  </sheetData>
  <mergeCells count="33">
    <mergeCell ref="B95:E95"/>
    <mergeCell ref="B96:E96"/>
    <mergeCell ref="B103:E103"/>
    <mergeCell ref="B99:E99"/>
    <mergeCell ref="B100:E100"/>
    <mergeCell ref="B101:E101"/>
    <mergeCell ref="B102:E102"/>
    <mergeCell ref="B44:F44"/>
    <mergeCell ref="B45:F90"/>
    <mergeCell ref="B92:F92"/>
    <mergeCell ref="B93:E93"/>
    <mergeCell ref="B94:E94"/>
    <mergeCell ref="B156:E156"/>
    <mergeCell ref="B157:C157"/>
    <mergeCell ref="D157:E157"/>
    <mergeCell ref="B97:E97"/>
    <mergeCell ref="B98:E98"/>
    <mergeCell ref="A2:A3"/>
    <mergeCell ref="A1:D1"/>
    <mergeCell ref="B177:D178"/>
    <mergeCell ref="B159:E162"/>
    <mergeCell ref="B163:E166"/>
    <mergeCell ref="B167:E169"/>
    <mergeCell ref="B171:D171"/>
    <mergeCell ref="B172:D172"/>
    <mergeCell ref="B173:D176"/>
    <mergeCell ref="B158:C158"/>
    <mergeCell ref="D158:E158"/>
    <mergeCell ref="B104:E104"/>
    <mergeCell ref="B105:E105"/>
    <mergeCell ref="B106:E106"/>
    <mergeCell ref="B108:E108"/>
    <mergeCell ref="B148:E15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5122" r:id="rId3">
          <objectPr defaultSize="0" autoPict="0" r:id="rId4">
            <anchor moveWithCells="1" sizeWithCells="1">
              <from>
                <xdr:col>1</xdr:col>
                <xdr:colOff>716280</xdr:colOff>
                <xdr:row>158</xdr:row>
                <xdr:rowOff>106680</xdr:rowOff>
              </from>
              <to>
                <xdr:col>4</xdr:col>
                <xdr:colOff>30480</xdr:colOff>
                <xdr:row>161</xdr:row>
                <xdr:rowOff>121920</xdr:rowOff>
              </to>
            </anchor>
          </objectPr>
        </oleObject>
      </mc:Choice>
      <mc:Fallback>
        <oleObject progId="Equation.3" shapeId="5122" r:id="rId3"/>
      </mc:Fallback>
    </mc:AlternateContent>
    <mc:AlternateContent xmlns:mc="http://schemas.openxmlformats.org/markup-compatibility/2006">
      <mc:Choice Requires="x14">
        <oleObject progId="Equation.3" shapeId="5123" r:id="rId5">
          <objectPr defaultSize="0" autoPict="0" r:id="rId6">
            <anchor moveWithCells="1" sizeWithCells="1">
              <from>
                <xdr:col>1</xdr:col>
                <xdr:colOff>502920</xdr:colOff>
                <xdr:row>172</xdr:row>
                <xdr:rowOff>38100</xdr:rowOff>
              </from>
              <to>
                <xdr:col>3</xdr:col>
                <xdr:colOff>220980</xdr:colOff>
                <xdr:row>175</xdr:row>
                <xdr:rowOff>106680</xdr:rowOff>
              </to>
            </anchor>
          </objectPr>
        </oleObject>
      </mc:Choice>
      <mc:Fallback>
        <oleObject progId="Equation.3" shapeId="5123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Исходные данные</vt:lpstr>
      <vt:lpstr>НД</vt:lpstr>
      <vt:lpstr>ДД 1</vt:lpstr>
      <vt:lpstr>ДД 2</vt:lpstr>
      <vt:lpstr>'Исходные данные'!Извлечь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2015-06-05T18:19:34Z</dcterms:created>
  <dcterms:modified xsi:type="dcterms:W3CDTF">2018-06-17T11:39:29Z</dcterms:modified>
  <cp:version>1</cp:version>
</cp:coreProperties>
</file>