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myach\Desktop\"/>
    </mc:Choice>
  </mc:AlternateContent>
  <bookViews>
    <workbookView xWindow="0" yWindow="0" windowWidth="15345" windowHeight="4545"/>
  </bookViews>
  <sheets>
    <sheet name="Лист1" sheetId="1" r:id="rId1"/>
    <sheet name="Лист2" sheetId="2" r:id="rId2"/>
  </sheets>
  <definedNames>
    <definedName name="_xlchart.v1.0" hidden="1">Лист1!$D$5:$D$19</definedName>
    <definedName name="_xlchart.v1.1" hidden="1">Лист1!$E$24:$E$38</definedName>
    <definedName name="_xlchart.v1.2" hidden="1">Лист2!$E$14:$E$21</definedName>
    <definedName name="_xlchart.v1.3" hidden="1">Лист2!$F$27:$F$34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2" l="1"/>
  <c r="L56" i="2"/>
  <c r="H71" i="2" l="1"/>
  <c r="E73" i="2"/>
  <c r="G63" i="2"/>
  <c r="G64" i="2"/>
  <c r="G65" i="2"/>
  <c r="G66" i="2"/>
  <c r="G67" i="2"/>
  <c r="G68" i="2"/>
  <c r="G69" i="2"/>
  <c r="G70" i="2"/>
  <c r="E71" i="2"/>
  <c r="F70" i="2"/>
  <c r="E64" i="2"/>
  <c r="E65" i="2"/>
  <c r="E66" i="2"/>
  <c r="E67" i="2"/>
  <c r="E68" i="2"/>
  <c r="E69" i="2"/>
  <c r="E70" i="2"/>
  <c r="E63" i="2"/>
  <c r="D64" i="2"/>
  <c r="D65" i="2"/>
  <c r="D66" i="2"/>
  <c r="D67" i="2"/>
  <c r="D68" i="2"/>
  <c r="D69" i="2"/>
  <c r="D70" i="2"/>
  <c r="D63" i="2"/>
  <c r="E72" i="2" l="1"/>
  <c r="E74" i="2" s="1"/>
  <c r="K46" i="2"/>
  <c r="K47" i="2"/>
  <c r="K48" i="2"/>
  <c r="K49" i="2"/>
  <c r="K50" i="2"/>
  <c r="K51" i="2"/>
  <c r="K52" i="2"/>
  <c r="K45" i="2"/>
  <c r="J46" i="2"/>
  <c r="J47" i="2"/>
  <c r="J48" i="2"/>
  <c r="J49" i="2"/>
  <c r="J50" i="2"/>
  <c r="J51" i="2"/>
  <c r="J52" i="2"/>
  <c r="J45" i="2"/>
  <c r="E60" i="1"/>
  <c r="E59" i="1"/>
  <c r="F50" i="1" l="1"/>
  <c r="G45" i="2"/>
  <c r="G44" i="2"/>
  <c r="G43" i="2"/>
  <c r="F44" i="1"/>
  <c r="F43" i="1"/>
  <c r="F42" i="1"/>
  <c r="F41" i="1"/>
  <c r="E24" i="1"/>
  <c r="F21" i="2"/>
  <c r="F5" i="1"/>
  <c r="F15" i="2"/>
  <c r="F16" i="2"/>
  <c r="F17" i="2"/>
  <c r="F18" i="2"/>
  <c r="F19" i="2"/>
  <c r="F20" i="2"/>
  <c r="F14" i="2"/>
  <c r="E5" i="1"/>
  <c r="F6" i="2"/>
  <c r="E4" i="2"/>
  <c r="E3" i="2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43" i="1"/>
  <c r="G39" i="2" l="1"/>
  <c r="G40" i="2" s="1"/>
  <c r="E6" i="2"/>
  <c r="F22" i="2"/>
  <c r="G16" i="2" s="1"/>
  <c r="F48" i="1"/>
  <c r="F47" i="1"/>
  <c r="F46" i="1"/>
  <c r="F30" i="2" l="1"/>
  <c r="F27" i="2"/>
  <c r="F29" i="2"/>
  <c r="F33" i="2"/>
  <c r="F34" i="2"/>
  <c r="F31" i="2"/>
  <c r="F28" i="2"/>
  <c r="F32" i="2"/>
  <c r="G15" i="2"/>
  <c r="G19" i="2"/>
  <c r="G20" i="2"/>
  <c r="G17" i="2"/>
  <c r="G18" i="2"/>
  <c r="G14" i="2"/>
  <c r="G21" i="2"/>
  <c r="E19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K45" i="1"/>
  <c r="L45" i="1" s="1"/>
  <c r="K54" i="1"/>
  <c r="K55" i="1"/>
  <c r="K56" i="1"/>
  <c r="K44" i="1"/>
  <c r="L44" i="1" s="1"/>
  <c r="K49" i="1"/>
  <c r="L49" i="1" s="1"/>
  <c r="K53" i="1"/>
  <c r="L53" i="1" s="1"/>
  <c r="K43" i="1"/>
  <c r="L43" i="1" s="1"/>
  <c r="E20" i="1"/>
  <c r="E27" i="1" s="1"/>
  <c r="K57" i="1"/>
  <c r="L57" i="1" s="1"/>
  <c r="K52" i="1"/>
  <c r="L52" i="1"/>
  <c r="G41" i="2" l="1"/>
  <c r="G42" i="2" s="1"/>
  <c r="G22" i="2"/>
  <c r="G47" i="2" s="1"/>
  <c r="E30" i="1"/>
  <c r="E32" i="1"/>
  <c r="F13" i="1"/>
  <c r="F16" i="1"/>
  <c r="E36" i="1"/>
  <c r="E33" i="1"/>
  <c r="F45" i="1"/>
  <c r="F49" i="1" s="1"/>
  <c r="K46" i="1"/>
  <c r="L46" i="1" s="1"/>
  <c r="F7" i="1"/>
  <c r="E26" i="1"/>
  <c r="F9" i="1"/>
  <c r="F11" i="1"/>
  <c r="F8" i="1"/>
  <c r="L56" i="1"/>
  <c r="L55" i="1"/>
  <c r="L54" i="1"/>
  <c r="F15" i="1"/>
  <c r="E38" i="1"/>
  <c r="E35" i="1"/>
  <c r="K51" i="1"/>
  <c r="L51" i="1" s="1"/>
  <c r="K50" i="1"/>
  <c r="L50" i="1" s="1"/>
  <c r="F17" i="1"/>
  <c r="F6" i="1"/>
  <c r="E28" i="1"/>
  <c r="E34" i="1"/>
  <c r="E37" i="1"/>
  <c r="F14" i="1"/>
  <c r="F12" i="1"/>
  <c r="F52" i="1" s="1"/>
  <c r="F10" i="1"/>
  <c r="F18" i="1"/>
  <c r="F19" i="1"/>
  <c r="K48" i="1"/>
  <c r="L48" i="1" s="1"/>
  <c r="K47" i="1"/>
  <c r="L47" i="1" s="1"/>
  <c r="E29" i="1"/>
  <c r="E25" i="1"/>
  <c r="E31" i="1"/>
  <c r="G46" i="2" l="1"/>
  <c r="L47" i="2"/>
  <c r="M47" i="2" s="1"/>
  <c r="N47" i="2" s="1"/>
  <c r="L51" i="2"/>
  <c r="M51" i="2" s="1"/>
  <c r="N51" i="2" s="1"/>
  <c r="L52" i="2"/>
  <c r="M52" i="2" s="1"/>
  <c r="N52" i="2" s="1"/>
  <c r="L49" i="2"/>
  <c r="M49" i="2" s="1"/>
  <c r="N49" i="2" s="1"/>
  <c r="L46" i="2"/>
  <c r="M46" i="2" s="1"/>
  <c r="N46" i="2" s="1"/>
  <c r="L48" i="2"/>
  <c r="M48" i="2" s="1"/>
  <c r="N48" i="2" s="1"/>
  <c r="L45" i="2"/>
  <c r="M45" i="2" s="1"/>
  <c r="N45" i="2" s="1"/>
  <c r="L55" i="2" s="1"/>
  <c r="L50" i="2"/>
  <c r="M50" i="2" s="1"/>
  <c r="N50" i="2" s="1"/>
  <c r="G48" i="2"/>
  <c r="G50" i="2" s="1"/>
  <c r="G49" i="2"/>
  <c r="E62" i="1"/>
  <c r="F20" i="1"/>
  <c r="F51" i="1"/>
  <c r="F53" i="1" s="1"/>
  <c r="L60" i="2" l="1"/>
  <c r="L58" i="2"/>
</calcChain>
</file>

<file path=xl/sharedStrings.xml><?xml version="1.0" encoding="utf-8"?>
<sst xmlns="http://schemas.openxmlformats.org/spreadsheetml/2006/main" count="302" uniqueCount="278">
  <si>
    <t>Австралия</t>
  </si>
  <si>
    <t> Австрия</t>
  </si>
  <si>
    <t> Азербайджан</t>
  </si>
  <si>
    <t> Албания</t>
  </si>
  <si>
    <t> Алжир</t>
  </si>
  <si>
    <t> Ангола</t>
  </si>
  <si>
    <t> Андорра</t>
  </si>
  <si>
    <t> Антигуа и Барбуда</t>
  </si>
  <si>
    <t> Аргентина</t>
  </si>
  <si>
    <t> Армения</t>
  </si>
  <si>
    <t> Афганистан</t>
  </si>
  <si>
    <t> Багамские Острова</t>
  </si>
  <si>
    <t> Бангладеш</t>
  </si>
  <si>
    <t> Барбадос</t>
  </si>
  <si>
    <t> Бахрейн</t>
  </si>
  <si>
    <t> Белиз</t>
  </si>
  <si>
    <t> Бельгия</t>
  </si>
  <si>
    <t> Бенин</t>
  </si>
  <si>
    <t> Болгария</t>
  </si>
  <si>
    <t> Боливия</t>
  </si>
  <si>
    <t> Босния и Герцеговина</t>
  </si>
  <si>
    <t> Ботсвана</t>
  </si>
  <si>
    <t> Бразилия</t>
  </si>
  <si>
    <t> Бруней</t>
  </si>
  <si>
    <t> Буркина-Фасо</t>
  </si>
  <si>
    <t> Бурунди</t>
  </si>
  <si>
    <t> Бутан</t>
  </si>
  <si>
    <t> Вануату</t>
  </si>
  <si>
    <t> Великобритания</t>
  </si>
  <si>
    <t> Венгрия</t>
  </si>
  <si>
    <t> Венесуэла</t>
  </si>
  <si>
    <t> Восточный Тимор</t>
  </si>
  <si>
    <t> Вьетнам</t>
  </si>
  <si>
    <t> Габон</t>
  </si>
  <si>
    <t> Гаити</t>
  </si>
  <si>
    <t> Гайана</t>
  </si>
  <si>
    <t> Гамбия</t>
  </si>
  <si>
    <t> Гана</t>
  </si>
  <si>
    <t> Гватемала</t>
  </si>
  <si>
    <t> Гвинея-Бисау</t>
  </si>
  <si>
    <t> Гвинея</t>
  </si>
  <si>
    <t> Германия</t>
  </si>
  <si>
    <t> Гондурас</t>
  </si>
  <si>
    <t> Гренада</t>
  </si>
  <si>
    <t> Греция</t>
  </si>
  <si>
    <t> Грузия</t>
  </si>
  <si>
    <t> Дания</t>
  </si>
  <si>
    <t> Джибути</t>
  </si>
  <si>
    <t> Доминика</t>
  </si>
  <si>
    <t> Доминиканская Республика</t>
  </si>
  <si>
    <t> ДР Конго</t>
  </si>
  <si>
    <t> Египет</t>
  </si>
  <si>
    <t> Замбия</t>
  </si>
  <si>
    <t> Зимбабве</t>
  </si>
  <si>
    <t> Израиль</t>
  </si>
  <si>
    <t>Индия Индия</t>
  </si>
  <si>
    <t> Индонезия</t>
  </si>
  <si>
    <t> Иордания</t>
  </si>
  <si>
    <t> Ирак</t>
  </si>
  <si>
    <t> Иран</t>
  </si>
  <si>
    <t> Исландия</t>
  </si>
  <si>
    <t> Испания</t>
  </si>
  <si>
    <t> Италия</t>
  </si>
  <si>
    <t> Йемен</t>
  </si>
  <si>
    <t> Кабо-Верде</t>
  </si>
  <si>
    <t> Казахстан</t>
  </si>
  <si>
    <t> Камбоджа</t>
  </si>
  <si>
    <t> Камерун</t>
  </si>
  <si>
    <t> Канада</t>
  </si>
  <si>
    <t> Катар</t>
  </si>
  <si>
    <t> Кения</t>
  </si>
  <si>
    <t> Кипр</t>
  </si>
  <si>
    <t> Киргизия</t>
  </si>
  <si>
    <t> Кирибати</t>
  </si>
  <si>
    <t> Китай</t>
  </si>
  <si>
    <t> КНДР</t>
  </si>
  <si>
    <t> Колумбия</t>
  </si>
  <si>
    <t> Коморы</t>
  </si>
  <si>
    <t> Коста-Рика</t>
  </si>
  <si>
    <t> Кот-д’Ивуар</t>
  </si>
  <si>
    <t> Куба</t>
  </si>
  <si>
    <t> Кувейт</t>
  </si>
  <si>
    <t> Лаос</t>
  </si>
  <si>
    <t> Латвия</t>
  </si>
  <si>
    <t> Лесото</t>
  </si>
  <si>
    <t> Либерия</t>
  </si>
  <si>
    <t> Ливан</t>
  </si>
  <si>
    <t> Ливия</t>
  </si>
  <si>
    <t> Литва</t>
  </si>
  <si>
    <t> Люксембург</t>
  </si>
  <si>
    <t> Маврикий</t>
  </si>
  <si>
    <t> Мавритания</t>
  </si>
  <si>
    <t> Мадагаскар</t>
  </si>
  <si>
    <t> Малави</t>
  </si>
  <si>
    <t> Малайзия</t>
  </si>
  <si>
    <t> Мали</t>
  </si>
  <si>
    <t> Мальдивы</t>
  </si>
  <si>
    <t> Мальта</t>
  </si>
  <si>
    <t> Марокко</t>
  </si>
  <si>
    <t> Мексика</t>
  </si>
  <si>
    <t> Микронезия</t>
  </si>
  <si>
    <t> Мозамбик</t>
  </si>
  <si>
    <t> Молдавия</t>
  </si>
  <si>
    <t> Монголия</t>
  </si>
  <si>
    <t> Мьянма</t>
  </si>
  <si>
    <t> Намибия</t>
  </si>
  <si>
    <t> Науру</t>
  </si>
  <si>
    <t> Непал</t>
  </si>
  <si>
    <t> Нигер</t>
  </si>
  <si>
    <t> Нигерия</t>
  </si>
  <si>
    <t> Нидерланды</t>
  </si>
  <si>
    <t> Никарагуа</t>
  </si>
  <si>
    <t> Ниуэ</t>
  </si>
  <si>
    <t> Новая Зеландия</t>
  </si>
  <si>
    <t> Норвегия</t>
  </si>
  <si>
    <t> ОАЭ</t>
  </si>
  <si>
    <t> Оман</t>
  </si>
  <si>
    <t> Острова Кука</t>
  </si>
  <si>
    <t> Пакистан</t>
  </si>
  <si>
    <t> Панама</t>
  </si>
  <si>
    <t> Папуа — Новая Гвинея</t>
  </si>
  <si>
    <t> Парагвай</t>
  </si>
  <si>
    <t> Перу</t>
  </si>
  <si>
    <t> Польша</t>
  </si>
  <si>
    <t> Португалия</t>
  </si>
  <si>
    <t> Республика Конго</t>
  </si>
  <si>
    <t> Республика Корея</t>
  </si>
  <si>
    <t> Россия</t>
  </si>
  <si>
    <t> Руанда</t>
  </si>
  <si>
    <t> Румыния</t>
  </si>
  <si>
    <t> Сальвадор</t>
  </si>
  <si>
    <t> Самоа</t>
  </si>
  <si>
    <t> Сан-Томе и Принсипи</t>
  </si>
  <si>
    <t> Саудовская Аравия</t>
  </si>
  <si>
    <t> Северная Македония</t>
  </si>
  <si>
    <t> Сейшельские Острова</t>
  </si>
  <si>
    <t> Сенегал</t>
  </si>
  <si>
    <t> Сент-Винсент и Гренадины</t>
  </si>
  <si>
    <t> Сент-Китс и Невис</t>
  </si>
  <si>
    <t> Сент-Люсия</t>
  </si>
  <si>
    <t> Сербия</t>
  </si>
  <si>
    <t> Сингапур</t>
  </si>
  <si>
    <t> Сирия</t>
  </si>
  <si>
    <t> Словакия</t>
  </si>
  <si>
    <t> Словения</t>
  </si>
  <si>
    <t> Соломоновы Острова</t>
  </si>
  <si>
    <t> Сомали</t>
  </si>
  <si>
    <t> Судан</t>
  </si>
  <si>
    <t> Суринам</t>
  </si>
  <si>
    <t> США</t>
  </si>
  <si>
    <t> Сьерра-Леоне</t>
  </si>
  <si>
    <t> Таджикистан</t>
  </si>
  <si>
    <t> Таиланд</t>
  </si>
  <si>
    <t> Танзания</t>
  </si>
  <si>
    <t> Того</t>
  </si>
  <si>
    <t> Тонга</t>
  </si>
  <si>
    <t> Тринидад и Тобаго</t>
  </si>
  <si>
    <t> Тувалу</t>
  </si>
  <si>
    <t> Тунис</t>
  </si>
  <si>
    <t> Туркмения</t>
  </si>
  <si>
    <t> Турция</t>
  </si>
  <si>
    <t> Уганда</t>
  </si>
  <si>
    <t> Узбекистан</t>
  </si>
  <si>
    <t> Украина</t>
  </si>
  <si>
    <t> Уругвай</t>
  </si>
  <si>
    <t> Фиджи</t>
  </si>
  <si>
    <t> Филиппины</t>
  </si>
  <si>
    <t> Финляндия</t>
  </si>
  <si>
    <t> Франция</t>
  </si>
  <si>
    <t> Хорватия</t>
  </si>
  <si>
    <t> ЦАР</t>
  </si>
  <si>
    <t> Чад</t>
  </si>
  <si>
    <t> Черногория</t>
  </si>
  <si>
    <t> Чехия</t>
  </si>
  <si>
    <t> Чили</t>
  </si>
  <si>
    <t> Швейцария</t>
  </si>
  <si>
    <t> Швеция</t>
  </si>
  <si>
    <t> Шри-Ланка</t>
  </si>
  <si>
    <t> Эквадор</t>
  </si>
  <si>
    <t> Экваториальная Гвинея</t>
  </si>
  <si>
    <t> Эритрея</t>
  </si>
  <si>
    <t> Эсватини</t>
  </si>
  <si>
    <t> Эстония</t>
  </si>
  <si>
    <t> Эфиопия</t>
  </si>
  <si>
    <t> ЮАР</t>
  </si>
  <si>
    <t> Ямайка</t>
  </si>
  <si>
    <t> Япония</t>
  </si>
  <si>
    <t>Ирландия</t>
  </si>
  <si>
    <t> Беларусь</t>
  </si>
  <si>
    <t>Дискретный ряд</t>
  </si>
  <si>
    <t>Частоты</t>
  </si>
  <si>
    <t>Частости</t>
  </si>
  <si>
    <t>xi</t>
  </si>
  <si>
    <t>Ni</t>
  </si>
  <si>
    <t>Wi</t>
  </si>
  <si>
    <t>Cумма:</t>
  </si>
  <si>
    <t xml:space="preserve">Эмпирическая функция распределения </t>
  </si>
  <si>
    <t>F*(x)=</t>
  </si>
  <si>
    <t>x &lt; 1</t>
  </si>
  <si>
    <t>1 ≤ x &lt; 2</t>
  </si>
  <si>
    <t>2 ≤ x &lt; 3</t>
  </si>
  <si>
    <t>3 ≤ x &lt; 4</t>
  </si>
  <si>
    <t>4 ≤ x &lt; 5</t>
  </si>
  <si>
    <t>5 ≤ x &lt; 6</t>
  </si>
  <si>
    <t>6 ≤ x &lt; 7</t>
  </si>
  <si>
    <t>7 ≤ x &lt; 8</t>
  </si>
  <si>
    <t>8 ≤ x &lt; 9</t>
  </si>
  <si>
    <t>9 ≤ x &lt; 10</t>
  </si>
  <si>
    <t>10 ≤ x &lt; 11</t>
  </si>
  <si>
    <t>11 ≤ x &lt; 12</t>
  </si>
  <si>
    <t>12 ≤ x &lt; 13</t>
  </si>
  <si>
    <t>13 ≤ x &lt; 14</t>
  </si>
  <si>
    <t>x  &lt; 15</t>
  </si>
  <si>
    <t>Мат ожидание(М)</t>
  </si>
  <si>
    <t>Средняя взвешенная величина(Xср)</t>
  </si>
  <si>
    <t>Дисперсия(D)</t>
  </si>
  <si>
    <t>Медиана(Me)</t>
  </si>
  <si>
    <t>Мода(Mo)</t>
  </si>
  <si>
    <t>Размах вариации(R)</t>
  </si>
  <si>
    <t>Коэффициент вариации(V)</t>
  </si>
  <si>
    <t>Ассиметрия (As)</t>
  </si>
  <si>
    <t>Эксцесс(Ex)</t>
  </si>
  <si>
    <t>Центральный момент 3 порядка</t>
  </si>
  <si>
    <t>Центральный момент 4 порядка</t>
  </si>
  <si>
    <t>Среднее кв. отклонение(σ)</t>
  </si>
  <si>
    <t>Пуассоновское распределение</t>
  </si>
  <si>
    <t>Теоретические частоты</t>
  </si>
  <si>
    <t>Хi</t>
  </si>
  <si>
    <t>Mi</t>
  </si>
  <si>
    <t>Pi</t>
  </si>
  <si>
    <t>Mi'</t>
  </si>
  <si>
    <t>Критерий согласия Пирсона</t>
  </si>
  <si>
    <t>Критерий Романовского</t>
  </si>
  <si>
    <r>
      <t>χ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наблюдаемое </t>
    </r>
  </si>
  <si>
    <r>
      <t>χ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критическое </t>
    </r>
  </si>
  <si>
    <t>R</t>
  </si>
  <si>
    <t>R &gt; 3</t>
  </si>
  <si>
    <t>Критерий Ястремского</t>
  </si>
  <si>
    <t>Интервальный ряд</t>
  </si>
  <si>
    <t>Xmax</t>
  </si>
  <si>
    <t>Xmin</t>
  </si>
  <si>
    <t>N</t>
  </si>
  <si>
    <t>h</t>
  </si>
  <si>
    <t>Количество интервалов</t>
  </si>
  <si>
    <t>Интервал</t>
  </si>
  <si>
    <t>Среднее</t>
  </si>
  <si>
    <t>[-6; -5)</t>
  </si>
  <si>
    <t>[-5; -4)</t>
  </si>
  <si>
    <t>[-4; -3)</t>
  </si>
  <si>
    <t>[-3; -2)</t>
  </si>
  <si>
    <t>[-2; -1)</t>
  </si>
  <si>
    <t>[-1; 0)</t>
  </si>
  <si>
    <t>[0; 1)</t>
  </si>
  <si>
    <t>[1; 2]</t>
  </si>
  <si>
    <t>Гистограмма частости</t>
  </si>
  <si>
    <t>-6 ≤ x &lt; -5</t>
  </si>
  <si>
    <t>-5 ≤ x &lt; -4</t>
  </si>
  <si>
    <t>-4 ≤ x &lt; -3</t>
  </si>
  <si>
    <t>-3 ≤ x &lt; -2</t>
  </si>
  <si>
    <t>-2 ≤ x &lt; -1</t>
  </si>
  <si>
    <t>-1 ≤ x &lt; 0</t>
  </si>
  <si>
    <t>0 ≤ x &lt; 1</t>
  </si>
  <si>
    <t>1 ≤ x ≤ 2</t>
  </si>
  <si>
    <t>Нормальное распределение</t>
  </si>
  <si>
    <t xml:space="preserve">χ2 наблюдаемое </t>
  </si>
  <si>
    <t xml:space="preserve">χ2 критическое </t>
  </si>
  <si>
    <t>J</t>
  </si>
  <si>
    <t>Xср</t>
  </si>
  <si>
    <t>ti</t>
  </si>
  <si>
    <t>f(ti)</t>
  </si>
  <si>
    <t>Xi ср</t>
  </si>
  <si>
    <t>σ2 общ</t>
  </si>
  <si>
    <t>σ2 межгр</t>
  </si>
  <si>
    <t>Xi ср в гр.</t>
  </si>
  <si>
    <t>D гр</t>
  </si>
  <si>
    <t>Средняя из групповых</t>
  </si>
  <si>
    <t>%</t>
  </si>
  <si>
    <t>Шаг через формулу Стерджесса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</si>
</sst>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0" xfId="0" applyBorder="1"/>
    <xf numFmtId="0" fontId="0" fillId="0" borderId="2" xfId="0" applyBorder="1"/>
    <xf numFmtId="2" fontId="0" fillId="0" borderId="1" xfId="0" applyNumberFormat="1" applyBorder="1"/>
    <xf numFmtId="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" fontId="0" fillId="0" borderId="7" xfId="0" applyNumberFormat="1" applyBorder="1"/>
    <xf numFmtId="0" fontId="0" fillId="0" borderId="8" xfId="0" applyBorder="1"/>
    <xf numFmtId="0" fontId="0" fillId="0" borderId="9" xfId="0" applyBorder="1"/>
    <xf numFmtId="16" fontId="0" fillId="0" borderId="10" xfId="0" applyNumberFormat="1" applyBorder="1"/>
    <xf numFmtId="0" fontId="0" fillId="0" borderId="11" xfId="0" applyBorder="1"/>
    <xf numFmtId="16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NumberFormat="1"/>
    <xf numFmtId="16" fontId="2" fillId="0" borderId="0" xfId="0" applyNumberFormat="1" applyFont="1"/>
    <xf numFmtId="0" fontId="2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2" fontId="0" fillId="0" borderId="18" xfId="0" applyNumberFormat="1" applyBorder="1"/>
    <xf numFmtId="2" fontId="0" fillId="0" borderId="20" xfId="0" applyNumberFormat="1" applyBorder="1"/>
    <xf numFmtId="0" fontId="0" fillId="0" borderId="21" xfId="0" applyBorder="1"/>
    <xf numFmtId="0" fontId="0" fillId="0" borderId="22" xfId="0" applyBorder="1"/>
    <xf numFmtId="16" fontId="0" fillId="0" borderId="15" xfId="0" applyNumberFormat="1" applyBorder="1"/>
    <xf numFmtId="0" fontId="0" fillId="0" borderId="17" xfId="0" applyNumberFormat="1" applyBorder="1"/>
    <xf numFmtId="16" fontId="0" fillId="0" borderId="18" xfId="0" applyNumberFormat="1" applyBorder="1"/>
    <xf numFmtId="0" fontId="0" fillId="0" borderId="19" xfId="0" applyNumberFormat="1" applyBorder="1"/>
    <xf numFmtId="16" fontId="0" fillId="0" borderId="20" xfId="0" applyNumberFormat="1" applyBorder="1"/>
    <xf numFmtId="0" fontId="0" fillId="0" borderId="22" xfId="0" applyNumberFormat="1" applyBorder="1"/>
    <xf numFmtId="0" fontId="0" fillId="0" borderId="18" xfId="0" applyFont="1" applyBorder="1"/>
    <xf numFmtId="0" fontId="0" fillId="0" borderId="20" xfId="0" applyFont="1" applyBorder="1"/>
    <xf numFmtId="0" fontId="0" fillId="0" borderId="20" xfId="0" applyBorder="1"/>
    <xf numFmtId="0" fontId="0" fillId="0" borderId="0" xfId="0" quotePrefix="1" applyAlignment="1">
      <alignment horizontal="right"/>
    </xf>
    <xf numFmtId="0" fontId="0" fillId="0" borderId="0" xfId="0"/>
    <xf numFmtId="20" fontId="0" fillId="0" borderId="0" xfId="0" applyNumberFormat="1"/>
    <xf numFmtId="0" fontId="0" fillId="0" borderId="0" xfId="0"/>
    <xf numFmtId="0" fontId="0" fillId="0" borderId="0" xfId="0" applyBorder="1"/>
    <xf numFmtId="16" fontId="0" fillId="0" borderId="0" xfId="0" applyNumberFormat="1" applyBorder="1"/>
    <xf numFmtId="0" fontId="0" fillId="0" borderId="23" xfId="0" applyBorder="1"/>
    <xf numFmtId="16" fontId="0" fillId="0" borderId="24" xfId="0" applyNumberFormat="1" applyBorder="1"/>
    <xf numFmtId="0" fontId="0" fillId="0" borderId="24" xfId="0" applyBorder="1"/>
    <xf numFmtId="0" fontId="0" fillId="0" borderId="25" xfId="0" applyBorder="1"/>
    <xf numFmtId="0" fontId="0" fillId="0" borderId="1" xfId="0" applyBorder="1"/>
    <xf numFmtId="0" fontId="0" fillId="0" borderId="3" xfId="0" applyBorder="1"/>
    <xf numFmtId="0" fontId="0" fillId="0" borderId="15" xfId="0" applyBorder="1"/>
    <xf numFmtId="0" fontId="4" fillId="0" borderId="0" xfId="0" applyFont="1"/>
    <xf numFmtId="0" fontId="1" fillId="0" borderId="0" xfId="0" applyFont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относительных частот</a:t>
            </a:r>
          </a:p>
        </c:rich>
      </c:tx>
      <c:layout>
        <c:manualLayout>
          <c:xMode val="edge"/>
          <c:yMode val="edge"/>
          <c:x val="0.2289026684164479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Лист1!$D$5:$D$19</c:f>
              <c:numCache>
                <c:formatCode>0.00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Лист1!$F$5:$F$19</c:f>
              <c:numCache>
                <c:formatCode>General</c:formatCode>
                <c:ptCount val="15"/>
                <c:pt idx="0">
                  <c:v>7.407407407407407E-2</c:v>
                </c:pt>
                <c:pt idx="1">
                  <c:v>0.1111111111111111</c:v>
                </c:pt>
                <c:pt idx="2">
                  <c:v>6.8783068783068779E-2</c:v>
                </c:pt>
                <c:pt idx="3">
                  <c:v>7.407407407407407E-2</c:v>
                </c:pt>
                <c:pt idx="4">
                  <c:v>6.3492063492063489E-2</c:v>
                </c:pt>
                <c:pt idx="5">
                  <c:v>5.2910052910052907E-2</c:v>
                </c:pt>
                <c:pt idx="6">
                  <c:v>7.9365079365079361E-2</c:v>
                </c:pt>
                <c:pt idx="7">
                  <c:v>5.8201058201058198E-2</c:v>
                </c:pt>
                <c:pt idx="8">
                  <c:v>0.10582010582010581</c:v>
                </c:pt>
                <c:pt idx="9">
                  <c:v>6.8783068783068779E-2</c:v>
                </c:pt>
                <c:pt idx="10">
                  <c:v>6.8783068783068779E-2</c:v>
                </c:pt>
                <c:pt idx="11">
                  <c:v>5.2910052910052907E-2</c:v>
                </c:pt>
                <c:pt idx="12">
                  <c:v>5.8201058201058198E-2</c:v>
                </c:pt>
                <c:pt idx="13">
                  <c:v>4.7619047619047616E-2</c:v>
                </c:pt>
                <c:pt idx="14">
                  <c:v>1.5873015873015872E-2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F-443D-8B5E-D09F1AF8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645760"/>
        <c:axId val="587646744"/>
      </c:lineChart>
      <c:catAx>
        <c:axId val="5876457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646744"/>
        <c:crosses val="autoZero"/>
        <c:auto val="1"/>
        <c:lblAlgn val="ctr"/>
        <c:lblOffset val="100"/>
        <c:noMultiLvlLbl val="0"/>
      </c:catAx>
      <c:valAx>
        <c:axId val="58764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64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Лист2!$D$14:$D$21</c:f>
              <c:strCache>
                <c:ptCount val="8"/>
                <c:pt idx="0">
                  <c:v>[-6; -5)</c:v>
                </c:pt>
                <c:pt idx="1">
                  <c:v>[-5; -4)</c:v>
                </c:pt>
                <c:pt idx="2">
                  <c:v>[-4; -3)</c:v>
                </c:pt>
                <c:pt idx="3">
                  <c:v>[-3; -2)</c:v>
                </c:pt>
                <c:pt idx="4">
                  <c:v>[-2; -1)</c:v>
                </c:pt>
                <c:pt idx="5">
                  <c:v>[-1; 0)</c:v>
                </c:pt>
                <c:pt idx="6">
                  <c:v>[0; 1)</c:v>
                </c:pt>
                <c:pt idx="7">
                  <c:v>[1; 2]</c:v>
                </c:pt>
              </c:strCache>
            </c:strRef>
          </c:cat>
          <c:val>
            <c:numRef>
              <c:f>Лист2!$G$14:$G$21</c:f>
              <c:numCache>
                <c:formatCode>General</c:formatCode>
                <c:ptCount val="8"/>
                <c:pt idx="0">
                  <c:v>1.4563106796116505E-2</c:v>
                </c:pt>
                <c:pt idx="1">
                  <c:v>3.8834951456310676E-2</c:v>
                </c:pt>
                <c:pt idx="2">
                  <c:v>0.12621359223300971</c:v>
                </c:pt>
                <c:pt idx="3">
                  <c:v>0.10194174757281553</c:v>
                </c:pt>
                <c:pt idx="4">
                  <c:v>0.21844660194174756</c:v>
                </c:pt>
                <c:pt idx="5">
                  <c:v>0.20873786407766989</c:v>
                </c:pt>
                <c:pt idx="6">
                  <c:v>0.16990291262135923</c:v>
                </c:pt>
                <c:pt idx="7">
                  <c:v>0.12135922330097088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C-4B94-947C-273265466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405200"/>
        <c:axId val="456407824"/>
      </c:barChart>
      <c:catAx>
        <c:axId val="4564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407824"/>
        <c:crosses val="autoZero"/>
        <c:auto val="1"/>
        <c:lblAlgn val="ctr"/>
        <c:lblOffset val="100"/>
        <c:noMultiLvlLbl val="0"/>
      </c:catAx>
      <c:valAx>
        <c:axId val="4564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40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эмпирической функции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393668827926196E-2"/>
          <c:y val="0.1711807378244386"/>
          <c:w val="0.90880267820403726"/>
          <c:h val="0.69827172645086033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xVal>
            <c:numRef>
              <c:f>Лист2!$E$14:$E$21</c:f>
              <c:numCache>
                <c:formatCode>General</c:formatCode>
                <c:ptCount val="8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</c:numCache>
            </c:numRef>
          </c:xVal>
          <c:yVal>
            <c:numRef>
              <c:f>Лист2!$F$27:$F$34</c:f>
              <c:numCache>
                <c:formatCode>General</c:formatCode>
                <c:ptCount val="8"/>
                <c:pt idx="0">
                  <c:v>1.4563106796116505E-2</c:v>
                </c:pt>
                <c:pt idx="1">
                  <c:v>5.3398058252427182E-2</c:v>
                </c:pt>
                <c:pt idx="2">
                  <c:v>0.1796116504854369</c:v>
                </c:pt>
                <c:pt idx="3">
                  <c:v>0.28155339805825241</c:v>
                </c:pt>
                <c:pt idx="4">
                  <c:v>0.5</c:v>
                </c:pt>
                <c:pt idx="5">
                  <c:v>0.70873786407766992</c:v>
                </c:pt>
                <c:pt idx="6">
                  <c:v>0.87864077669902918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3A-4C9B-9484-97AE6E35F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679648"/>
        <c:axId val="473682928"/>
      </c:scatterChart>
      <c:valAx>
        <c:axId val="47367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682928"/>
        <c:crosses val="autoZero"/>
        <c:crossBetween val="midCat"/>
      </c:valAx>
      <c:valAx>
        <c:axId val="47368292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6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График эмпирической функции</a:t>
            </a:r>
          </a:p>
        </cx:rich>
      </cx:tx>
    </cx:title>
    <cx:plotArea>
      <cx:plotAreaRegion>
        <cx:series layoutId="boxWhisker" uniqueId="{DD24E3B8-52CC-4387-9B10-51AE89646973}">
          <cx:spPr>
            <a:ln w="22225" cmpd="sng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</xdr:row>
      <xdr:rowOff>47625</xdr:rowOff>
    </xdr:from>
    <xdr:to>
      <xdr:col>16</xdr:col>
      <xdr:colOff>552450</xdr:colOff>
      <xdr:row>15</xdr:row>
      <xdr:rowOff>114300</xdr:rowOff>
    </xdr:to>
    <xdr:graphicFrame macro="">
      <xdr:nvGraphicFramePr>
        <xdr:cNvPr id="1154" name="Диаграмма 11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942975</xdr:colOff>
      <xdr:row>22</xdr:row>
      <xdr:rowOff>171450</xdr:rowOff>
    </xdr:from>
    <xdr:to>
      <xdr:col>4</xdr:col>
      <xdr:colOff>85725</xdr:colOff>
      <xdr:row>38</xdr:row>
      <xdr:rowOff>0</xdr:rowOff>
    </xdr:to>
    <xdr:sp macro="" textlink="">
      <xdr:nvSpPr>
        <xdr:cNvPr id="1155" name="Левая фигурная скобка 1154"/>
        <xdr:cNvSpPr/>
      </xdr:nvSpPr>
      <xdr:spPr>
        <a:xfrm>
          <a:off x="4476750" y="4391025"/>
          <a:ext cx="390525" cy="287655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123825</xdr:colOff>
      <xdr:row>20</xdr:row>
      <xdr:rowOff>171450</xdr:rowOff>
    </xdr:from>
    <xdr:to>
      <xdr:col>17</xdr:col>
      <xdr:colOff>47625</xdr:colOff>
      <xdr:row>35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57" name="Диаграмма 115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11</xdr:row>
      <xdr:rowOff>19050</xdr:rowOff>
    </xdr:from>
    <xdr:to>
      <xdr:col>15</xdr:col>
      <xdr:colOff>504825</xdr:colOff>
      <xdr:row>24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25</xdr:row>
      <xdr:rowOff>180974</xdr:rowOff>
    </xdr:from>
    <xdr:to>
      <xdr:col>4</xdr:col>
      <xdr:colOff>904875</xdr:colOff>
      <xdr:row>34</xdr:row>
      <xdr:rowOff>19049</xdr:rowOff>
    </xdr:to>
    <xdr:sp macro="" textlink="">
      <xdr:nvSpPr>
        <xdr:cNvPr id="3" name="Левая фигурная скобка 2"/>
        <xdr:cNvSpPr/>
      </xdr:nvSpPr>
      <xdr:spPr>
        <a:xfrm>
          <a:off x="3333750" y="4952999"/>
          <a:ext cx="180975" cy="15525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161925</xdr:colOff>
      <xdr:row>25</xdr:row>
      <xdr:rowOff>114300</xdr:rowOff>
    </xdr:from>
    <xdr:to>
      <xdr:col>18</xdr:col>
      <xdr:colOff>85725</xdr:colOff>
      <xdr:row>40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171450</xdr:colOff>
      <xdr:row>52</xdr:row>
      <xdr:rowOff>171450</xdr:rowOff>
    </xdr:from>
    <xdr:ext cx="4168140" cy="5473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8601075" y="10115550"/>
              <a:ext cx="4168140" cy="547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/>
                <a:t>Mi' = </a:t>
              </a:r>
              <a14:m>
                <m:oMath xmlns:m="http://schemas.openxmlformats.org/officeDocument/2006/math">
                  <m:f>
                    <m:fPr>
                      <m:ctrlPr>
                        <a:rPr lang="el-GR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𝑁h</m:t>
                      </m:r>
                    </m:num>
                    <m:den>
                      <m:r>
                        <m:rPr>
                          <m:sty m:val="p"/>
                        </m:rP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Ϭ</m:t>
                      </m:r>
                    </m:den>
                  </m:f>
                </m:oMath>
              </a14:m>
              <a:r>
                <a:rPr lang="ru-RU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φ</a:t>
              </a:r>
              <a14:m>
                <m:oMath xmlns:m="http://schemas.openxmlformats.org/officeDocument/2006/math">
                  <m:r>
                    <a:rPr lang="en-US" sz="16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1600" b="0" i="1">
                      <a:latin typeface="Cambria Math" panose="02040503050406030204" pitchFamily="18" charset="0"/>
                    </a:rPr>
                    <m:t>𝑡</m:t>
                  </m:r>
                  <m:r>
                    <a:rPr lang="en-US" sz="1600" b="0" i="1">
                      <a:latin typeface="Cambria Math" panose="02040503050406030204" pitchFamily="18" charset="0"/>
                    </a:rPr>
                    <m:t>)</m:t>
                  </m:r>
                  <m:r>
                    <a:rPr lang="en-US" sz="1600" b="0" i="0">
                      <a:latin typeface="Cambria Math"/>
                    </a:rPr>
                    <m:t>, </m:t>
                  </m:r>
                  <m:r>
                    <a:rPr lang="ru-RU" sz="1600" b="0" i="0">
                      <a:latin typeface="Cambria Math"/>
                    </a:rPr>
                    <m:t>где </m:t>
                  </m:r>
                  <m:r>
                    <m:rPr>
                      <m:nor/>
                    </m:rPr>
                    <a:rPr lang="en-US" sz="1600" b="0" i="0">
                      <a:latin typeface="Cambria Math"/>
                    </a:rPr>
                    <m:t>t</m:t>
                  </m:r>
                </m:oMath>
              </a14:m>
              <a:r>
                <a:rPr lang="ru-RU" sz="1600"/>
                <a:t> </a:t>
              </a:r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l-GR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𝑋𝑐𝑝</m:t>
                      </m:r>
                    </m:num>
                    <m:den>
                      <m:r>
                        <m:rPr>
                          <m:sty m:val="p"/>
                        </m:rP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Ϭ</m:t>
                      </m:r>
                    </m:den>
                  </m:f>
                  <m:r>
                    <a:rPr lang="en-US" sz="16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 </m:t>
                  </m:r>
                  <m:r>
                    <m:rPr>
                      <m:sty m:val="p"/>
                    </m:rPr>
                    <a:rPr lang="el-GR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φ</m:t>
                  </m:r>
                  <m:d>
                    <m:dPr>
                      <m:ctrlP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m:rPr>
                          <m:sty m:val="p"/>
                        </m:rPr>
                        <a:rPr lang="en-US" sz="16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</m:t>
                      </m:r>
                    </m:e>
                  </m:d>
                </m:oMath>
              </a14:m>
              <a:r>
                <a:rPr lang="ru-RU" sz="16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ru-RU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ru-RU" sz="16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e>
                      </m:rad>
                    </m:den>
                  </m:f>
                  <m:sSup>
                    <m:sSupPr>
                      <m:ctrlPr>
                        <a:rPr lang="ru-RU" sz="16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US" sz="1600" b="0" i="1">
                          <a:latin typeface="Cambria Math" panose="02040503050406030204" pitchFamily="18" charset="0"/>
                        </a:rPr>
                        <m:t>−</m:t>
                      </m:r>
                      <m:f>
                        <m:f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ru-RU" sz="16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p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den>
                      </m:f>
                    </m:sup>
                  </m:sSup>
                </m:oMath>
              </a14:m>
              <a:endParaRPr lang="ru-RU" sz="16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8601075" y="10115550"/>
              <a:ext cx="4168140" cy="547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/>
                <a:t>Mi' = </a:t>
              </a:r>
              <a:r>
                <a:rPr lang="en-US" sz="1600" b="0" i="0">
                  <a:latin typeface="Cambria Math" panose="02040503050406030204" pitchFamily="18" charset="0"/>
                </a:rPr>
                <a:t>𝑁ℎ</a:t>
              </a:r>
              <a:r>
                <a:rPr lang="el-GR" sz="1600" b="0" i="0">
                  <a:latin typeface="Cambria Math" panose="02040503050406030204" pitchFamily="18" charset="0"/>
                </a:rPr>
                <a:t>/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Ϭ</a:t>
              </a:r>
              <a:r>
                <a:rPr lang="ru-RU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φ</a:t>
              </a:r>
              <a:r>
                <a:rPr lang="en-US" sz="1600" b="0" i="0">
                  <a:latin typeface="Cambria Math" panose="02040503050406030204" pitchFamily="18" charset="0"/>
                </a:rPr>
                <a:t>(𝑡)</a:t>
              </a:r>
              <a:r>
                <a:rPr lang="en-US" sz="1600" b="0" i="0">
                  <a:latin typeface="Cambria Math"/>
                </a:rPr>
                <a:t>, </a:t>
              </a:r>
              <a:r>
                <a:rPr lang="ru-RU" sz="1600" b="0" i="0">
                  <a:latin typeface="Cambria Math"/>
                </a:rPr>
                <a:t>где </a:t>
              </a:r>
              <a:r>
                <a:rPr lang="en-US" sz="1600" b="0" i="0">
                  <a:latin typeface="Cambria Math"/>
                </a:rPr>
                <a:t>"t</a:t>
              </a:r>
              <a:r>
                <a:rPr lang="ru-RU" sz="1600" b="0" i="0">
                  <a:latin typeface="Cambria Math"/>
                </a:rPr>
                <a:t>"</a:t>
              </a:r>
              <a:r>
                <a:rPr lang="ru-RU" sz="1600"/>
                <a:t> </a:t>
              </a:r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l-GR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𝑋−𝑋𝑐𝑝</a:t>
              </a:r>
              <a:r>
                <a:rPr lang="el-G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Ϭ, </a:t>
              </a:r>
              <a:r>
                <a:rPr lang="el-G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(t)</a:t>
              </a:r>
              <a:r>
                <a:rPr lang="ru-RU" sz="1600"/>
                <a:t> = </a:t>
              </a:r>
              <a:r>
                <a:rPr lang="ru-RU" sz="1600" b="0" i="0">
                  <a:latin typeface="Cambria Math" panose="02040503050406030204" pitchFamily="18" charset="0"/>
                </a:rPr>
                <a:t>1/√2</a:t>
              </a:r>
              <a:r>
                <a:rPr lang="ru-RU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</a:t>
              </a:r>
              <a:r>
                <a:rPr lang="en-US" sz="1600" b="0" i="0">
                  <a:latin typeface="Cambria Math" panose="02040503050406030204" pitchFamily="18" charset="0"/>
                </a:rPr>
                <a:t>𝑒</a:t>
              </a:r>
              <a:r>
                <a:rPr lang="ru-RU" sz="1600" b="0" i="0">
                  <a:latin typeface="Cambria Math" panose="02040503050406030204" pitchFamily="18" charset="0"/>
                </a:rPr>
                <a:t>^(</a:t>
              </a:r>
              <a:r>
                <a:rPr lang="en-US" sz="1600" b="0" i="0">
                  <a:latin typeface="Cambria Math" panose="02040503050406030204" pitchFamily="18" charset="0"/>
                </a:rPr>
                <a:t>−𝑡</a:t>
              </a:r>
              <a:r>
                <a:rPr lang="ru-RU" sz="1600" b="0" i="0">
                  <a:latin typeface="Cambria Math" panose="02040503050406030204" pitchFamily="18" charset="0"/>
                </a:rPr>
                <a:t>^</a:t>
              </a:r>
              <a:r>
                <a:rPr lang="en-US" sz="1600" b="0" i="0">
                  <a:latin typeface="Cambria Math" panose="02040503050406030204" pitchFamily="18" charset="0"/>
                </a:rPr>
                <a:t>2</a:t>
              </a:r>
              <a:r>
                <a:rPr lang="ru-RU" sz="1600" b="0" i="0">
                  <a:latin typeface="Cambria Math" panose="02040503050406030204" pitchFamily="18" charset="0"/>
                </a:rPr>
                <a:t>/</a:t>
              </a:r>
              <a:r>
                <a:rPr lang="en-US" sz="1600" b="0" i="0">
                  <a:latin typeface="Cambria Math" panose="02040503050406030204" pitchFamily="18" charset="0"/>
                </a:rPr>
                <a:t>2</a:t>
              </a:r>
              <a:r>
                <a:rPr lang="ru-RU" sz="1600" b="0" i="0">
                  <a:latin typeface="Cambria Math" panose="02040503050406030204" pitchFamily="18" charset="0"/>
                </a:rPr>
                <a:t>)</a:t>
              </a:r>
              <a:endParaRPr lang="ru-RU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topLeftCell="B1" workbookViewId="0">
      <selection activeCell="G32" sqref="G32"/>
    </sheetView>
  </sheetViews>
  <sheetFormatPr defaultRowHeight="15" x14ac:dyDescent="0.25"/>
  <cols>
    <col min="1" max="1" width="24" customWidth="1"/>
    <col min="2" max="2" width="16.28515625" customWidth="1"/>
    <col min="3" max="3" width="12.7109375" customWidth="1"/>
    <col min="4" max="4" width="18.7109375" customWidth="1"/>
    <col min="5" max="5" width="15.85546875" customWidth="1"/>
    <col min="6" max="6" width="17.42578125" customWidth="1"/>
  </cols>
  <sheetData>
    <row r="1" spans="1:6" ht="15.75" thickBot="1" x14ac:dyDescent="0.3">
      <c r="A1" t="s">
        <v>0</v>
      </c>
      <c r="B1" s="2">
        <v>11</v>
      </c>
      <c r="C1" s="1"/>
      <c r="D1" s="1"/>
    </row>
    <row r="2" spans="1:6" x14ac:dyDescent="0.25">
      <c r="A2" t="s">
        <v>1</v>
      </c>
      <c r="B2" s="2">
        <v>12</v>
      </c>
      <c r="C2" s="1"/>
      <c r="D2" s="10" t="s">
        <v>189</v>
      </c>
      <c r="E2" s="11"/>
      <c r="F2" s="12"/>
    </row>
    <row r="3" spans="1:6" x14ac:dyDescent="0.25">
      <c r="A3" t="s">
        <v>2</v>
      </c>
      <c r="B3" s="2">
        <v>1</v>
      </c>
      <c r="D3" s="13"/>
      <c r="E3" s="9" t="s">
        <v>190</v>
      </c>
      <c r="F3" s="14" t="s">
        <v>191</v>
      </c>
    </row>
    <row r="4" spans="1:6" ht="15.75" thickBot="1" x14ac:dyDescent="0.3">
      <c r="A4" t="s">
        <v>3</v>
      </c>
      <c r="B4" s="2">
        <v>8</v>
      </c>
      <c r="C4" s="1"/>
      <c r="D4" s="15" t="s">
        <v>192</v>
      </c>
      <c r="E4" s="16" t="s">
        <v>193</v>
      </c>
      <c r="F4" s="17" t="s">
        <v>194</v>
      </c>
    </row>
    <row r="5" spans="1:6" x14ac:dyDescent="0.25">
      <c r="A5" t="s">
        <v>4</v>
      </c>
      <c r="B5" s="2">
        <v>1</v>
      </c>
      <c r="D5" s="5">
        <v>0</v>
      </c>
      <c r="E5" s="3">
        <f>COUNTIF($B$1:$B$189,D5)</f>
        <v>14</v>
      </c>
      <c r="F5" s="4">
        <f>(E5/$E$20)</f>
        <v>7.407407407407407E-2</v>
      </c>
    </row>
    <row r="6" spans="1:6" x14ac:dyDescent="0.25">
      <c r="A6" t="s">
        <v>5</v>
      </c>
      <c r="B6" s="2">
        <v>6</v>
      </c>
      <c r="C6" s="1"/>
      <c r="D6" s="5">
        <v>1</v>
      </c>
      <c r="E6" s="3">
        <f t="shared" ref="E6:E18" si="0">COUNTIF($B$1:$B$189,D6)</f>
        <v>21</v>
      </c>
      <c r="F6" s="4">
        <f t="shared" ref="F6:F19" si="1">(E6/$E$20)</f>
        <v>0.1111111111111111</v>
      </c>
    </row>
    <row r="7" spans="1:6" x14ac:dyDescent="0.25">
      <c r="A7" t="s">
        <v>6</v>
      </c>
      <c r="B7" s="2">
        <v>11</v>
      </c>
      <c r="C7" s="1"/>
      <c r="D7" s="5">
        <v>2</v>
      </c>
      <c r="E7" s="3">
        <f t="shared" si="0"/>
        <v>13</v>
      </c>
      <c r="F7" s="4">
        <f t="shared" si="1"/>
        <v>6.8783068783068779E-2</v>
      </c>
    </row>
    <row r="8" spans="1:6" x14ac:dyDescent="0.25">
      <c r="A8" t="s">
        <v>7</v>
      </c>
      <c r="B8" s="2">
        <v>7</v>
      </c>
      <c r="C8" s="1"/>
      <c r="D8" s="5">
        <v>3</v>
      </c>
      <c r="E8" s="3">
        <f t="shared" si="0"/>
        <v>14</v>
      </c>
      <c r="F8" s="4">
        <f t="shared" si="1"/>
        <v>7.407407407407407E-2</v>
      </c>
    </row>
    <row r="9" spans="1:6" x14ac:dyDescent="0.25">
      <c r="A9" t="s">
        <v>8</v>
      </c>
      <c r="B9" s="2">
        <v>10</v>
      </c>
      <c r="D9" s="5">
        <v>4</v>
      </c>
      <c r="E9" s="3">
        <f t="shared" si="0"/>
        <v>12</v>
      </c>
      <c r="F9" s="4">
        <f t="shared" si="1"/>
        <v>6.3492063492063489E-2</v>
      </c>
    </row>
    <row r="10" spans="1:6" x14ac:dyDescent="0.25">
      <c r="A10" t="s">
        <v>9</v>
      </c>
      <c r="B10" s="2">
        <v>6</v>
      </c>
      <c r="C10" s="1"/>
      <c r="D10" s="5">
        <v>5</v>
      </c>
      <c r="E10" s="3">
        <f t="shared" si="0"/>
        <v>10</v>
      </c>
      <c r="F10" s="4">
        <f t="shared" si="1"/>
        <v>5.2910052910052907E-2</v>
      </c>
    </row>
    <row r="11" spans="1:6" x14ac:dyDescent="0.25">
      <c r="A11" t="s">
        <v>10</v>
      </c>
      <c r="B11" s="2">
        <v>0</v>
      </c>
      <c r="D11" s="5">
        <v>6</v>
      </c>
      <c r="E11" s="3">
        <f t="shared" si="0"/>
        <v>15</v>
      </c>
      <c r="F11" s="4">
        <f t="shared" si="1"/>
        <v>7.9365079365079361E-2</v>
      </c>
    </row>
    <row r="12" spans="1:6" x14ac:dyDescent="0.25">
      <c r="A12" t="s">
        <v>11</v>
      </c>
      <c r="B12" s="2">
        <v>4</v>
      </c>
      <c r="C12" s="1"/>
      <c r="D12" s="5">
        <v>7</v>
      </c>
      <c r="E12" s="3">
        <f t="shared" si="0"/>
        <v>11</v>
      </c>
      <c r="F12" s="4">
        <f t="shared" si="1"/>
        <v>5.8201058201058198E-2</v>
      </c>
    </row>
    <row r="13" spans="1:6" x14ac:dyDescent="0.25">
      <c r="A13" t="s">
        <v>12</v>
      </c>
      <c r="B13" s="2">
        <v>0</v>
      </c>
      <c r="D13" s="5">
        <v>8</v>
      </c>
      <c r="E13" s="3">
        <f t="shared" si="0"/>
        <v>20</v>
      </c>
      <c r="F13" s="4">
        <f t="shared" si="1"/>
        <v>0.10582010582010581</v>
      </c>
    </row>
    <row r="14" spans="1:6" x14ac:dyDescent="0.25">
      <c r="A14" t="s">
        <v>13</v>
      </c>
      <c r="B14" s="2">
        <v>10</v>
      </c>
      <c r="C14" s="1"/>
      <c r="D14" s="5">
        <v>9</v>
      </c>
      <c r="E14" s="3">
        <f t="shared" si="0"/>
        <v>13</v>
      </c>
      <c r="F14" s="4">
        <f t="shared" si="1"/>
        <v>6.8783068783068779E-2</v>
      </c>
    </row>
    <row r="15" spans="1:6" x14ac:dyDescent="0.25">
      <c r="A15" t="s">
        <v>14</v>
      </c>
      <c r="B15" s="2">
        <v>2</v>
      </c>
      <c r="D15" s="5">
        <v>10</v>
      </c>
      <c r="E15" s="3">
        <f t="shared" si="0"/>
        <v>13</v>
      </c>
      <c r="F15" s="4">
        <f t="shared" si="1"/>
        <v>6.8783068783068779E-2</v>
      </c>
    </row>
    <row r="16" spans="1:6" x14ac:dyDescent="0.25">
      <c r="A16" t="s">
        <v>15</v>
      </c>
      <c r="B16" s="2">
        <v>7</v>
      </c>
      <c r="C16" s="1"/>
      <c r="D16" s="5">
        <v>11</v>
      </c>
      <c r="E16" s="3">
        <f t="shared" si="0"/>
        <v>10</v>
      </c>
      <c r="F16" s="4">
        <f t="shared" si="1"/>
        <v>5.2910052910052907E-2</v>
      </c>
    </row>
    <row r="17" spans="1:6" x14ac:dyDescent="0.25">
      <c r="A17" t="s">
        <v>188</v>
      </c>
      <c r="B17" s="2">
        <v>11</v>
      </c>
      <c r="C17" s="1"/>
      <c r="D17" s="5">
        <v>12</v>
      </c>
      <c r="E17" s="3">
        <f t="shared" si="0"/>
        <v>11</v>
      </c>
      <c r="F17" s="4">
        <f t="shared" si="1"/>
        <v>5.8201058201058198E-2</v>
      </c>
    </row>
    <row r="18" spans="1:6" x14ac:dyDescent="0.25">
      <c r="A18" t="s">
        <v>16</v>
      </c>
      <c r="B18" s="2">
        <v>12</v>
      </c>
      <c r="C18" s="1"/>
      <c r="D18" s="5">
        <v>13</v>
      </c>
      <c r="E18" s="3">
        <f t="shared" si="0"/>
        <v>9</v>
      </c>
      <c r="F18" s="4">
        <f t="shared" si="1"/>
        <v>4.7619047619047616E-2</v>
      </c>
    </row>
    <row r="19" spans="1:6" x14ac:dyDescent="0.25">
      <c r="A19" t="s">
        <v>17</v>
      </c>
      <c r="B19" s="2">
        <v>3</v>
      </c>
      <c r="D19" s="5">
        <v>14</v>
      </c>
      <c r="E19" s="3">
        <f>COUNTIF($B$1:$B$189,D19)</f>
        <v>3</v>
      </c>
      <c r="F19" s="4">
        <f t="shared" si="1"/>
        <v>1.5873015873015872E-2</v>
      </c>
    </row>
    <row r="20" spans="1:6" ht="15.75" thickBot="1" x14ac:dyDescent="0.3">
      <c r="A20" t="s">
        <v>18</v>
      </c>
      <c r="B20" s="2">
        <v>13</v>
      </c>
      <c r="C20" s="1"/>
      <c r="D20" s="6" t="s">
        <v>195</v>
      </c>
      <c r="E20" s="7">
        <f>SUM(E5:E19)</f>
        <v>189</v>
      </c>
      <c r="F20" s="8">
        <f>SUM(F5:F19)</f>
        <v>1</v>
      </c>
    </row>
    <row r="21" spans="1:6" x14ac:dyDescent="0.25">
      <c r="A21" t="s">
        <v>19</v>
      </c>
      <c r="B21" s="2">
        <v>5</v>
      </c>
      <c r="C21" s="1"/>
      <c r="D21" s="2"/>
    </row>
    <row r="22" spans="1:6" x14ac:dyDescent="0.25">
      <c r="A22" t="s">
        <v>20</v>
      </c>
      <c r="B22" s="2">
        <v>6</v>
      </c>
      <c r="C22" s="1"/>
      <c r="D22" s="21" t="s">
        <v>196</v>
      </c>
    </row>
    <row r="23" spans="1:6" x14ac:dyDescent="0.25">
      <c r="A23" t="s">
        <v>21</v>
      </c>
      <c r="B23" s="2">
        <v>8</v>
      </c>
      <c r="C23" s="1"/>
      <c r="D23" s="1"/>
    </row>
    <row r="24" spans="1:6" x14ac:dyDescent="0.25">
      <c r="A24" t="s">
        <v>22</v>
      </c>
      <c r="B24" s="2">
        <v>8</v>
      </c>
      <c r="C24" s="1"/>
      <c r="D24" s="1"/>
      <c r="E24">
        <f>(SUM($E$5:E5)/($E$20))</f>
        <v>7.407407407407407E-2</v>
      </c>
      <c r="F24" s="18" t="s">
        <v>198</v>
      </c>
    </row>
    <row r="25" spans="1:6" x14ac:dyDescent="0.25">
      <c r="A25" t="s">
        <v>23</v>
      </c>
      <c r="B25" s="2">
        <v>0</v>
      </c>
      <c r="E25">
        <f>(SUM($E$5:E6)/($E$20))</f>
        <v>0.18518518518518517</v>
      </c>
      <c r="F25" s="19" t="s">
        <v>199</v>
      </c>
    </row>
    <row r="26" spans="1:6" x14ac:dyDescent="0.25">
      <c r="A26" t="s">
        <v>24</v>
      </c>
      <c r="B26" s="2">
        <v>8</v>
      </c>
      <c r="C26" s="1"/>
      <c r="D26" s="1"/>
      <c r="E26">
        <f>(SUM($E$5:E7)/($E$20))</f>
        <v>0.25396825396825395</v>
      </c>
      <c r="F26" s="18" t="s">
        <v>200</v>
      </c>
    </row>
    <row r="27" spans="1:6" x14ac:dyDescent="0.25">
      <c r="A27" t="s">
        <v>25</v>
      </c>
      <c r="B27" s="2">
        <v>8</v>
      </c>
      <c r="C27" s="1"/>
      <c r="E27">
        <f>(SUM($E$5:E8)/($E$20))</f>
        <v>0.32804232804232802</v>
      </c>
      <c r="F27" s="18" t="s">
        <v>201</v>
      </c>
    </row>
    <row r="28" spans="1:6" x14ac:dyDescent="0.25">
      <c r="A28" t="s">
        <v>26</v>
      </c>
      <c r="B28" s="2">
        <v>1</v>
      </c>
      <c r="E28">
        <f>(SUM($E$5:E9)/($E$20))</f>
        <v>0.39153439153439151</v>
      </c>
      <c r="F28" s="18" t="s">
        <v>202</v>
      </c>
    </row>
    <row r="29" spans="1:6" x14ac:dyDescent="0.25">
      <c r="A29" t="s">
        <v>27</v>
      </c>
      <c r="B29" s="2">
        <v>1</v>
      </c>
      <c r="D29" s="1"/>
      <c r="E29">
        <f>(SUM($E$5:E10)/($E$20))</f>
        <v>0.44444444444444442</v>
      </c>
      <c r="F29" s="18" t="s">
        <v>203</v>
      </c>
    </row>
    <row r="30" spans="1:6" x14ac:dyDescent="0.25">
      <c r="A30" t="s">
        <v>28</v>
      </c>
      <c r="B30" s="2">
        <v>12</v>
      </c>
      <c r="C30" s="1"/>
      <c r="D30" s="1"/>
      <c r="E30">
        <f>(SUM($E$5:E11)/($E$20))</f>
        <v>0.52380952380952384</v>
      </c>
      <c r="F30" s="18" t="s">
        <v>204</v>
      </c>
    </row>
    <row r="31" spans="1:6" x14ac:dyDescent="0.25">
      <c r="A31" t="s">
        <v>29</v>
      </c>
      <c r="B31" s="2">
        <v>11</v>
      </c>
      <c r="C31" s="1"/>
      <c r="D31" s="1" t="s">
        <v>197</v>
      </c>
      <c r="E31">
        <f>(SUM($E$5:E12)/($E$20))</f>
        <v>0.58201058201058198</v>
      </c>
      <c r="F31" s="18" t="s">
        <v>205</v>
      </c>
    </row>
    <row r="32" spans="1:6" x14ac:dyDescent="0.25">
      <c r="A32" t="s">
        <v>30</v>
      </c>
      <c r="B32" s="2">
        <v>6</v>
      </c>
      <c r="C32" s="1"/>
      <c r="D32" s="1"/>
      <c r="E32">
        <f>(SUM($E$5:E13)/($E$20))</f>
        <v>0.68783068783068779</v>
      </c>
      <c r="F32" s="18" t="s">
        <v>206</v>
      </c>
    </row>
    <row r="33" spans="1:12" x14ac:dyDescent="0.25">
      <c r="A33" t="s">
        <v>31</v>
      </c>
      <c r="B33" s="2">
        <v>2</v>
      </c>
      <c r="D33" s="1"/>
      <c r="E33">
        <f>(SUM($E$5:E14)/($E$20))</f>
        <v>0.75661375661375663</v>
      </c>
      <c r="F33" s="18" t="s">
        <v>207</v>
      </c>
    </row>
    <row r="34" spans="1:12" x14ac:dyDescent="0.25">
      <c r="A34" t="s">
        <v>32</v>
      </c>
      <c r="B34" s="2">
        <v>8</v>
      </c>
      <c r="C34" s="1"/>
      <c r="D34" s="1"/>
      <c r="E34">
        <f>(SUM($E$5:E15)/($E$20))</f>
        <v>0.82539682539682535</v>
      </c>
      <c r="F34" s="18" t="s">
        <v>208</v>
      </c>
    </row>
    <row r="35" spans="1:12" x14ac:dyDescent="0.25">
      <c r="A35" t="s">
        <v>33</v>
      </c>
      <c r="B35" s="2">
        <v>12</v>
      </c>
      <c r="C35" s="1"/>
      <c r="D35" s="1"/>
      <c r="E35">
        <f>(SUM($E$5:E16)/($E$20))</f>
        <v>0.87830687830687826</v>
      </c>
      <c r="F35" s="18" t="s">
        <v>209</v>
      </c>
    </row>
    <row r="36" spans="1:12" x14ac:dyDescent="0.25">
      <c r="A36" t="s">
        <v>34</v>
      </c>
      <c r="B36" s="2">
        <v>6</v>
      </c>
      <c r="C36" s="1"/>
      <c r="E36">
        <f>(SUM($E$5:E17)/($E$20))</f>
        <v>0.93650793650793651</v>
      </c>
      <c r="F36" s="18" t="s">
        <v>210</v>
      </c>
    </row>
    <row r="37" spans="1:12" x14ac:dyDescent="0.25">
      <c r="A37" t="s">
        <v>35</v>
      </c>
      <c r="B37" s="2">
        <v>6</v>
      </c>
      <c r="C37" s="1"/>
      <c r="D37" s="1"/>
      <c r="E37">
        <f>(SUM($E$5:E18)/($E$20))</f>
        <v>0.98412698412698407</v>
      </c>
      <c r="F37" s="18" t="s">
        <v>211</v>
      </c>
    </row>
    <row r="38" spans="1:12" x14ac:dyDescent="0.25">
      <c r="A38" t="s">
        <v>36</v>
      </c>
      <c r="B38" s="2">
        <v>4</v>
      </c>
      <c r="C38" s="1"/>
      <c r="D38" s="1"/>
      <c r="E38">
        <f>(SUM($E$5:E19)/($E$20))</f>
        <v>1</v>
      </c>
      <c r="F38" s="18" t="s">
        <v>212</v>
      </c>
    </row>
    <row r="39" spans="1:12" x14ac:dyDescent="0.25">
      <c r="A39" t="s">
        <v>37</v>
      </c>
      <c r="B39" s="2">
        <v>3</v>
      </c>
      <c r="D39" s="1"/>
    </row>
    <row r="40" spans="1:12" x14ac:dyDescent="0.25">
      <c r="A40" t="s">
        <v>38</v>
      </c>
      <c r="B40" s="2">
        <v>3</v>
      </c>
      <c r="D40" s="1"/>
      <c r="I40" s="22" t="s">
        <v>225</v>
      </c>
      <c r="J40" s="23"/>
      <c r="K40" s="23"/>
      <c r="L40" s="24"/>
    </row>
    <row r="41" spans="1:12" x14ac:dyDescent="0.25">
      <c r="A41" t="s">
        <v>39</v>
      </c>
      <c r="B41" s="2">
        <v>5</v>
      </c>
      <c r="C41" s="1"/>
      <c r="D41" s="31" t="s">
        <v>213</v>
      </c>
      <c r="E41" s="23"/>
      <c r="F41" s="32">
        <f>SUMPRODUCT(D5:D19, F5:F19)</f>
        <v>6.1481481481481479</v>
      </c>
      <c r="G41" s="20"/>
      <c r="I41" s="25" t="s">
        <v>226</v>
      </c>
      <c r="J41" s="3"/>
      <c r="K41" s="3"/>
      <c r="L41" s="26"/>
    </row>
    <row r="42" spans="1:12" x14ac:dyDescent="0.25">
      <c r="A42" t="s">
        <v>40</v>
      </c>
      <c r="B42" s="2">
        <v>1</v>
      </c>
      <c r="D42" s="33" t="s">
        <v>214</v>
      </c>
      <c r="E42" s="3"/>
      <c r="F42" s="34">
        <f>SUMPRODUCT(E5:E19,D5:D19)/SUM(E5:E19)</f>
        <v>6.1481481481481479</v>
      </c>
      <c r="G42" s="20"/>
      <c r="I42" s="25" t="s">
        <v>227</v>
      </c>
      <c r="J42" s="3" t="s">
        <v>228</v>
      </c>
      <c r="K42" s="3" t="s">
        <v>229</v>
      </c>
      <c r="L42" s="26" t="s">
        <v>230</v>
      </c>
    </row>
    <row r="43" spans="1:12" x14ac:dyDescent="0.25">
      <c r="A43" t="s">
        <v>41</v>
      </c>
      <c r="B43" s="2">
        <v>13</v>
      </c>
      <c r="C43" s="1"/>
      <c r="D43" s="33" t="s">
        <v>215</v>
      </c>
      <c r="E43" s="3"/>
      <c r="F43" s="34">
        <f>SUMPRODUCT((D5:D19-$F$42)^2,E5:E19)/E20</f>
        <v>16.464824612972759</v>
      </c>
      <c r="G43" s="20"/>
      <c r="I43" s="27">
        <v>0</v>
      </c>
      <c r="J43" s="3">
        <f>COUNTIF($B$1:$B$189,D5)</f>
        <v>14</v>
      </c>
      <c r="K43" s="3">
        <f>POWER($F$42,I43)/FACT(I43)*EXP(-$F$42)</f>
        <v>2.137436322697148E-3</v>
      </c>
      <c r="L43" s="26">
        <f>K43*$E$20</f>
        <v>0.403975464989761</v>
      </c>
    </row>
    <row r="44" spans="1:12" x14ac:dyDescent="0.25">
      <c r="A44" t="s">
        <v>42</v>
      </c>
      <c r="B44" s="2">
        <v>4</v>
      </c>
      <c r="C44" s="1"/>
      <c r="D44" s="33"/>
      <c r="E44" s="3"/>
      <c r="F44" s="34">
        <f>SUMPRODUCT((D5:D19)^2,F5:F19)-F41^2</f>
        <v>16.464824612972762</v>
      </c>
      <c r="G44" s="20"/>
      <c r="I44" s="27">
        <v>1</v>
      </c>
      <c r="J44" s="3">
        <f t="shared" ref="J44:J57" si="2">COUNTIF($B$1:$B$189,D6)</f>
        <v>21</v>
      </c>
      <c r="K44" s="3">
        <f t="shared" ref="K44:K57" si="3">POWER($F$42,I44)/FACT(I44)*EXP(-$F$42)</f>
        <v>1.3141275169175059E-2</v>
      </c>
      <c r="L44" s="26">
        <f t="shared" ref="L44:L57" si="4">K44*$E$20</f>
        <v>2.4837010069740861</v>
      </c>
    </row>
    <row r="45" spans="1:12" x14ac:dyDescent="0.25">
      <c r="A45" t="s">
        <v>43</v>
      </c>
      <c r="B45" s="2">
        <v>9</v>
      </c>
      <c r="C45" s="1"/>
      <c r="D45" s="33" t="s">
        <v>224</v>
      </c>
      <c r="E45" s="3"/>
      <c r="F45" s="34">
        <f>SQRT(F43)</f>
        <v>4.0576871014129168</v>
      </c>
      <c r="I45" s="27">
        <v>2</v>
      </c>
      <c r="J45" s="3">
        <f t="shared" si="2"/>
        <v>13</v>
      </c>
      <c r="K45" s="3">
        <f t="shared" si="3"/>
        <v>4.0397253297834439E-2</v>
      </c>
      <c r="L45" s="26">
        <f t="shared" si="4"/>
        <v>7.6350808732907085</v>
      </c>
    </row>
    <row r="46" spans="1:12" x14ac:dyDescent="0.25">
      <c r="A46" t="s">
        <v>44</v>
      </c>
      <c r="B46" s="2">
        <v>10</v>
      </c>
      <c r="C46" s="1"/>
      <c r="D46" s="33" t="s">
        <v>217</v>
      </c>
      <c r="E46" s="3"/>
      <c r="F46" s="34">
        <f>MODE(B1:B189)</f>
        <v>1</v>
      </c>
      <c r="I46" s="27">
        <v>3</v>
      </c>
      <c r="J46" s="3">
        <f t="shared" si="2"/>
        <v>14</v>
      </c>
      <c r="K46" s="3">
        <f t="shared" si="3"/>
        <v>8.2789432684450825E-2</v>
      </c>
      <c r="L46" s="26">
        <f t="shared" si="4"/>
        <v>15.647202777361207</v>
      </c>
    </row>
    <row r="47" spans="1:12" x14ac:dyDescent="0.25">
      <c r="A47" t="s">
        <v>45</v>
      </c>
      <c r="B47" s="2">
        <v>10</v>
      </c>
      <c r="C47" s="1"/>
      <c r="D47" s="33" t="s">
        <v>216</v>
      </c>
      <c r="E47" s="3"/>
      <c r="F47" s="34">
        <f>MEDIAN(B1:B189)</f>
        <v>6</v>
      </c>
      <c r="I47" s="27">
        <v>4</v>
      </c>
      <c r="J47" s="3">
        <f t="shared" si="2"/>
        <v>12</v>
      </c>
      <c r="K47" s="3">
        <f t="shared" si="3"/>
        <v>0.12725042431128553</v>
      </c>
      <c r="L47" s="26">
        <f t="shared" si="4"/>
        <v>24.050330194832963</v>
      </c>
    </row>
    <row r="48" spans="1:12" x14ac:dyDescent="0.25">
      <c r="A48" t="s">
        <v>46</v>
      </c>
      <c r="B48" s="2">
        <v>10</v>
      </c>
      <c r="C48" s="1"/>
      <c r="D48" s="33" t="s">
        <v>218</v>
      </c>
      <c r="E48" s="3"/>
      <c r="F48" s="34">
        <f>MAX(B1:B189) - MIN(B1:B189)</f>
        <v>14</v>
      </c>
      <c r="I48" s="27">
        <v>5</v>
      </c>
      <c r="J48" s="3">
        <f t="shared" si="2"/>
        <v>10</v>
      </c>
      <c r="K48" s="3">
        <f t="shared" si="3"/>
        <v>0.15647089211609924</v>
      </c>
      <c r="L48" s="26">
        <f t="shared" si="4"/>
        <v>29.572998609942758</v>
      </c>
    </row>
    <row r="49" spans="1:12" x14ac:dyDescent="0.25">
      <c r="A49" t="s">
        <v>47</v>
      </c>
      <c r="B49" s="2">
        <v>1</v>
      </c>
      <c r="D49" s="33" t="s">
        <v>219</v>
      </c>
      <c r="E49" s="3"/>
      <c r="F49" s="34">
        <f>F45/F42*100</f>
        <v>65.998525143463098</v>
      </c>
      <c r="I49" s="27">
        <v>6</v>
      </c>
      <c r="J49" s="3">
        <f t="shared" si="2"/>
        <v>15</v>
      </c>
      <c r="K49" s="3">
        <f t="shared" si="3"/>
        <v>0.16033437093378072</v>
      </c>
      <c r="L49" s="26">
        <f t="shared" si="4"/>
        <v>30.303196106484556</v>
      </c>
    </row>
    <row r="50" spans="1:12" x14ac:dyDescent="0.25">
      <c r="A50" t="s">
        <v>48</v>
      </c>
      <c r="B50" s="2">
        <v>8</v>
      </c>
      <c r="C50" s="1"/>
      <c r="D50" s="33" t="s">
        <v>222</v>
      </c>
      <c r="E50" s="3"/>
      <c r="F50" s="34">
        <f>SUMPRODUCT(POWER(D5:D19-$F$42, 3),D5:D19,F5:F19)/SUM(E5:E19)</f>
        <v>2.8444521258941999</v>
      </c>
      <c r="I50" s="27">
        <v>7</v>
      </c>
      <c r="J50" s="3">
        <f t="shared" si="2"/>
        <v>11</v>
      </c>
      <c r="K50" s="3">
        <f t="shared" si="3"/>
        <v>0.14082278082014599</v>
      </c>
      <c r="L50" s="26">
        <f t="shared" si="4"/>
        <v>26.615505575007592</v>
      </c>
    </row>
    <row r="51" spans="1:12" x14ac:dyDescent="0.25">
      <c r="A51" t="s">
        <v>49</v>
      </c>
      <c r="B51" s="2">
        <v>7</v>
      </c>
      <c r="C51" s="1"/>
      <c r="D51" s="33" t="s">
        <v>223</v>
      </c>
      <c r="E51" s="3"/>
      <c r="F51" s="34">
        <f>SUMPRODUCT(POWER(D5:D19-$F$42, 4),D5:D19,F5:F19)/SUM(E5:E19)</f>
        <v>19.574731023751578</v>
      </c>
      <c r="I51" s="27">
        <v>8</v>
      </c>
      <c r="J51" s="3">
        <f t="shared" si="2"/>
        <v>20</v>
      </c>
      <c r="K51" s="3">
        <f t="shared" si="3"/>
        <v>0.10822491488955667</v>
      </c>
      <c r="L51" s="26">
        <f t="shared" si="4"/>
        <v>20.454508914126212</v>
      </c>
    </row>
    <row r="52" spans="1:12" x14ac:dyDescent="0.25">
      <c r="A52" t="s">
        <v>50</v>
      </c>
      <c r="B52" s="2">
        <v>3</v>
      </c>
      <c r="D52" s="33" t="s">
        <v>220</v>
      </c>
      <c r="E52" s="3"/>
      <c r="F52" s="34">
        <f>F50/((F45)^3)</f>
        <v>4.2575814535645205E-2</v>
      </c>
      <c r="I52" s="27">
        <v>9</v>
      </c>
      <c r="J52" s="3">
        <f t="shared" si="2"/>
        <v>13</v>
      </c>
      <c r="K52" s="3">
        <f t="shared" si="3"/>
        <v>7.3931423340190983E-2</v>
      </c>
      <c r="L52" s="26">
        <f t="shared" si="4"/>
        <v>13.973039011296096</v>
      </c>
    </row>
    <row r="53" spans="1:12" x14ac:dyDescent="0.25">
      <c r="A53" t="s">
        <v>51</v>
      </c>
      <c r="B53" s="2">
        <v>0</v>
      </c>
      <c r="D53" s="35" t="s">
        <v>221</v>
      </c>
      <c r="E53" s="29"/>
      <c r="F53" s="36">
        <f>F51/(F45^4) - 3</f>
        <v>-2.9277926202960702</v>
      </c>
      <c r="I53" s="27">
        <v>10</v>
      </c>
      <c r="J53" s="3">
        <f t="shared" si="2"/>
        <v>13</v>
      </c>
      <c r="K53" s="3">
        <f t="shared" si="3"/>
        <v>4.5454134349895189E-2</v>
      </c>
      <c r="L53" s="26">
        <f t="shared" si="4"/>
        <v>8.5908313921301911</v>
      </c>
    </row>
    <row r="54" spans="1:12" x14ac:dyDescent="0.25">
      <c r="A54" t="s">
        <v>52</v>
      </c>
      <c r="B54" s="2">
        <v>5</v>
      </c>
      <c r="C54" s="1"/>
      <c r="D54" s="1"/>
      <c r="I54" s="27">
        <v>11</v>
      </c>
      <c r="J54" s="3">
        <f t="shared" si="2"/>
        <v>10</v>
      </c>
      <c r="K54" s="3">
        <f t="shared" si="3"/>
        <v>2.5405341084453206E-2</v>
      </c>
      <c r="L54" s="26">
        <f t="shared" si="4"/>
        <v>4.8016094649616559</v>
      </c>
    </row>
    <row r="55" spans="1:12" x14ac:dyDescent="0.25">
      <c r="A55" t="s">
        <v>53</v>
      </c>
      <c r="B55" s="2">
        <v>5</v>
      </c>
      <c r="C55" s="1"/>
      <c r="D55" s="1"/>
      <c r="I55" s="27">
        <v>12</v>
      </c>
      <c r="J55" s="3">
        <f t="shared" si="2"/>
        <v>11</v>
      </c>
      <c r="K55" s="3">
        <f t="shared" si="3"/>
        <v>1.301631672845442E-2</v>
      </c>
      <c r="L55" s="26">
        <f t="shared" si="4"/>
        <v>2.4600838616778855</v>
      </c>
    </row>
    <row r="56" spans="1:12" x14ac:dyDescent="0.25">
      <c r="A56" t="s">
        <v>54</v>
      </c>
      <c r="B56" s="2">
        <v>4</v>
      </c>
      <c r="C56" s="1"/>
      <c r="D56" s="1"/>
      <c r="I56" s="27">
        <v>13</v>
      </c>
      <c r="J56" s="3">
        <f t="shared" si="2"/>
        <v>9</v>
      </c>
      <c r="K56" s="3">
        <f t="shared" si="3"/>
        <v>6.1558648915197543E-3</v>
      </c>
      <c r="L56" s="26">
        <f t="shared" si="4"/>
        <v>1.1634584644972337</v>
      </c>
    </row>
    <row r="57" spans="1:12" x14ac:dyDescent="0.25">
      <c r="A57" t="s">
        <v>55</v>
      </c>
      <c r="B57" s="2">
        <v>6</v>
      </c>
      <c r="C57" s="1"/>
      <c r="D57" s="1"/>
      <c r="I57" s="28">
        <v>14</v>
      </c>
      <c r="J57" s="29">
        <f t="shared" si="2"/>
        <v>3</v>
      </c>
      <c r="K57" s="29">
        <f t="shared" si="3"/>
        <v>2.7033692380748131E-3</v>
      </c>
      <c r="L57" s="30">
        <f t="shared" si="4"/>
        <v>0.51093678599613968</v>
      </c>
    </row>
    <row r="58" spans="1:12" x14ac:dyDescent="0.25">
      <c r="A58" t="s">
        <v>56</v>
      </c>
      <c r="B58" s="2">
        <v>1</v>
      </c>
      <c r="D58" s="31" t="s">
        <v>231</v>
      </c>
      <c r="E58" s="24"/>
    </row>
    <row r="59" spans="1:12" ht="17.25" x14ac:dyDescent="0.25">
      <c r="A59" t="s">
        <v>57</v>
      </c>
      <c r="B59" s="2">
        <v>1</v>
      </c>
      <c r="D59" s="37" t="s">
        <v>233</v>
      </c>
      <c r="E59" s="26">
        <f>SUMPRODUCT(POWER(J43:J57-L43:L57,2), 1/L43:L57)</f>
        <v>737.97183570067784</v>
      </c>
    </row>
    <row r="60" spans="1:12" ht="17.25" x14ac:dyDescent="0.25">
      <c r="A60" t="s">
        <v>58</v>
      </c>
      <c r="B60" s="2">
        <v>0</v>
      </c>
      <c r="D60" s="38" t="s">
        <v>234</v>
      </c>
      <c r="E60" s="30">
        <f>CHIINV(0.05, 12)</f>
        <v>21.026069817483066</v>
      </c>
    </row>
    <row r="61" spans="1:12" x14ac:dyDescent="0.25">
      <c r="A61" t="s">
        <v>59</v>
      </c>
      <c r="B61" s="2">
        <v>1</v>
      </c>
      <c r="D61" s="31" t="s">
        <v>232</v>
      </c>
      <c r="E61" s="24"/>
    </row>
    <row r="62" spans="1:12" x14ac:dyDescent="0.25">
      <c r="A62" t="s">
        <v>60</v>
      </c>
      <c r="B62" s="2">
        <v>9</v>
      </c>
      <c r="C62" s="1"/>
      <c r="D62" s="33" t="s">
        <v>235</v>
      </c>
      <c r="E62" s="26">
        <f>ABS(E59-12)/SQRT(2*12)</f>
        <v>148.18838042485709</v>
      </c>
    </row>
    <row r="63" spans="1:12" x14ac:dyDescent="0.25">
      <c r="A63" t="s">
        <v>61</v>
      </c>
      <c r="B63" s="2">
        <v>10</v>
      </c>
      <c r="D63" s="35"/>
      <c r="E63" s="30" t="s">
        <v>236</v>
      </c>
    </row>
    <row r="64" spans="1:12" x14ac:dyDescent="0.25">
      <c r="A64" t="s">
        <v>62</v>
      </c>
      <c r="B64" s="2">
        <v>8</v>
      </c>
      <c r="C64" s="1"/>
      <c r="D64" s="45"/>
      <c r="E64" s="44"/>
    </row>
    <row r="65" spans="1:5" x14ac:dyDescent="0.25">
      <c r="A65" t="s">
        <v>63</v>
      </c>
      <c r="B65" s="2">
        <v>0</v>
      </c>
      <c r="D65" s="44"/>
      <c r="E65" s="44"/>
    </row>
    <row r="66" spans="1:5" x14ac:dyDescent="0.25">
      <c r="A66" t="s">
        <v>64</v>
      </c>
      <c r="B66" s="2">
        <v>6</v>
      </c>
      <c r="C66" s="1"/>
      <c r="D66" s="44"/>
      <c r="E66" s="44"/>
    </row>
    <row r="67" spans="1:5" x14ac:dyDescent="0.25">
      <c r="A67" t="s">
        <v>65</v>
      </c>
      <c r="B67" s="2">
        <v>8</v>
      </c>
      <c r="C67" s="1"/>
      <c r="D67" s="1"/>
    </row>
    <row r="68" spans="1:5" x14ac:dyDescent="0.25">
      <c r="A68" t="s">
        <v>66</v>
      </c>
      <c r="B68" s="2">
        <v>7</v>
      </c>
      <c r="D68" s="1"/>
    </row>
    <row r="69" spans="1:5" x14ac:dyDescent="0.25">
      <c r="A69" t="s">
        <v>67</v>
      </c>
      <c r="B69" s="2">
        <v>9</v>
      </c>
      <c r="C69" s="1"/>
      <c r="D69" s="1"/>
    </row>
    <row r="70" spans="1:5" x14ac:dyDescent="0.25">
      <c r="A70" t="s">
        <v>68</v>
      </c>
      <c r="B70" s="2">
        <v>9</v>
      </c>
      <c r="C70" s="1"/>
      <c r="D70" s="1"/>
    </row>
    <row r="71" spans="1:5" x14ac:dyDescent="0.25">
      <c r="A71" t="s">
        <v>69</v>
      </c>
      <c r="B71" s="2">
        <v>2</v>
      </c>
      <c r="D71" s="1"/>
    </row>
    <row r="72" spans="1:5" x14ac:dyDescent="0.25">
      <c r="A72" t="s">
        <v>70</v>
      </c>
      <c r="B72" s="2">
        <v>3</v>
      </c>
      <c r="D72" s="1"/>
    </row>
    <row r="73" spans="1:5" x14ac:dyDescent="0.25">
      <c r="A73" t="s">
        <v>71</v>
      </c>
      <c r="B73" s="2">
        <v>11</v>
      </c>
      <c r="C73" s="1"/>
      <c r="D73" s="1"/>
    </row>
    <row r="74" spans="1:5" x14ac:dyDescent="0.25">
      <c r="A74" t="s">
        <v>72</v>
      </c>
      <c r="B74" s="2">
        <v>6</v>
      </c>
      <c r="C74" s="1"/>
    </row>
    <row r="75" spans="1:5" x14ac:dyDescent="0.25">
      <c r="A75" t="s">
        <v>73</v>
      </c>
      <c r="B75" s="2">
        <v>0</v>
      </c>
    </row>
    <row r="76" spans="1:5" x14ac:dyDescent="0.25">
      <c r="A76" t="s">
        <v>74</v>
      </c>
      <c r="B76" s="2">
        <v>7</v>
      </c>
      <c r="C76" s="1"/>
      <c r="D76" s="1"/>
    </row>
    <row r="77" spans="1:5" x14ac:dyDescent="0.25">
      <c r="A77" t="s">
        <v>75</v>
      </c>
      <c r="B77" s="2">
        <v>4</v>
      </c>
      <c r="C77" s="1"/>
      <c r="D77" s="1"/>
    </row>
    <row r="78" spans="1:5" x14ac:dyDescent="0.25">
      <c r="A78" t="s">
        <v>76</v>
      </c>
      <c r="B78" s="2">
        <v>6</v>
      </c>
      <c r="C78" s="1"/>
      <c r="D78" s="1"/>
    </row>
    <row r="79" spans="1:5" x14ac:dyDescent="0.25">
      <c r="A79" t="s">
        <v>77</v>
      </c>
      <c r="B79" s="2">
        <v>1</v>
      </c>
      <c r="D79" s="1"/>
    </row>
    <row r="80" spans="1:5" x14ac:dyDescent="0.25">
      <c r="A80" t="s">
        <v>78</v>
      </c>
      <c r="B80" s="2">
        <v>5</v>
      </c>
      <c r="C80" s="1"/>
      <c r="D80" s="1"/>
    </row>
    <row r="81" spans="1:4" x14ac:dyDescent="0.25">
      <c r="A81" t="s">
        <v>79</v>
      </c>
      <c r="B81" s="2">
        <v>8</v>
      </c>
      <c r="C81" s="1"/>
    </row>
    <row r="82" spans="1:4" x14ac:dyDescent="0.25">
      <c r="A82" t="s">
        <v>80</v>
      </c>
      <c r="B82" s="2">
        <v>6</v>
      </c>
      <c r="C82" s="1"/>
      <c r="D82" s="1"/>
    </row>
    <row r="83" spans="1:4" x14ac:dyDescent="0.25">
      <c r="A83" t="s">
        <v>81</v>
      </c>
      <c r="B83" s="2">
        <v>0</v>
      </c>
    </row>
    <row r="84" spans="1:4" x14ac:dyDescent="0.25">
      <c r="A84" t="s">
        <v>82</v>
      </c>
      <c r="B84" s="2">
        <v>10</v>
      </c>
      <c r="C84" s="1"/>
      <c r="D84" s="1"/>
    </row>
    <row r="85" spans="1:4" x14ac:dyDescent="0.25">
      <c r="A85" t="s">
        <v>83</v>
      </c>
      <c r="B85" s="2">
        <v>13</v>
      </c>
      <c r="C85" s="1"/>
      <c r="D85" s="1"/>
    </row>
    <row r="86" spans="1:4" x14ac:dyDescent="0.25">
      <c r="A86" t="s">
        <v>84</v>
      </c>
      <c r="B86" s="2">
        <v>5</v>
      </c>
      <c r="C86" s="1"/>
      <c r="D86" s="1"/>
    </row>
    <row r="87" spans="1:4" x14ac:dyDescent="0.25">
      <c r="A87" t="s">
        <v>85</v>
      </c>
      <c r="B87" s="2">
        <v>6</v>
      </c>
      <c r="C87" s="1"/>
      <c r="D87" s="1"/>
    </row>
    <row r="88" spans="1:4" x14ac:dyDescent="0.25">
      <c r="A88" t="s">
        <v>86</v>
      </c>
      <c r="B88" s="2">
        <v>2</v>
      </c>
      <c r="D88" s="1"/>
    </row>
    <row r="89" spans="1:4" x14ac:dyDescent="0.25">
      <c r="A89" t="s">
        <v>87</v>
      </c>
      <c r="B89" s="2">
        <v>0</v>
      </c>
    </row>
    <row r="90" spans="1:4" x14ac:dyDescent="0.25">
      <c r="A90" t="s">
        <v>88</v>
      </c>
      <c r="B90" s="2">
        <v>14</v>
      </c>
      <c r="C90" s="1"/>
      <c r="D90" s="1"/>
    </row>
    <row r="91" spans="1:4" x14ac:dyDescent="0.25">
      <c r="A91" t="s">
        <v>89</v>
      </c>
      <c r="B91" s="2">
        <v>13</v>
      </c>
      <c r="C91" s="1"/>
      <c r="D91" s="1"/>
    </row>
    <row r="92" spans="1:4" x14ac:dyDescent="0.25">
      <c r="A92" t="s">
        <v>90</v>
      </c>
      <c r="B92" s="2">
        <v>4</v>
      </c>
      <c r="D92" s="1"/>
    </row>
    <row r="93" spans="1:4" x14ac:dyDescent="0.25">
      <c r="A93" t="s">
        <v>91</v>
      </c>
      <c r="B93" s="2">
        <v>0</v>
      </c>
    </row>
    <row r="94" spans="1:4" x14ac:dyDescent="0.25">
      <c r="A94" t="s">
        <v>92</v>
      </c>
      <c r="B94" s="2">
        <v>2</v>
      </c>
      <c r="D94" s="1"/>
    </row>
    <row r="95" spans="1:4" x14ac:dyDescent="0.25">
      <c r="A95" t="s">
        <v>93</v>
      </c>
      <c r="B95" s="2">
        <v>4</v>
      </c>
      <c r="D95" s="1"/>
    </row>
    <row r="96" spans="1:4" x14ac:dyDescent="0.25">
      <c r="A96" t="s">
        <v>94</v>
      </c>
      <c r="B96" s="2">
        <v>1</v>
      </c>
      <c r="D96" s="1"/>
    </row>
    <row r="97" spans="1:4" x14ac:dyDescent="0.25">
      <c r="A97" t="s">
        <v>95</v>
      </c>
      <c r="B97" s="2">
        <v>1</v>
      </c>
      <c r="D97" s="1"/>
    </row>
    <row r="98" spans="1:4" x14ac:dyDescent="0.25">
      <c r="A98" t="s">
        <v>96</v>
      </c>
      <c r="B98" s="2">
        <v>3</v>
      </c>
      <c r="D98" s="1"/>
    </row>
    <row r="99" spans="1:4" x14ac:dyDescent="0.25">
      <c r="A99" t="s">
        <v>97</v>
      </c>
      <c r="B99" s="2">
        <v>8</v>
      </c>
      <c r="C99" s="1"/>
      <c r="D99" s="1"/>
    </row>
    <row r="100" spans="1:4" x14ac:dyDescent="0.25">
      <c r="A100" t="s">
        <v>98</v>
      </c>
      <c r="B100" s="2">
        <v>1</v>
      </c>
      <c r="D100" s="1"/>
    </row>
    <row r="101" spans="1:4" x14ac:dyDescent="0.25">
      <c r="A101" t="s">
        <v>99</v>
      </c>
      <c r="B101" s="2">
        <v>7</v>
      </c>
      <c r="C101" s="1"/>
      <c r="D101" s="1"/>
    </row>
    <row r="102" spans="1:4" x14ac:dyDescent="0.25">
      <c r="A102" t="s">
        <v>100</v>
      </c>
      <c r="B102" s="2">
        <v>3</v>
      </c>
      <c r="D102" s="1"/>
    </row>
    <row r="103" spans="1:4" x14ac:dyDescent="0.25">
      <c r="A103" t="s">
        <v>101</v>
      </c>
      <c r="B103" s="2">
        <v>2</v>
      </c>
      <c r="D103" s="1"/>
    </row>
    <row r="104" spans="1:4" x14ac:dyDescent="0.25">
      <c r="A104" t="s">
        <v>102</v>
      </c>
      <c r="B104" s="2">
        <v>14</v>
      </c>
      <c r="C104" s="1"/>
      <c r="D104" s="1"/>
    </row>
    <row r="105" spans="1:4" x14ac:dyDescent="0.25">
      <c r="A105" t="s">
        <v>103</v>
      </c>
      <c r="B105" s="2">
        <v>7</v>
      </c>
      <c r="C105" s="1"/>
      <c r="D105" s="1"/>
    </row>
    <row r="106" spans="1:4" x14ac:dyDescent="0.25">
      <c r="A106" t="s">
        <v>104</v>
      </c>
      <c r="B106" s="2">
        <v>5</v>
      </c>
      <c r="C106" s="1"/>
      <c r="D106" s="1"/>
    </row>
    <row r="107" spans="1:4" x14ac:dyDescent="0.25">
      <c r="A107" t="s">
        <v>105</v>
      </c>
      <c r="B107" s="2">
        <v>10</v>
      </c>
      <c r="C107" s="1"/>
      <c r="D107" s="1"/>
    </row>
    <row r="108" spans="1:4" x14ac:dyDescent="0.25">
      <c r="A108" t="s">
        <v>106</v>
      </c>
      <c r="B108" s="2">
        <v>6</v>
      </c>
      <c r="C108" s="1"/>
      <c r="D108" s="1"/>
    </row>
    <row r="109" spans="1:4" x14ac:dyDescent="0.25">
      <c r="A109" t="s">
        <v>107</v>
      </c>
      <c r="B109" s="2">
        <v>2</v>
      </c>
      <c r="D109" s="1"/>
    </row>
    <row r="110" spans="1:4" x14ac:dyDescent="0.25">
      <c r="A110" t="s">
        <v>108</v>
      </c>
      <c r="B110" s="2">
        <v>1</v>
      </c>
    </row>
    <row r="111" spans="1:4" x14ac:dyDescent="0.25">
      <c r="A111" t="s">
        <v>109</v>
      </c>
      <c r="B111" s="2">
        <v>13</v>
      </c>
      <c r="C111" s="1"/>
      <c r="D111" s="1"/>
    </row>
    <row r="112" spans="1:4" x14ac:dyDescent="0.25">
      <c r="A112" t="s">
        <v>110</v>
      </c>
      <c r="B112" s="2">
        <v>9</v>
      </c>
      <c r="C112" s="1"/>
      <c r="D112" s="1"/>
    </row>
    <row r="113" spans="1:4" x14ac:dyDescent="0.25">
      <c r="A113" t="s">
        <v>111</v>
      </c>
      <c r="B113" s="2">
        <v>5</v>
      </c>
      <c r="C113" s="1"/>
      <c r="D113" s="1"/>
    </row>
    <row r="114" spans="1:4" x14ac:dyDescent="0.25">
      <c r="A114" t="s">
        <v>112</v>
      </c>
      <c r="B114" s="2">
        <v>7</v>
      </c>
      <c r="C114" s="1"/>
    </row>
    <row r="115" spans="1:4" x14ac:dyDescent="0.25">
      <c r="A115" t="s">
        <v>113</v>
      </c>
      <c r="B115" s="2">
        <v>11</v>
      </c>
      <c r="C115" s="1"/>
      <c r="D115" s="1"/>
    </row>
    <row r="116" spans="1:4" x14ac:dyDescent="0.25">
      <c r="A116" t="s">
        <v>114</v>
      </c>
      <c r="B116" s="2">
        <v>8</v>
      </c>
      <c r="C116" s="1"/>
      <c r="D116" s="1"/>
    </row>
    <row r="117" spans="1:4" x14ac:dyDescent="0.25">
      <c r="A117" t="s">
        <v>115</v>
      </c>
      <c r="B117" s="2">
        <v>4</v>
      </c>
      <c r="D117" s="1"/>
    </row>
    <row r="118" spans="1:4" x14ac:dyDescent="0.25">
      <c r="A118" t="s">
        <v>116</v>
      </c>
      <c r="B118" s="2">
        <v>1</v>
      </c>
    </row>
    <row r="119" spans="1:4" x14ac:dyDescent="0.25">
      <c r="A119" t="s">
        <v>117</v>
      </c>
      <c r="B119" s="2">
        <v>11</v>
      </c>
      <c r="C119" s="1"/>
      <c r="D119" s="1"/>
    </row>
    <row r="120" spans="1:4" x14ac:dyDescent="0.25">
      <c r="A120" t="s">
        <v>118</v>
      </c>
      <c r="B120" s="2">
        <v>0</v>
      </c>
    </row>
    <row r="121" spans="1:4" x14ac:dyDescent="0.25">
      <c r="A121" t="s">
        <v>119</v>
      </c>
      <c r="B121" s="2">
        <v>8</v>
      </c>
      <c r="C121" s="1"/>
      <c r="D121" s="1"/>
    </row>
    <row r="122" spans="1:4" x14ac:dyDescent="0.25">
      <c r="A122" t="s">
        <v>120</v>
      </c>
      <c r="B122" s="2">
        <v>1</v>
      </c>
      <c r="D122" s="1"/>
    </row>
    <row r="123" spans="1:4" x14ac:dyDescent="0.25">
      <c r="A123" t="s">
        <v>121</v>
      </c>
      <c r="B123" s="2">
        <v>7</v>
      </c>
      <c r="C123" s="1"/>
      <c r="D123" s="1"/>
    </row>
    <row r="124" spans="1:4" x14ac:dyDescent="0.25">
      <c r="A124" t="s">
        <v>122</v>
      </c>
      <c r="B124" s="2">
        <v>6</v>
      </c>
      <c r="C124" s="1"/>
      <c r="D124" s="1"/>
    </row>
    <row r="125" spans="1:4" x14ac:dyDescent="0.25">
      <c r="A125" t="s">
        <v>123</v>
      </c>
      <c r="B125" s="2">
        <v>12</v>
      </c>
      <c r="C125" s="1"/>
      <c r="D125" s="1"/>
    </row>
    <row r="126" spans="1:4" x14ac:dyDescent="0.25">
      <c r="A126" t="s">
        <v>124</v>
      </c>
      <c r="B126" s="2">
        <v>12</v>
      </c>
      <c r="C126" s="1"/>
      <c r="D126" s="1"/>
    </row>
    <row r="127" spans="1:4" x14ac:dyDescent="0.25">
      <c r="A127" t="s">
        <v>125</v>
      </c>
      <c r="B127" s="2">
        <v>8</v>
      </c>
      <c r="C127" s="1"/>
      <c r="D127" s="1"/>
    </row>
    <row r="128" spans="1:4" x14ac:dyDescent="0.25">
      <c r="A128" t="s">
        <v>126</v>
      </c>
      <c r="B128" s="2">
        <v>10</v>
      </c>
      <c r="C128" s="1"/>
      <c r="D128" s="1"/>
    </row>
    <row r="129" spans="1:4" x14ac:dyDescent="0.25">
      <c r="A129" t="s">
        <v>127</v>
      </c>
      <c r="B129" s="2">
        <v>12</v>
      </c>
      <c r="C129" s="1"/>
      <c r="D129" s="1"/>
    </row>
    <row r="130" spans="1:4" x14ac:dyDescent="0.25">
      <c r="A130" t="s">
        <v>128</v>
      </c>
      <c r="B130" s="2">
        <v>9</v>
      </c>
      <c r="C130" s="1"/>
    </row>
    <row r="131" spans="1:4" x14ac:dyDescent="0.25">
      <c r="A131" t="s">
        <v>129</v>
      </c>
      <c r="B131" s="2">
        <v>13</v>
      </c>
    </row>
    <row r="132" spans="1:4" x14ac:dyDescent="0.25">
      <c r="A132" t="s">
        <v>130</v>
      </c>
      <c r="B132" s="2">
        <v>4</v>
      </c>
      <c r="C132" s="1"/>
      <c r="D132" s="1"/>
    </row>
    <row r="133" spans="1:4" x14ac:dyDescent="0.25">
      <c r="A133" t="s">
        <v>131</v>
      </c>
      <c r="B133" s="2">
        <v>3</v>
      </c>
      <c r="D133" s="1"/>
    </row>
    <row r="134" spans="1:4" x14ac:dyDescent="0.25">
      <c r="A134" t="s">
        <v>132</v>
      </c>
      <c r="B134" s="2">
        <v>7</v>
      </c>
      <c r="D134" s="1"/>
    </row>
    <row r="135" spans="1:4" x14ac:dyDescent="0.25">
      <c r="A135" t="s">
        <v>133</v>
      </c>
      <c r="B135" s="2">
        <v>0</v>
      </c>
    </row>
    <row r="136" spans="1:4" x14ac:dyDescent="0.25">
      <c r="A136" t="s">
        <v>134</v>
      </c>
      <c r="B136" s="2">
        <v>8</v>
      </c>
      <c r="C136" s="1"/>
      <c r="D136" s="1"/>
    </row>
    <row r="137" spans="1:4" x14ac:dyDescent="0.25">
      <c r="A137" t="s">
        <v>135</v>
      </c>
      <c r="B137" s="2">
        <v>12</v>
      </c>
      <c r="C137" s="1"/>
      <c r="D137" s="1"/>
    </row>
    <row r="138" spans="1:4" x14ac:dyDescent="0.25">
      <c r="A138" t="s">
        <v>136</v>
      </c>
      <c r="B138" s="2">
        <v>1</v>
      </c>
      <c r="D138" s="1"/>
    </row>
    <row r="139" spans="1:4" x14ac:dyDescent="0.25">
      <c r="A139" t="s">
        <v>137</v>
      </c>
      <c r="B139" s="2">
        <v>8</v>
      </c>
      <c r="C139" s="1"/>
      <c r="D139" s="1"/>
    </row>
    <row r="140" spans="1:4" x14ac:dyDescent="0.25">
      <c r="A140" t="s">
        <v>138</v>
      </c>
      <c r="B140" s="2">
        <v>9</v>
      </c>
      <c r="C140" s="1"/>
      <c r="D140" s="1"/>
    </row>
    <row r="141" spans="1:4" x14ac:dyDescent="0.25">
      <c r="A141" t="s">
        <v>139</v>
      </c>
      <c r="B141" s="2">
        <v>10</v>
      </c>
      <c r="C141" s="1"/>
      <c r="D141" s="1"/>
    </row>
    <row r="142" spans="1:4" x14ac:dyDescent="0.25">
      <c r="A142" t="s">
        <v>140</v>
      </c>
      <c r="B142" s="2">
        <v>1</v>
      </c>
      <c r="C142" s="1"/>
      <c r="D142" s="1"/>
    </row>
    <row r="143" spans="1:4" x14ac:dyDescent="0.25">
      <c r="A143" t="s">
        <v>141</v>
      </c>
      <c r="B143" s="2">
        <v>2</v>
      </c>
      <c r="D143" s="1"/>
    </row>
    <row r="144" spans="1:4" x14ac:dyDescent="0.25">
      <c r="A144" t="s">
        <v>142</v>
      </c>
      <c r="B144" s="2">
        <v>0</v>
      </c>
    </row>
    <row r="145" spans="1:4" x14ac:dyDescent="0.25">
      <c r="A145" t="s">
        <v>143</v>
      </c>
      <c r="B145" s="2">
        <v>12</v>
      </c>
      <c r="C145" s="1"/>
      <c r="D145" s="1"/>
    </row>
    <row r="146" spans="1:4" x14ac:dyDescent="0.25">
      <c r="A146" t="s">
        <v>144</v>
      </c>
      <c r="B146" s="2">
        <v>13</v>
      </c>
      <c r="C146" s="1"/>
      <c r="D146" s="1"/>
    </row>
    <row r="147" spans="1:4" x14ac:dyDescent="0.25">
      <c r="A147" t="s">
        <v>145</v>
      </c>
      <c r="B147" s="2">
        <v>1</v>
      </c>
      <c r="D147" s="1"/>
    </row>
    <row r="148" spans="1:4" x14ac:dyDescent="0.25">
      <c r="A148" t="s">
        <v>146</v>
      </c>
      <c r="B148" s="2">
        <v>0</v>
      </c>
    </row>
    <row r="149" spans="1:4" x14ac:dyDescent="0.25">
      <c r="A149" t="s">
        <v>147</v>
      </c>
      <c r="B149" s="2">
        <v>1</v>
      </c>
    </row>
    <row r="150" spans="1:4" x14ac:dyDescent="0.25">
      <c r="A150" t="s">
        <v>148</v>
      </c>
      <c r="B150" s="2">
        <v>5</v>
      </c>
      <c r="C150" s="1"/>
      <c r="D150" s="1"/>
    </row>
    <row r="151" spans="1:4" x14ac:dyDescent="0.25">
      <c r="A151" t="s">
        <v>149</v>
      </c>
      <c r="B151" s="2">
        <v>10</v>
      </c>
      <c r="C151" s="1"/>
      <c r="D151" s="1"/>
    </row>
    <row r="152" spans="1:4" x14ac:dyDescent="0.25">
      <c r="A152" t="s">
        <v>150</v>
      </c>
      <c r="B152" s="2">
        <v>6</v>
      </c>
      <c r="C152" s="1"/>
      <c r="D152" s="1"/>
    </row>
    <row r="153" spans="1:4" x14ac:dyDescent="0.25">
      <c r="A153" t="s">
        <v>151</v>
      </c>
      <c r="B153" s="2">
        <v>3</v>
      </c>
      <c r="D153" s="1"/>
    </row>
    <row r="154" spans="1:4" x14ac:dyDescent="0.25">
      <c r="A154" t="s">
        <v>152</v>
      </c>
      <c r="B154" s="2">
        <v>8</v>
      </c>
      <c r="C154" s="1"/>
      <c r="D154" s="1"/>
    </row>
    <row r="155" spans="1:4" x14ac:dyDescent="0.25">
      <c r="A155" t="s">
        <v>153</v>
      </c>
      <c r="B155" s="2">
        <v>9</v>
      </c>
      <c r="C155" s="1"/>
    </row>
    <row r="156" spans="1:4" x14ac:dyDescent="0.25">
      <c r="A156" t="s">
        <v>154</v>
      </c>
      <c r="B156" s="2">
        <v>3</v>
      </c>
      <c r="D156" s="1"/>
    </row>
    <row r="157" spans="1:4" x14ac:dyDescent="0.25">
      <c r="A157" t="s">
        <v>155</v>
      </c>
      <c r="B157" s="2">
        <v>2</v>
      </c>
      <c r="D157" s="1"/>
    </row>
    <row r="158" spans="1:4" x14ac:dyDescent="0.25">
      <c r="A158" t="s">
        <v>156</v>
      </c>
      <c r="B158" s="2">
        <v>8</v>
      </c>
      <c r="C158" s="1"/>
      <c r="D158" s="1"/>
    </row>
    <row r="159" spans="1:4" x14ac:dyDescent="0.25">
      <c r="A159" t="s">
        <v>157</v>
      </c>
      <c r="B159" s="2">
        <v>2</v>
      </c>
      <c r="D159" s="1"/>
    </row>
    <row r="160" spans="1:4" x14ac:dyDescent="0.25">
      <c r="A160" t="s">
        <v>158</v>
      </c>
      <c r="B160" s="2">
        <v>2</v>
      </c>
      <c r="D160" s="1"/>
    </row>
    <row r="161" spans="1:4" x14ac:dyDescent="0.25">
      <c r="A161" t="s">
        <v>159</v>
      </c>
      <c r="B161" s="2">
        <v>5</v>
      </c>
      <c r="C161" s="1"/>
      <c r="D161" s="1"/>
    </row>
    <row r="162" spans="1:4" x14ac:dyDescent="0.25">
      <c r="A162" t="s">
        <v>160</v>
      </c>
      <c r="B162" s="2">
        <v>2</v>
      </c>
      <c r="D162" s="1"/>
    </row>
    <row r="163" spans="1:4" x14ac:dyDescent="0.25">
      <c r="A163" t="s">
        <v>161</v>
      </c>
      <c r="B163" s="2">
        <v>10</v>
      </c>
      <c r="D163" s="1"/>
    </row>
    <row r="164" spans="1:4" x14ac:dyDescent="0.25">
      <c r="A164" t="s">
        <v>162</v>
      </c>
      <c r="B164" s="2">
        <v>3</v>
      </c>
      <c r="D164" s="1"/>
    </row>
    <row r="165" spans="1:4" x14ac:dyDescent="0.25">
      <c r="A165" t="s">
        <v>163</v>
      </c>
      <c r="B165" s="2">
        <v>9</v>
      </c>
      <c r="D165" s="1"/>
    </row>
    <row r="166" spans="1:4" x14ac:dyDescent="0.25">
      <c r="A166" t="s">
        <v>164</v>
      </c>
      <c r="B166" s="2">
        <v>11</v>
      </c>
      <c r="C166" s="1"/>
      <c r="D166" s="1"/>
    </row>
    <row r="167" spans="1:4" x14ac:dyDescent="0.25">
      <c r="A167" t="s">
        <v>165</v>
      </c>
      <c r="B167" s="2">
        <v>3</v>
      </c>
      <c r="D167" s="1"/>
    </row>
    <row r="168" spans="1:4" x14ac:dyDescent="0.25">
      <c r="A168" t="s">
        <v>166</v>
      </c>
      <c r="B168" s="2">
        <v>7</v>
      </c>
      <c r="C168" s="1"/>
      <c r="D168" s="1"/>
    </row>
    <row r="169" spans="1:4" x14ac:dyDescent="0.25">
      <c r="A169" t="s">
        <v>167</v>
      </c>
      <c r="B169" s="2">
        <v>11</v>
      </c>
      <c r="C169" s="1"/>
      <c r="D169" s="1"/>
    </row>
    <row r="170" spans="1:4" x14ac:dyDescent="0.25">
      <c r="A170" t="s">
        <v>187</v>
      </c>
      <c r="B170" s="2">
        <v>13</v>
      </c>
      <c r="C170" s="1"/>
      <c r="D170" s="1"/>
    </row>
    <row r="171" spans="1:4" x14ac:dyDescent="0.25">
      <c r="A171" t="s">
        <v>168</v>
      </c>
      <c r="B171" s="2">
        <v>13</v>
      </c>
      <c r="C171" s="1"/>
      <c r="D171" s="1"/>
    </row>
    <row r="172" spans="1:4" x14ac:dyDescent="0.25">
      <c r="A172" t="s">
        <v>169</v>
      </c>
      <c r="B172" s="2">
        <v>9</v>
      </c>
      <c r="C172" s="1"/>
      <c r="D172" s="1"/>
    </row>
    <row r="173" spans="1:4" x14ac:dyDescent="0.25">
      <c r="A173" t="s">
        <v>170</v>
      </c>
      <c r="B173" s="2">
        <v>3</v>
      </c>
      <c r="D173" s="1"/>
    </row>
    <row r="174" spans="1:4" x14ac:dyDescent="0.25">
      <c r="A174" t="s">
        <v>171</v>
      </c>
      <c r="B174" s="2">
        <v>2</v>
      </c>
      <c r="D174" s="1"/>
    </row>
    <row r="175" spans="1:4" x14ac:dyDescent="0.25">
      <c r="A175" t="s">
        <v>172</v>
      </c>
      <c r="B175" s="2">
        <v>8</v>
      </c>
      <c r="C175" s="1"/>
      <c r="D175" s="1"/>
    </row>
    <row r="176" spans="1:4" x14ac:dyDescent="0.25">
      <c r="A176" t="s">
        <v>173</v>
      </c>
      <c r="B176" s="2">
        <v>14</v>
      </c>
      <c r="C176" s="1"/>
      <c r="D176" s="1"/>
    </row>
    <row r="177" spans="1:4" x14ac:dyDescent="0.25">
      <c r="A177" t="s">
        <v>174</v>
      </c>
      <c r="B177" s="2">
        <v>9</v>
      </c>
      <c r="C177" s="1"/>
    </row>
    <row r="178" spans="1:4" x14ac:dyDescent="0.25">
      <c r="A178" t="s">
        <v>175</v>
      </c>
      <c r="B178" s="2">
        <v>12</v>
      </c>
      <c r="C178" s="1"/>
      <c r="D178" s="1"/>
    </row>
    <row r="179" spans="1:4" x14ac:dyDescent="0.25">
      <c r="A179" t="s">
        <v>176</v>
      </c>
      <c r="B179" s="2">
        <v>9</v>
      </c>
      <c r="C179" s="1"/>
      <c r="D179" s="1"/>
    </row>
    <row r="180" spans="1:4" x14ac:dyDescent="0.25">
      <c r="A180" t="s">
        <v>177</v>
      </c>
      <c r="B180" s="2">
        <v>4</v>
      </c>
      <c r="C180" s="1"/>
      <c r="D180" s="1"/>
    </row>
    <row r="181" spans="1:4" x14ac:dyDescent="0.25">
      <c r="A181" t="s">
        <v>178</v>
      </c>
      <c r="B181" s="2">
        <v>4</v>
      </c>
      <c r="C181" s="1"/>
      <c r="D181" s="1"/>
    </row>
    <row r="182" spans="1:4" x14ac:dyDescent="0.25">
      <c r="A182" t="s">
        <v>179</v>
      </c>
      <c r="B182" s="2">
        <v>11</v>
      </c>
      <c r="C182" s="1"/>
      <c r="D182" s="1"/>
    </row>
    <row r="183" spans="1:4" x14ac:dyDescent="0.25">
      <c r="A183" t="s">
        <v>180</v>
      </c>
      <c r="B183" s="2">
        <v>1</v>
      </c>
      <c r="D183" s="1"/>
    </row>
    <row r="184" spans="1:4" x14ac:dyDescent="0.25">
      <c r="A184" t="s">
        <v>181</v>
      </c>
      <c r="B184" s="2">
        <v>10</v>
      </c>
      <c r="C184" s="1"/>
      <c r="D184" s="1"/>
    </row>
    <row r="185" spans="1:4" x14ac:dyDescent="0.25">
      <c r="A185" t="s">
        <v>182</v>
      </c>
      <c r="B185" s="2">
        <v>12</v>
      </c>
      <c r="C185" s="1"/>
      <c r="D185" s="1"/>
    </row>
    <row r="186" spans="1:4" x14ac:dyDescent="0.25">
      <c r="A186" t="s">
        <v>183</v>
      </c>
      <c r="B186" s="2">
        <v>3</v>
      </c>
    </row>
    <row r="187" spans="1:4" x14ac:dyDescent="0.25">
      <c r="A187" t="s">
        <v>184</v>
      </c>
      <c r="B187" s="2">
        <v>9</v>
      </c>
      <c r="C187" s="1"/>
      <c r="D187" s="1"/>
    </row>
    <row r="188" spans="1:4" x14ac:dyDescent="0.25">
      <c r="A188" t="s">
        <v>185</v>
      </c>
      <c r="B188" s="2">
        <v>4</v>
      </c>
      <c r="C188" s="1"/>
      <c r="D188" s="1"/>
    </row>
    <row r="189" spans="1:4" x14ac:dyDescent="0.25">
      <c r="A189" t="s">
        <v>186</v>
      </c>
      <c r="B189" s="2">
        <v>8</v>
      </c>
      <c r="C189" s="1"/>
      <c r="D189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6"/>
  <sheetViews>
    <sheetView topLeftCell="D25" workbookViewId="0">
      <selection activeCell="S34" sqref="S34"/>
    </sheetView>
  </sheetViews>
  <sheetFormatPr defaultRowHeight="15" x14ac:dyDescent="0.25"/>
  <cols>
    <col min="4" max="4" width="11.7109375" customWidth="1"/>
    <col min="5" max="5" width="14" customWidth="1"/>
    <col min="6" max="6" width="14.140625" customWidth="1"/>
    <col min="7" max="7" width="14.42578125" customWidth="1"/>
    <col min="8" max="8" width="13.42578125" customWidth="1"/>
    <col min="13" max="13" width="12.7109375" bestFit="1" customWidth="1"/>
  </cols>
  <sheetData>
    <row r="1" spans="1:12" x14ac:dyDescent="0.25">
      <c r="A1" s="42">
        <v>8.3333333333333329E-2</v>
      </c>
      <c r="B1" s="41">
        <v>-6</v>
      </c>
    </row>
    <row r="2" spans="1:12" x14ac:dyDescent="0.25">
      <c r="A2" s="42">
        <v>0.10416666666666667</v>
      </c>
      <c r="B2" s="41">
        <v>-6</v>
      </c>
      <c r="D2" t="s">
        <v>277</v>
      </c>
    </row>
    <row r="3" spans="1:12" x14ac:dyDescent="0.25">
      <c r="A3" s="42">
        <v>0.125</v>
      </c>
      <c r="B3" s="41">
        <v>-6</v>
      </c>
      <c r="D3" t="s">
        <v>240</v>
      </c>
      <c r="E3">
        <f>MIN(B1:B206)</f>
        <v>-6</v>
      </c>
    </row>
    <row r="4" spans="1:12" x14ac:dyDescent="0.25">
      <c r="A4" s="42">
        <v>0.14583333333333334</v>
      </c>
      <c r="B4" s="41">
        <v>-5</v>
      </c>
      <c r="D4" t="s">
        <v>239</v>
      </c>
      <c r="E4" s="43">
        <f>MAX(B1:B207)</f>
        <v>2</v>
      </c>
    </row>
    <row r="5" spans="1:12" x14ac:dyDescent="0.25">
      <c r="A5" s="42">
        <v>0.16666666666666666</v>
      </c>
      <c r="B5" s="41">
        <v>-5</v>
      </c>
      <c r="D5" t="s">
        <v>241</v>
      </c>
      <c r="E5">
        <v>206</v>
      </c>
    </row>
    <row r="6" spans="1:12" x14ac:dyDescent="0.25">
      <c r="A6" s="42">
        <v>0.1875</v>
      </c>
      <c r="B6" s="41">
        <v>-5</v>
      </c>
      <c r="D6" t="s">
        <v>242</v>
      </c>
      <c r="E6">
        <f>(E4-E3)/(1 + 3.322*LOG10(E5))</f>
        <v>0.92095162465746272</v>
      </c>
      <c r="F6">
        <f>1</f>
        <v>1</v>
      </c>
    </row>
    <row r="7" spans="1:12" x14ac:dyDescent="0.25">
      <c r="A7" s="42">
        <v>0.22916666666666666</v>
      </c>
      <c r="B7" s="41">
        <v>-5</v>
      </c>
    </row>
    <row r="8" spans="1:12" x14ac:dyDescent="0.25">
      <c r="A8" s="42">
        <v>0.25</v>
      </c>
      <c r="B8" s="41">
        <v>-5</v>
      </c>
      <c r="D8" t="s">
        <v>243</v>
      </c>
      <c r="F8">
        <v>8</v>
      </c>
    </row>
    <row r="9" spans="1:12" x14ac:dyDescent="0.25">
      <c r="A9" s="42">
        <v>0.29166666666666669</v>
      </c>
      <c r="B9" s="41">
        <v>-5</v>
      </c>
    </row>
    <row r="10" spans="1:12" x14ac:dyDescent="0.25">
      <c r="A10" s="42">
        <v>0.3125</v>
      </c>
      <c r="B10" s="41">
        <v>-5</v>
      </c>
    </row>
    <row r="11" spans="1:12" ht="15.75" thickBot="1" x14ac:dyDescent="0.3">
      <c r="A11" s="42">
        <v>0.33333333333333331</v>
      </c>
      <c r="B11" s="41">
        <v>-5</v>
      </c>
      <c r="D11" t="s">
        <v>238</v>
      </c>
      <c r="L11" t="s">
        <v>254</v>
      </c>
    </row>
    <row r="12" spans="1:12" x14ac:dyDescent="0.25">
      <c r="A12" s="42">
        <v>0</v>
      </c>
      <c r="B12" s="41">
        <v>-4</v>
      </c>
      <c r="D12" s="46" t="s">
        <v>244</v>
      </c>
      <c r="E12" s="47" t="s">
        <v>245</v>
      </c>
      <c r="F12" s="48" t="s">
        <v>190</v>
      </c>
      <c r="G12" s="49" t="s">
        <v>191</v>
      </c>
    </row>
    <row r="13" spans="1:12" x14ac:dyDescent="0.25">
      <c r="A13" s="42">
        <v>2.0833333333333332E-2</v>
      </c>
      <c r="B13" s="41">
        <v>-4</v>
      </c>
      <c r="D13" s="50"/>
      <c r="E13" s="45" t="s">
        <v>192</v>
      </c>
      <c r="F13" s="44" t="s">
        <v>193</v>
      </c>
      <c r="G13" s="4" t="s">
        <v>194</v>
      </c>
    </row>
    <row r="14" spans="1:12" x14ac:dyDescent="0.25">
      <c r="A14" s="42">
        <v>4.1666666666666664E-2</v>
      </c>
      <c r="B14" s="41">
        <v>-4</v>
      </c>
      <c r="D14" s="50" t="s">
        <v>246</v>
      </c>
      <c r="E14" s="44">
        <v>-5.5</v>
      </c>
      <c r="F14" s="44">
        <f>COUNTIF($B$1:$B$206,E14-0.5)</f>
        <v>3</v>
      </c>
      <c r="G14" s="4">
        <f>(F14/$F$22)</f>
        <v>1.4563106796116505E-2</v>
      </c>
    </row>
    <row r="15" spans="1:12" x14ac:dyDescent="0.25">
      <c r="A15" s="42">
        <v>6.25E-2</v>
      </c>
      <c r="B15" s="41">
        <v>-4</v>
      </c>
      <c r="D15" s="50" t="s">
        <v>247</v>
      </c>
      <c r="E15" s="44">
        <v>-4.5</v>
      </c>
      <c r="F15" s="44">
        <f t="shared" ref="F15:F20" si="0">COUNTIF($B$1:$B$206,E15-0.5)</f>
        <v>8</v>
      </c>
      <c r="G15" s="4">
        <f t="shared" ref="G15:G21" si="1">(F15/$F$22)</f>
        <v>3.8834951456310676E-2</v>
      </c>
    </row>
    <row r="16" spans="1:12" x14ac:dyDescent="0.25">
      <c r="A16" s="42">
        <v>8.3333333333333329E-2</v>
      </c>
      <c r="B16" s="41">
        <v>-4</v>
      </c>
      <c r="D16" s="50" t="s">
        <v>248</v>
      </c>
      <c r="E16" s="44">
        <v>-3.5</v>
      </c>
      <c r="F16" s="44">
        <f t="shared" si="0"/>
        <v>26</v>
      </c>
      <c r="G16" s="4">
        <f t="shared" si="1"/>
        <v>0.12621359223300971</v>
      </c>
    </row>
    <row r="17" spans="1:7" x14ac:dyDescent="0.25">
      <c r="A17" s="42">
        <v>0.27083333333333331</v>
      </c>
      <c r="B17" s="41">
        <v>-4</v>
      </c>
      <c r="D17" s="50" t="s">
        <v>249</v>
      </c>
      <c r="E17" s="44">
        <v>-2.5</v>
      </c>
      <c r="F17" s="44">
        <f t="shared" si="0"/>
        <v>21</v>
      </c>
      <c r="G17" s="4">
        <f t="shared" si="1"/>
        <v>0.10194174757281553</v>
      </c>
    </row>
    <row r="18" spans="1:7" x14ac:dyDescent="0.25">
      <c r="A18" s="42">
        <v>0.97916666666666663</v>
      </c>
      <c r="B18" s="41">
        <v>-4</v>
      </c>
      <c r="D18" s="50" t="s">
        <v>250</v>
      </c>
      <c r="E18" s="44">
        <v>-1.5</v>
      </c>
      <c r="F18" s="44">
        <f t="shared" si="0"/>
        <v>45</v>
      </c>
      <c r="G18" s="4">
        <f t="shared" si="1"/>
        <v>0.21844660194174756</v>
      </c>
    </row>
    <row r="19" spans="1:7" x14ac:dyDescent="0.25">
      <c r="A19" s="42">
        <v>0</v>
      </c>
      <c r="B19" s="41">
        <v>-4</v>
      </c>
      <c r="D19" s="50" t="s">
        <v>251</v>
      </c>
      <c r="E19" s="44">
        <v>-0.5</v>
      </c>
      <c r="F19" s="44">
        <f t="shared" si="0"/>
        <v>43</v>
      </c>
      <c r="G19" s="4">
        <f t="shared" si="1"/>
        <v>0.20873786407766989</v>
      </c>
    </row>
    <row r="20" spans="1:7" x14ac:dyDescent="0.25">
      <c r="A20" s="42">
        <v>2.0833333333333332E-2</v>
      </c>
      <c r="B20" s="41">
        <v>-4</v>
      </c>
      <c r="D20" s="50" t="s">
        <v>252</v>
      </c>
      <c r="E20" s="44">
        <v>0.5</v>
      </c>
      <c r="F20" s="44">
        <f t="shared" si="0"/>
        <v>35</v>
      </c>
      <c r="G20" s="4">
        <f t="shared" si="1"/>
        <v>0.16990291262135923</v>
      </c>
    </row>
    <row r="21" spans="1:7" x14ac:dyDescent="0.25">
      <c r="A21" s="42">
        <v>4.1666666666666664E-2</v>
      </c>
      <c r="B21" s="41">
        <v>-4</v>
      </c>
      <c r="D21" s="50" t="s">
        <v>253</v>
      </c>
      <c r="E21" s="44">
        <v>1.5</v>
      </c>
      <c r="F21" s="44">
        <f>COUNTIF($B$1:$B$206,E21-0.5)+COUNTIF($B$1:$B$206,E21+0.5)</f>
        <v>25</v>
      </c>
      <c r="G21" s="4">
        <f t="shared" si="1"/>
        <v>0.12135922330097088</v>
      </c>
    </row>
    <row r="22" spans="1:7" ht="15.75" thickBot="1" x14ac:dyDescent="0.3">
      <c r="A22" s="42">
        <v>8.3333333333333329E-2</v>
      </c>
      <c r="B22" s="41">
        <v>-4</v>
      </c>
      <c r="D22" s="51"/>
      <c r="E22" s="7"/>
      <c r="F22" s="7">
        <f>SUM(F14:F21)</f>
        <v>206</v>
      </c>
      <c r="G22" s="8">
        <f>SUM(G14:G21)</f>
        <v>1</v>
      </c>
    </row>
    <row r="23" spans="1:7" x14ac:dyDescent="0.25">
      <c r="A23" s="42">
        <v>0.10416666666666667</v>
      </c>
      <c r="B23" s="41">
        <v>-4</v>
      </c>
    </row>
    <row r="24" spans="1:7" x14ac:dyDescent="0.25">
      <c r="A24" s="42">
        <v>0.22916666666666666</v>
      </c>
      <c r="B24" s="41">
        <v>-4</v>
      </c>
    </row>
    <row r="25" spans="1:7" x14ac:dyDescent="0.25">
      <c r="A25" s="42">
        <v>0.25</v>
      </c>
      <c r="B25" s="41">
        <v>-4</v>
      </c>
    </row>
    <row r="26" spans="1:7" x14ac:dyDescent="0.25">
      <c r="A26" s="42">
        <v>0.27083333333333331</v>
      </c>
      <c r="B26" s="41">
        <v>-4</v>
      </c>
    </row>
    <row r="27" spans="1:7" x14ac:dyDescent="0.25">
      <c r="A27" s="42">
        <v>0.29166666666666669</v>
      </c>
      <c r="B27" s="41">
        <v>-4</v>
      </c>
      <c r="F27">
        <f>(SUM($F$14:F14)/($F$22))</f>
        <v>1.4563106796116505E-2</v>
      </c>
      <c r="G27" s="40" t="s">
        <v>255</v>
      </c>
    </row>
    <row r="28" spans="1:7" x14ac:dyDescent="0.25">
      <c r="A28" s="42">
        <v>0.3125</v>
      </c>
      <c r="B28" s="41">
        <v>-4</v>
      </c>
      <c r="F28" s="43">
        <f>(SUM($F$14:F15)/($F$22))</f>
        <v>5.3398058252427182E-2</v>
      </c>
      <c r="G28" s="40" t="s">
        <v>256</v>
      </c>
    </row>
    <row r="29" spans="1:7" x14ac:dyDescent="0.25">
      <c r="A29" s="42">
        <v>0.33333333333333331</v>
      </c>
      <c r="B29" s="41">
        <v>-4</v>
      </c>
      <c r="F29" s="43">
        <f>(SUM($F$14:F16)/($F$22))</f>
        <v>0.1796116504854369</v>
      </c>
      <c r="G29" s="40" t="s">
        <v>257</v>
      </c>
    </row>
    <row r="30" spans="1:7" x14ac:dyDescent="0.25">
      <c r="A30" s="42">
        <v>0.35416666666666669</v>
      </c>
      <c r="B30" s="41">
        <v>-4</v>
      </c>
      <c r="E30" t="s">
        <v>197</v>
      </c>
      <c r="F30" s="43">
        <f>(SUM($F$14:F17)/($F$22))</f>
        <v>0.28155339805825241</v>
      </c>
      <c r="G30" s="40" t="s">
        <v>258</v>
      </c>
    </row>
    <row r="31" spans="1:7" x14ac:dyDescent="0.25">
      <c r="A31" s="42">
        <v>0.375</v>
      </c>
      <c r="B31" s="41">
        <v>-4</v>
      </c>
      <c r="F31" s="43">
        <f>(SUM($F$14:F18)/($F$22))</f>
        <v>0.5</v>
      </c>
      <c r="G31" s="40" t="s">
        <v>259</v>
      </c>
    </row>
    <row r="32" spans="1:7" x14ac:dyDescent="0.25">
      <c r="A32" s="42">
        <v>0.39583333333333331</v>
      </c>
      <c r="B32" s="41">
        <v>-4</v>
      </c>
      <c r="F32" s="43">
        <f>(SUM($F$14:F19)/($F$22))</f>
        <v>0.70873786407766992</v>
      </c>
      <c r="G32" s="40" t="s">
        <v>260</v>
      </c>
    </row>
    <row r="33" spans="1:14" x14ac:dyDescent="0.25">
      <c r="A33" s="42">
        <v>0.89583333333333337</v>
      </c>
      <c r="B33" s="41">
        <v>-4</v>
      </c>
      <c r="F33" s="43">
        <f>(SUM($F$14:F20)/($F$22))</f>
        <v>0.87864077669902918</v>
      </c>
      <c r="G33" s="18" t="s">
        <v>261</v>
      </c>
    </row>
    <row r="34" spans="1:14" x14ac:dyDescent="0.25">
      <c r="A34" s="42">
        <v>0.91666666666666663</v>
      </c>
      <c r="B34" s="41">
        <v>-4</v>
      </c>
      <c r="F34" s="43">
        <f>(SUM($F$14:F21)/($F$22))</f>
        <v>1</v>
      </c>
      <c r="G34" s="18" t="s">
        <v>262</v>
      </c>
    </row>
    <row r="35" spans="1:14" x14ac:dyDescent="0.25">
      <c r="A35" s="42">
        <v>0.9375</v>
      </c>
      <c r="B35" s="41">
        <v>-4</v>
      </c>
    </row>
    <row r="36" spans="1:14" x14ac:dyDescent="0.25">
      <c r="A36" s="42">
        <v>0.95833333333333337</v>
      </c>
      <c r="B36" s="41">
        <v>-4</v>
      </c>
    </row>
    <row r="37" spans="1:14" x14ac:dyDescent="0.25">
      <c r="A37" s="42">
        <v>0.97916666666666663</v>
      </c>
      <c r="B37" s="41">
        <v>-4</v>
      </c>
    </row>
    <row r="38" spans="1:14" x14ac:dyDescent="0.25">
      <c r="A38" s="42">
        <v>0.35416666666666669</v>
      </c>
      <c r="B38" s="41">
        <v>-3</v>
      </c>
      <c r="D38" s="31" t="s">
        <v>213</v>
      </c>
      <c r="E38" s="23"/>
      <c r="F38" s="23"/>
      <c r="G38" s="24">
        <f>SUMPRODUCT(E14:E21, G14:G21)</f>
        <v>-1.116504854368932</v>
      </c>
    </row>
    <row r="39" spans="1:14" x14ac:dyDescent="0.25">
      <c r="A39" s="42">
        <v>0.9375</v>
      </c>
      <c r="B39" s="41">
        <v>-3</v>
      </c>
      <c r="D39" s="33" t="s">
        <v>214</v>
      </c>
      <c r="E39" s="44"/>
      <c r="F39" s="44"/>
      <c r="G39" s="26">
        <f>SUMPRODUCT(F14:F21,E14:E21)/SUM(F14:F21)</f>
        <v>-1.116504854368932</v>
      </c>
    </row>
    <row r="40" spans="1:14" x14ac:dyDescent="0.25">
      <c r="A40" s="42">
        <v>0.95833333333333337</v>
      </c>
      <c r="B40" s="41">
        <v>-3</v>
      </c>
      <c r="D40" s="33" t="s">
        <v>215</v>
      </c>
      <c r="E40" s="44"/>
      <c r="F40" s="44"/>
      <c r="G40" s="26">
        <f>SUMPRODUCT((E14:E21-$G$39)^2,F14:F21)/$F$22</f>
        <v>3.0228343858987654</v>
      </c>
    </row>
    <row r="41" spans="1:14" x14ac:dyDescent="0.25">
      <c r="A41" s="42">
        <v>0.97916666666666663</v>
      </c>
      <c r="B41" s="41">
        <v>-3</v>
      </c>
      <c r="D41" s="33"/>
      <c r="E41" s="44"/>
      <c r="F41" s="44"/>
      <c r="G41" s="26">
        <f>SUMPRODUCT((E14:E21)^2,G14:G21)-G38^2</f>
        <v>3.0228343858987654</v>
      </c>
    </row>
    <row r="42" spans="1:14" ht="15.75" thickBot="1" x14ac:dyDescent="0.3">
      <c r="A42" s="42">
        <v>0</v>
      </c>
      <c r="B42" s="41">
        <v>-3</v>
      </c>
      <c r="D42" s="33" t="s">
        <v>224</v>
      </c>
      <c r="E42" s="44"/>
      <c r="F42" s="44"/>
      <c r="G42" s="26">
        <f>SQRT(G41)</f>
        <v>1.7386300313461647</v>
      </c>
    </row>
    <row r="43" spans="1:14" x14ac:dyDescent="0.25">
      <c r="A43" s="42">
        <v>0.70833333333333337</v>
      </c>
      <c r="B43" s="41">
        <v>-3</v>
      </c>
      <c r="D43" s="33" t="s">
        <v>217</v>
      </c>
      <c r="E43" s="44"/>
      <c r="F43" s="44"/>
      <c r="G43" s="26">
        <f>MODE(B1:B206)</f>
        <v>-2</v>
      </c>
      <c r="J43" s="46" t="s">
        <v>263</v>
      </c>
      <c r="K43" s="48"/>
      <c r="L43" s="48"/>
      <c r="M43" s="48"/>
      <c r="N43" s="49"/>
    </row>
    <row r="44" spans="1:14" x14ac:dyDescent="0.25">
      <c r="A44" s="42">
        <v>0.72916666666666663</v>
      </c>
      <c r="B44" s="41">
        <v>-3</v>
      </c>
      <c r="D44" s="33" t="s">
        <v>216</v>
      </c>
      <c r="E44" s="44"/>
      <c r="F44" s="44"/>
      <c r="G44" s="26">
        <f>MEDIAN(B1:B206)</f>
        <v>-1.5</v>
      </c>
      <c r="J44" s="50" t="s">
        <v>267</v>
      </c>
      <c r="K44" s="44" t="s">
        <v>241</v>
      </c>
      <c r="L44" s="44" t="s">
        <v>268</v>
      </c>
      <c r="M44" s="44" t="s">
        <v>269</v>
      </c>
      <c r="N44" s="4" t="s">
        <v>230</v>
      </c>
    </row>
    <row r="45" spans="1:14" x14ac:dyDescent="0.25">
      <c r="A45" s="42">
        <v>0.75</v>
      </c>
      <c r="B45" s="41">
        <v>-3</v>
      </c>
      <c r="D45" s="33" t="s">
        <v>218</v>
      </c>
      <c r="E45" s="44"/>
      <c r="F45" s="44"/>
      <c r="G45" s="26">
        <f>MAX(B1:B206) - MIN(B1:B206)</f>
        <v>8</v>
      </c>
      <c r="J45" s="50">
        <f>E14</f>
        <v>-5.5</v>
      </c>
      <c r="K45" s="44">
        <f>F14</f>
        <v>3</v>
      </c>
      <c r="L45" s="44">
        <f>($G$39 - J45)/$G$42</f>
        <v>2.5212351487090503</v>
      </c>
      <c r="M45" s="44">
        <f>1/SQRT(2*PI())*EXP(-POWER(L45, 2)/2)</f>
        <v>1.6618281893386967E-2</v>
      </c>
      <c r="N45" s="4">
        <f>$F$6*$F$22*M45/$G$42</f>
        <v>1.9690020351179107</v>
      </c>
    </row>
    <row r="46" spans="1:14" x14ac:dyDescent="0.25">
      <c r="A46" s="42">
        <v>0.79166666666666663</v>
      </c>
      <c r="B46" s="41">
        <v>-3</v>
      </c>
      <c r="D46" s="33" t="s">
        <v>219</v>
      </c>
      <c r="E46" s="44"/>
      <c r="F46" s="44"/>
      <c r="G46" s="26">
        <f>G42/G39*100</f>
        <v>-155.72077672056955</v>
      </c>
      <c r="J46" s="50">
        <f t="shared" ref="J46:J52" si="2">E15</f>
        <v>-4.5</v>
      </c>
      <c r="K46" s="44">
        <f t="shared" ref="K46:K52" si="3">F15</f>
        <v>8</v>
      </c>
      <c r="L46" s="44">
        <f t="shared" ref="L46:L52" si="4">($G$39 - J46)/$G$42</f>
        <v>1.9460696552051029</v>
      </c>
      <c r="M46" s="44">
        <f t="shared" ref="M46:M52" si="5">1/SQRT(2*PI())*EXP(-POWER(L46, 2)/2)</f>
        <v>6.0052741092634095E-2</v>
      </c>
      <c r="N46" s="4">
        <f t="shared" ref="N46:N52" si="6">$F$6*$F$22*M46/$G$42</f>
        <v>7.1152944801627891</v>
      </c>
    </row>
    <row r="47" spans="1:14" x14ac:dyDescent="0.25">
      <c r="A47" s="42">
        <v>0.8125</v>
      </c>
      <c r="B47" s="41">
        <v>-3</v>
      </c>
      <c r="D47" s="33" t="s">
        <v>222</v>
      </c>
      <c r="E47" s="44"/>
      <c r="F47" s="44"/>
      <c r="G47" s="26">
        <f>SUMPRODUCT(POWER(E14:E22-$G$39, 3),E14:E22,G14:G22)/SUM(F14:F22)</f>
        <v>5.7732487045373843E-2</v>
      </c>
      <c r="J47" s="50">
        <f t="shared" si="2"/>
        <v>-3.5</v>
      </c>
      <c r="K47" s="44">
        <f t="shared" si="3"/>
        <v>26</v>
      </c>
      <c r="L47" s="44">
        <f t="shared" si="4"/>
        <v>1.3709041617011557</v>
      </c>
      <c r="M47" s="44">
        <f t="shared" si="5"/>
        <v>0.15588641537686926</v>
      </c>
      <c r="N47" s="4">
        <f t="shared" si="6"/>
        <v>18.470060328344452</v>
      </c>
    </row>
    <row r="48" spans="1:14" x14ac:dyDescent="0.25">
      <c r="A48" s="42">
        <v>0.83333333333333337</v>
      </c>
      <c r="B48" s="41">
        <v>-3</v>
      </c>
      <c r="D48" s="33" t="s">
        <v>223</v>
      </c>
      <c r="E48" s="44"/>
      <c r="F48" s="44"/>
      <c r="G48" s="26">
        <f>SUMPRODUCT(POWER(E14:E22-$G$39, 4),E14:E22,G14:G22)/SUM(F14:F22)</f>
        <v>-0.14217817246728628</v>
      </c>
      <c r="J48" s="50">
        <f t="shared" si="2"/>
        <v>-2.5</v>
      </c>
      <c r="K48" s="44">
        <f t="shared" si="3"/>
        <v>21</v>
      </c>
      <c r="L48" s="44">
        <f t="shared" si="4"/>
        <v>0.79573866819720851</v>
      </c>
      <c r="M48" s="44">
        <f t="shared" si="5"/>
        <v>0.29067817627849862</v>
      </c>
      <c r="N48" s="4">
        <f t="shared" si="6"/>
        <v>34.440739682270305</v>
      </c>
    </row>
    <row r="49" spans="1:14" x14ac:dyDescent="0.25">
      <c r="A49" s="42">
        <v>0.85416666666666663</v>
      </c>
      <c r="B49" s="41">
        <v>-3</v>
      </c>
      <c r="D49" s="33" t="s">
        <v>220</v>
      </c>
      <c r="E49" s="44"/>
      <c r="F49" s="44"/>
      <c r="G49" s="26">
        <f>G47/((G42)^3)</f>
        <v>1.0984966479660373E-2</v>
      </c>
      <c r="J49" s="50">
        <f t="shared" si="2"/>
        <v>-1.5</v>
      </c>
      <c r="K49" s="44">
        <f t="shared" si="3"/>
        <v>45</v>
      </c>
      <c r="L49" s="44">
        <f t="shared" si="4"/>
        <v>0.22057317469326135</v>
      </c>
      <c r="M49" s="44">
        <f t="shared" si="5"/>
        <v>0.38935459476878581</v>
      </c>
      <c r="N49" s="4">
        <f t="shared" si="6"/>
        <v>46.132325495532925</v>
      </c>
    </row>
    <row r="50" spans="1:14" x14ac:dyDescent="0.25">
      <c r="A50" s="42">
        <v>0.875</v>
      </c>
      <c r="B50" s="41">
        <v>-3</v>
      </c>
      <c r="D50" s="35" t="s">
        <v>221</v>
      </c>
      <c r="E50" s="29"/>
      <c r="F50" s="29"/>
      <c r="G50" s="30">
        <f>G48/(G42^4) - 3</f>
        <v>-3.0155598075051473</v>
      </c>
      <c r="J50" s="50">
        <f t="shared" si="2"/>
        <v>-0.5</v>
      </c>
      <c r="K50" s="44">
        <f t="shared" si="3"/>
        <v>43</v>
      </c>
      <c r="L50" s="44">
        <f t="shared" si="4"/>
        <v>-0.35459231881068587</v>
      </c>
      <c r="M50" s="44">
        <f t="shared" si="5"/>
        <v>0.37463375278862654</v>
      </c>
      <c r="N50" s="4">
        <f t="shared" si="6"/>
        <v>44.388139905016665</v>
      </c>
    </row>
    <row r="51" spans="1:14" x14ac:dyDescent="0.25">
      <c r="A51" s="42">
        <v>0.89583333333333337</v>
      </c>
      <c r="B51" s="41">
        <v>-3</v>
      </c>
      <c r="J51" s="50">
        <f t="shared" si="2"/>
        <v>0.5</v>
      </c>
      <c r="K51" s="44">
        <f t="shared" si="3"/>
        <v>35</v>
      </c>
      <c r="L51" s="44">
        <f t="shared" si="4"/>
        <v>-0.92975781231463306</v>
      </c>
      <c r="M51" s="44">
        <f t="shared" si="5"/>
        <v>0.25893885454698301</v>
      </c>
      <c r="N51" s="4">
        <f t="shared" si="6"/>
        <v>30.680134976949631</v>
      </c>
    </row>
    <row r="52" spans="1:14" ht="15.75" thickBot="1" x14ac:dyDescent="0.3">
      <c r="A52" s="42">
        <v>0.91666666666666663</v>
      </c>
      <c r="B52" s="41">
        <v>-3</v>
      </c>
      <c r="J52" s="51">
        <f t="shared" si="2"/>
        <v>1.5</v>
      </c>
      <c r="K52" s="7">
        <f t="shared" si="3"/>
        <v>25</v>
      </c>
      <c r="L52" s="7">
        <f t="shared" si="4"/>
        <v>-1.5049233058185802</v>
      </c>
      <c r="M52" s="7">
        <f t="shared" si="5"/>
        <v>0.12856307855393515</v>
      </c>
      <c r="N52" s="8">
        <f t="shared" si="6"/>
        <v>15.232679583709333</v>
      </c>
    </row>
    <row r="53" spans="1:14" x14ac:dyDescent="0.25">
      <c r="A53" s="42">
        <v>0.9375</v>
      </c>
      <c r="B53" s="41">
        <v>-3</v>
      </c>
    </row>
    <row r="54" spans="1:14" x14ac:dyDescent="0.25">
      <c r="A54" s="42">
        <v>0.95833333333333337</v>
      </c>
      <c r="B54" s="41">
        <v>-3</v>
      </c>
      <c r="J54" s="52" t="s">
        <v>231</v>
      </c>
      <c r="K54" s="23"/>
      <c r="L54" s="24"/>
    </row>
    <row r="55" spans="1:14" x14ac:dyDescent="0.25">
      <c r="A55" s="42">
        <v>6.25E-2</v>
      </c>
      <c r="B55" s="41">
        <v>-3</v>
      </c>
      <c r="F55" s="53"/>
      <c r="J55" s="25" t="s">
        <v>264</v>
      </c>
      <c r="K55" s="44"/>
      <c r="L55" s="26">
        <f>SUMPRODUCT(POWER(K45:K52-N45:N52,2), 1/N45:N52)</f>
        <v>15.907365957600749</v>
      </c>
    </row>
    <row r="56" spans="1:14" x14ac:dyDescent="0.25">
      <c r="A56" s="42">
        <v>0.20833333333333334</v>
      </c>
      <c r="B56" s="41">
        <v>-3</v>
      </c>
      <c r="J56" s="25" t="s">
        <v>265</v>
      </c>
      <c r="K56" s="44"/>
      <c r="L56" s="26">
        <f>CHIINV(0.05, 5)</f>
        <v>11.070497693516353</v>
      </c>
    </row>
    <row r="57" spans="1:14" x14ac:dyDescent="0.25">
      <c r="A57" s="42">
        <v>0.41666666666666669</v>
      </c>
      <c r="B57" s="41">
        <v>-3</v>
      </c>
      <c r="J57" s="25" t="s">
        <v>232</v>
      </c>
      <c r="K57" s="44"/>
      <c r="L57" s="26"/>
    </row>
    <row r="58" spans="1:14" x14ac:dyDescent="0.25">
      <c r="A58" s="42">
        <v>0.4375</v>
      </c>
      <c r="B58" s="41">
        <v>-3</v>
      </c>
      <c r="J58" s="25" t="s">
        <v>235</v>
      </c>
      <c r="K58" s="44"/>
      <c r="L58" s="26">
        <f>ABS(L55-6)/SQRT(2*6)</f>
        <v>2.8600102012904638</v>
      </c>
    </row>
    <row r="59" spans="1:14" x14ac:dyDescent="0.25">
      <c r="A59" s="42">
        <v>0.45833333333333331</v>
      </c>
      <c r="B59" s="41">
        <v>-2</v>
      </c>
      <c r="J59" s="25" t="s">
        <v>237</v>
      </c>
      <c r="K59" s="44"/>
      <c r="L59" s="26"/>
    </row>
    <row r="60" spans="1:14" x14ac:dyDescent="0.25">
      <c r="A60" s="42">
        <v>0.47916666666666669</v>
      </c>
      <c r="B60" s="41">
        <v>-2</v>
      </c>
      <c r="J60" s="39" t="s">
        <v>266</v>
      </c>
      <c r="K60" s="29"/>
      <c r="L60" s="30">
        <f>ABS(L55 - 6)/SQRT(2 * 8 + 0.6 * 4)</f>
        <v>2.3096665981147746</v>
      </c>
    </row>
    <row r="61" spans="1:14" x14ac:dyDescent="0.25">
      <c r="A61" s="42">
        <v>0.5</v>
      </c>
      <c r="B61" s="41">
        <v>-2</v>
      </c>
    </row>
    <row r="62" spans="1:14" x14ac:dyDescent="0.25">
      <c r="A62" s="42">
        <v>0.52083333333333337</v>
      </c>
      <c r="B62" s="41">
        <v>-2</v>
      </c>
      <c r="D62" t="s">
        <v>270</v>
      </c>
      <c r="E62" t="s">
        <v>228</v>
      </c>
      <c r="F62" t="s">
        <v>273</v>
      </c>
      <c r="G62" t="s">
        <v>274</v>
      </c>
    </row>
    <row r="63" spans="1:14" x14ac:dyDescent="0.25">
      <c r="A63" s="42">
        <v>0.54166666666666663</v>
      </c>
      <c r="B63" s="41">
        <v>-2</v>
      </c>
      <c r="D63">
        <f>E14</f>
        <v>-5.5</v>
      </c>
      <c r="E63">
        <f>F14</f>
        <v>3</v>
      </c>
      <c r="F63">
        <v>-6</v>
      </c>
      <c r="G63">
        <f>(D63 - F63)^2/E63</f>
        <v>8.3333333333333329E-2</v>
      </c>
    </row>
    <row r="64" spans="1:14" x14ac:dyDescent="0.25">
      <c r="A64" s="42">
        <v>0.5625</v>
      </c>
      <c r="B64" s="41">
        <v>-2</v>
      </c>
      <c r="D64" s="43">
        <f t="shared" ref="D64:E70" si="7">E15</f>
        <v>-4.5</v>
      </c>
      <c r="E64" s="43">
        <f t="shared" si="7"/>
        <v>8</v>
      </c>
      <c r="F64">
        <v>-5</v>
      </c>
      <c r="G64" s="43">
        <f t="shared" ref="G64:G70" si="8">(D64 - F64)^2/E64</f>
        <v>3.125E-2</v>
      </c>
      <c r="H64" s="43"/>
    </row>
    <row r="65" spans="1:8" x14ac:dyDescent="0.25">
      <c r="A65" s="42">
        <v>0.58333333333333337</v>
      </c>
      <c r="B65" s="41">
        <v>-2</v>
      </c>
      <c r="D65" s="43">
        <f t="shared" si="7"/>
        <v>-3.5</v>
      </c>
      <c r="E65" s="43">
        <f t="shared" si="7"/>
        <v>26</v>
      </c>
      <c r="F65">
        <v>-4</v>
      </c>
      <c r="G65" s="43">
        <f t="shared" si="8"/>
        <v>9.6153846153846159E-3</v>
      </c>
      <c r="H65" s="43"/>
    </row>
    <row r="66" spans="1:8" x14ac:dyDescent="0.25">
      <c r="A66" s="42">
        <v>0.60416666666666663</v>
      </c>
      <c r="B66" s="41">
        <v>-2</v>
      </c>
      <c r="D66" s="43">
        <f t="shared" si="7"/>
        <v>-2.5</v>
      </c>
      <c r="E66" s="43">
        <f t="shared" si="7"/>
        <v>21</v>
      </c>
      <c r="F66">
        <v>-3</v>
      </c>
      <c r="G66" s="43">
        <f t="shared" si="8"/>
        <v>1.1904761904761904E-2</v>
      </c>
      <c r="H66" s="43"/>
    </row>
    <row r="67" spans="1:8" x14ac:dyDescent="0.25">
      <c r="A67" s="42">
        <v>0.625</v>
      </c>
      <c r="B67" s="41">
        <v>-2</v>
      </c>
      <c r="D67" s="43">
        <f t="shared" si="7"/>
        <v>-1.5</v>
      </c>
      <c r="E67" s="43">
        <f t="shared" si="7"/>
        <v>45</v>
      </c>
      <c r="F67">
        <v>-2</v>
      </c>
      <c r="G67" s="43">
        <f t="shared" si="8"/>
        <v>5.5555555555555558E-3</v>
      </c>
      <c r="H67" s="43"/>
    </row>
    <row r="68" spans="1:8" x14ac:dyDescent="0.25">
      <c r="A68" s="42">
        <v>0.64583333333333337</v>
      </c>
      <c r="B68" s="41">
        <v>-2</v>
      </c>
      <c r="D68" s="43">
        <f t="shared" si="7"/>
        <v>-0.5</v>
      </c>
      <c r="E68" s="43">
        <f t="shared" si="7"/>
        <v>43</v>
      </c>
      <c r="F68">
        <v>-1</v>
      </c>
      <c r="G68" s="43">
        <f t="shared" si="8"/>
        <v>5.8139534883720929E-3</v>
      </c>
      <c r="H68" s="43"/>
    </row>
    <row r="69" spans="1:8" x14ac:dyDescent="0.25">
      <c r="A69" s="42">
        <v>0.66666666666666663</v>
      </c>
      <c r="B69" s="41">
        <v>-2</v>
      </c>
      <c r="D69" s="43">
        <f t="shared" si="7"/>
        <v>0.5</v>
      </c>
      <c r="E69" s="43">
        <f t="shared" si="7"/>
        <v>35</v>
      </c>
      <c r="F69">
        <v>0</v>
      </c>
      <c r="G69" s="43">
        <f t="shared" si="8"/>
        <v>7.1428571428571426E-3</v>
      </c>
      <c r="H69" s="43"/>
    </row>
    <row r="70" spans="1:8" x14ac:dyDescent="0.25">
      <c r="A70" s="42">
        <v>0.6875</v>
      </c>
      <c r="B70" s="41">
        <v>-2</v>
      </c>
      <c r="D70" s="43">
        <f t="shared" si="7"/>
        <v>1.5</v>
      </c>
      <c r="E70" s="43">
        <f t="shared" si="7"/>
        <v>25</v>
      </c>
      <c r="F70">
        <f>11/25 * 1 + 14/25 * 2</f>
        <v>1.56</v>
      </c>
      <c r="G70" s="43">
        <f t="shared" si="8"/>
        <v>1.4400000000000025E-4</v>
      </c>
      <c r="H70" s="43"/>
    </row>
    <row r="71" spans="1:8" x14ac:dyDescent="0.25">
      <c r="A71" s="42">
        <v>0.70833333333333337</v>
      </c>
      <c r="B71" s="41">
        <v>-2</v>
      </c>
      <c r="D71" s="43"/>
      <c r="E71">
        <f>SUM(F14:F21)</f>
        <v>206</v>
      </c>
      <c r="F71" t="s">
        <v>275</v>
      </c>
      <c r="H71">
        <f>SUM(G63:G70)/8</f>
        <v>1.9344980755033086E-2</v>
      </c>
    </row>
    <row r="72" spans="1:8" x14ac:dyDescent="0.25">
      <c r="A72" s="42">
        <v>0.72916666666666663</v>
      </c>
      <c r="B72" s="41">
        <v>-2</v>
      </c>
      <c r="D72" s="54" t="s">
        <v>271</v>
      </c>
      <c r="E72">
        <f>E73+H71</f>
        <v>3.042179366653798</v>
      </c>
    </row>
    <row r="73" spans="1:8" x14ac:dyDescent="0.25">
      <c r="A73" s="42">
        <v>0.75</v>
      </c>
      <c r="B73" s="41">
        <v>-2</v>
      </c>
      <c r="D73" t="s">
        <v>272</v>
      </c>
      <c r="E73">
        <f>SUMPRODUCT((D63:D70-$G$38)^2, E63:E70/$E$71)</f>
        <v>3.022834385898765</v>
      </c>
    </row>
    <row r="74" spans="1:8" x14ac:dyDescent="0.25">
      <c r="A74" s="42">
        <v>0.77083333333333337</v>
      </c>
      <c r="B74" s="41">
        <v>-2</v>
      </c>
      <c r="D74" t="s">
        <v>276</v>
      </c>
      <c r="E74">
        <f>E73/E72*100</f>
        <v>99.364107817997876</v>
      </c>
    </row>
    <row r="75" spans="1:8" x14ac:dyDescent="0.25">
      <c r="A75" s="42">
        <v>0.79166666666666663</v>
      </c>
      <c r="B75" s="41">
        <v>-2</v>
      </c>
    </row>
    <row r="76" spans="1:8" x14ac:dyDescent="0.25">
      <c r="A76" s="42">
        <v>0.8125</v>
      </c>
      <c r="B76" s="41">
        <v>-2</v>
      </c>
    </row>
    <row r="77" spans="1:8" x14ac:dyDescent="0.25">
      <c r="A77" s="42">
        <v>0.83333333333333337</v>
      </c>
      <c r="B77" s="41">
        <v>-2</v>
      </c>
    </row>
    <row r="78" spans="1:8" x14ac:dyDescent="0.25">
      <c r="A78" s="42">
        <v>0.85416666666666663</v>
      </c>
      <c r="B78" s="41">
        <v>-2</v>
      </c>
    </row>
    <row r="79" spans="1:8" x14ac:dyDescent="0.25">
      <c r="A79" s="42">
        <v>0.875</v>
      </c>
      <c r="B79" s="41">
        <v>-2</v>
      </c>
    </row>
    <row r="80" spans="1:8" x14ac:dyDescent="0.25">
      <c r="A80" s="42">
        <v>0.375</v>
      </c>
      <c r="B80" s="41">
        <v>-2</v>
      </c>
    </row>
    <row r="81" spans="1:2" x14ac:dyDescent="0.25">
      <c r="A81" s="42">
        <v>0.83333333333333337</v>
      </c>
      <c r="B81" s="41">
        <v>-2</v>
      </c>
    </row>
    <row r="82" spans="1:2" x14ac:dyDescent="0.25">
      <c r="A82" s="42">
        <v>0.85416666666666663</v>
      </c>
      <c r="B82" s="41">
        <v>-2</v>
      </c>
    </row>
    <row r="83" spans="1:2" x14ac:dyDescent="0.25">
      <c r="A83" s="42">
        <v>0.91666666666666663</v>
      </c>
      <c r="B83" s="41">
        <v>-1</v>
      </c>
    </row>
    <row r="84" spans="1:2" x14ac:dyDescent="0.25">
      <c r="A84" s="42">
        <v>2.0833333333333332E-2</v>
      </c>
      <c r="B84" s="41">
        <v>-1</v>
      </c>
    </row>
    <row r="85" spans="1:2" x14ac:dyDescent="0.25">
      <c r="A85" s="42">
        <v>0.27083333333333331</v>
      </c>
      <c r="B85" s="41">
        <v>-1</v>
      </c>
    </row>
    <row r="86" spans="1:2" x14ac:dyDescent="0.25">
      <c r="A86" s="42">
        <v>0.29166666666666669</v>
      </c>
      <c r="B86" s="41">
        <v>-1</v>
      </c>
    </row>
    <row r="87" spans="1:2" x14ac:dyDescent="0.25">
      <c r="A87" s="42">
        <v>0.3125</v>
      </c>
      <c r="B87" s="41">
        <v>-1</v>
      </c>
    </row>
    <row r="88" spans="1:2" x14ac:dyDescent="0.25">
      <c r="A88" s="42">
        <v>0.75</v>
      </c>
      <c r="B88" s="41">
        <v>-1</v>
      </c>
    </row>
    <row r="89" spans="1:2" x14ac:dyDescent="0.25">
      <c r="A89" s="42">
        <v>0.89583333333333337</v>
      </c>
      <c r="B89" s="41">
        <v>-1</v>
      </c>
    </row>
    <row r="90" spans="1:2" x14ac:dyDescent="0.25">
      <c r="A90" s="42">
        <v>0.91666666666666663</v>
      </c>
      <c r="B90" s="41">
        <v>-1</v>
      </c>
    </row>
    <row r="91" spans="1:2" x14ac:dyDescent="0.25">
      <c r="A91" s="42">
        <v>0.9375</v>
      </c>
      <c r="B91" s="41">
        <v>-1</v>
      </c>
    </row>
    <row r="92" spans="1:2" x14ac:dyDescent="0.25">
      <c r="A92" s="42">
        <v>0.95833333333333337</v>
      </c>
      <c r="B92" s="41">
        <v>-1</v>
      </c>
    </row>
    <row r="93" spans="1:2" x14ac:dyDescent="0.25">
      <c r="A93" s="42">
        <v>0.97916666666666663</v>
      </c>
      <c r="B93" s="41">
        <v>-1</v>
      </c>
    </row>
    <row r="94" spans="1:2" x14ac:dyDescent="0.25">
      <c r="A94" s="42">
        <v>0</v>
      </c>
      <c r="B94" s="41">
        <v>-1</v>
      </c>
    </row>
    <row r="95" spans="1:2" x14ac:dyDescent="0.25">
      <c r="A95" s="42">
        <v>2.0833333333333332E-2</v>
      </c>
      <c r="B95" s="41">
        <v>-1</v>
      </c>
    </row>
    <row r="96" spans="1:2" x14ac:dyDescent="0.25">
      <c r="A96" s="42">
        <v>4.1666666666666664E-2</v>
      </c>
      <c r="B96" s="41">
        <v>-1</v>
      </c>
    </row>
    <row r="97" spans="1:2" x14ac:dyDescent="0.25">
      <c r="A97" s="42">
        <v>6.25E-2</v>
      </c>
      <c r="B97" s="41">
        <v>-1</v>
      </c>
    </row>
    <row r="98" spans="1:2" x14ac:dyDescent="0.25">
      <c r="A98" s="42">
        <v>8.3333333333333329E-2</v>
      </c>
      <c r="B98" s="41">
        <v>-1</v>
      </c>
    </row>
    <row r="99" spans="1:2" x14ac:dyDescent="0.25">
      <c r="A99" s="42">
        <v>0.10416666666666667</v>
      </c>
      <c r="B99" s="41">
        <v>-1</v>
      </c>
    </row>
    <row r="100" spans="1:2" x14ac:dyDescent="0.25">
      <c r="A100" s="42">
        <v>0.125</v>
      </c>
      <c r="B100" s="41">
        <v>-1</v>
      </c>
    </row>
    <row r="101" spans="1:2" x14ac:dyDescent="0.25">
      <c r="A101" s="42">
        <v>0.14583333333333334</v>
      </c>
      <c r="B101" s="41">
        <v>-1</v>
      </c>
    </row>
    <row r="102" spans="1:2" x14ac:dyDescent="0.25">
      <c r="A102" s="42">
        <v>0.16666666666666666</v>
      </c>
      <c r="B102" s="41">
        <v>-1</v>
      </c>
    </row>
    <row r="103" spans="1:2" x14ac:dyDescent="0.25">
      <c r="A103" s="42">
        <v>0.1875</v>
      </c>
      <c r="B103" s="41">
        <v>-1</v>
      </c>
    </row>
    <row r="104" spans="1:2" x14ac:dyDescent="0.25">
      <c r="A104" s="42">
        <v>0.20833333333333334</v>
      </c>
      <c r="B104" s="41">
        <v>-1</v>
      </c>
    </row>
    <row r="105" spans="1:2" x14ac:dyDescent="0.25">
      <c r="A105" s="42">
        <v>0.22916666666666666</v>
      </c>
      <c r="B105" s="41">
        <v>-1</v>
      </c>
    </row>
    <row r="106" spans="1:2" x14ac:dyDescent="0.25">
      <c r="A106" s="42">
        <v>0.25</v>
      </c>
      <c r="B106" s="41">
        <v>-1</v>
      </c>
    </row>
    <row r="107" spans="1:2" x14ac:dyDescent="0.25">
      <c r="A107" s="42">
        <v>0.27083333333333331</v>
      </c>
      <c r="B107" s="41">
        <v>-2</v>
      </c>
    </row>
    <row r="108" spans="1:2" x14ac:dyDescent="0.25">
      <c r="A108" s="42">
        <v>0.29166666666666669</v>
      </c>
      <c r="B108" s="41">
        <v>-2</v>
      </c>
    </row>
    <row r="109" spans="1:2" x14ac:dyDescent="0.25">
      <c r="A109" s="42">
        <v>0.3125</v>
      </c>
      <c r="B109" s="41">
        <v>-2</v>
      </c>
    </row>
    <row r="110" spans="1:2" x14ac:dyDescent="0.25">
      <c r="A110" s="42">
        <v>0.33333333333333331</v>
      </c>
      <c r="B110" s="41">
        <v>-2</v>
      </c>
    </row>
    <row r="111" spans="1:2" x14ac:dyDescent="0.25">
      <c r="A111" s="42">
        <v>0.35416666666666669</v>
      </c>
      <c r="B111" s="41">
        <v>-2</v>
      </c>
    </row>
    <row r="112" spans="1:2" x14ac:dyDescent="0.25">
      <c r="A112" s="42">
        <v>0.375</v>
      </c>
      <c r="B112" s="41">
        <v>-2</v>
      </c>
    </row>
    <row r="113" spans="1:2" x14ac:dyDescent="0.25">
      <c r="A113" s="42">
        <v>0.39583333333333331</v>
      </c>
      <c r="B113" s="41">
        <v>-2</v>
      </c>
    </row>
    <row r="114" spans="1:2" x14ac:dyDescent="0.25">
      <c r="A114" s="42">
        <v>0.41666666666666669</v>
      </c>
      <c r="B114" s="41">
        <v>-2</v>
      </c>
    </row>
    <row r="115" spans="1:2" x14ac:dyDescent="0.25">
      <c r="A115" s="42">
        <v>0.4375</v>
      </c>
      <c r="B115" s="41">
        <v>-2</v>
      </c>
    </row>
    <row r="116" spans="1:2" x14ac:dyDescent="0.25">
      <c r="A116" s="42">
        <v>0.45833333333333331</v>
      </c>
      <c r="B116" s="41">
        <v>-2</v>
      </c>
    </row>
    <row r="117" spans="1:2" x14ac:dyDescent="0.25">
      <c r="A117" s="42">
        <v>0.47916666666666669</v>
      </c>
      <c r="B117" s="41">
        <v>-2</v>
      </c>
    </row>
    <row r="118" spans="1:2" x14ac:dyDescent="0.25">
      <c r="A118" s="42">
        <v>0.5</v>
      </c>
      <c r="B118" s="41">
        <v>-2</v>
      </c>
    </row>
    <row r="119" spans="1:2" x14ac:dyDescent="0.25">
      <c r="A119" s="42">
        <v>0.52083333333333337</v>
      </c>
      <c r="B119" s="41">
        <v>-2</v>
      </c>
    </row>
    <row r="120" spans="1:2" x14ac:dyDescent="0.25">
      <c r="A120" s="42">
        <v>0.54166666666666663</v>
      </c>
      <c r="B120" s="41">
        <v>-2</v>
      </c>
    </row>
    <row r="121" spans="1:2" x14ac:dyDescent="0.25">
      <c r="A121" s="42">
        <v>0.5625</v>
      </c>
      <c r="B121" s="41">
        <v>-2</v>
      </c>
    </row>
    <row r="122" spans="1:2" x14ac:dyDescent="0.25">
      <c r="A122" s="42">
        <v>0.58333333333333337</v>
      </c>
      <c r="B122" s="41">
        <v>-2</v>
      </c>
    </row>
    <row r="123" spans="1:2" x14ac:dyDescent="0.25">
      <c r="A123" s="42">
        <v>0.60416666666666663</v>
      </c>
      <c r="B123" s="41">
        <v>-2</v>
      </c>
    </row>
    <row r="124" spans="1:2" x14ac:dyDescent="0.25">
      <c r="A124" s="42">
        <v>0.625</v>
      </c>
      <c r="B124" s="41">
        <v>-2</v>
      </c>
    </row>
    <row r="125" spans="1:2" x14ac:dyDescent="0.25">
      <c r="A125" s="42">
        <v>0.64583333333333337</v>
      </c>
      <c r="B125" s="41">
        <v>-2</v>
      </c>
    </row>
    <row r="126" spans="1:2" x14ac:dyDescent="0.25">
      <c r="A126" s="42">
        <v>0.66666666666666663</v>
      </c>
      <c r="B126" s="41">
        <v>-2</v>
      </c>
    </row>
    <row r="127" spans="1:2" x14ac:dyDescent="0.25">
      <c r="A127" s="42">
        <v>0.6875</v>
      </c>
      <c r="B127" s="41">
        <v>-2</v>
      </c>
    </row>
    <row r="128" spans="1:2" x14ac:dyDescent="0.25">
      <c r="A128" s="42">
        <v>0.79166666666666663</v>
      </c>
      <c r="B128" s="41">
        <v>-1</v>
      </c>
    </row>
    <row r="129" spans="1:2" x14ac:dyDescent="0.25">
      <c r="A129" s="42">
        <v>0.8125</v>
      </c>
      <c r="B129" s="41">
        <v>-1</v>
      </c>
    </row>
    <row r="130" spans="1:2" x14ac:dyDescent="0.25">
      <c r="A130" s="42">
        <v>0.875</v>
      </c>
      <c r="B130" s="41">
        <v>-1</v>
      </c>
    </row>
    <row r="131" spans="1:2" x14ac:dyDescent="0.25">
      <c r="A131" s="42">
        <v>0.89583333333333337</v>
      </c>
      <c r="B131" s="41">
        <v>-1</v>
      </c>
    </row>
    <row r="132" spans="1:2" x14ac:dyDescent="0.25">
      <c r="A132" s="42">
        <v>4.1666666666666664E-2</v>
      </c>
      <c r="B132" s="41">
        <v>-1</v>
      </c>
    </row>
    <row r="133" spans="1:2" x14ac:dyDescent="0.25">
      <c r="A133" s="42">
        <v>0.14583333333333334</v>
      </c>
      <c r="B133" s="41">
        <v>-1</v>
      </c>
    </row>
    <row r="134" spans="1:2" x14ac:dyDescent="0.25">
      <c r="A134" s="42">
        <v>0.16666666666666666</v>
      </c>
      <c r="B134" s="41">
        <v>-1</v>
      </c>
    </row>
    <row r="135" spans="1:2" x14ac:dyDescent="0.25">
      <c r="A135" s="42">
        <v>0.1875</v>
      </c>
      <c r="B135" s="41">
        <v>-1</v>
      </c>
    </row>
    <row r="136" spans="1:2" x14ac:dyDescent="0.25">
      <c r="A136" s="42">
        <v>0.20833333333333334</v>
      </c>
      <c r="B136" s="41">
        <v>-1</v>
      </c>
    </row>
    <row r="137" spans="1:2" x14ac:dyDescent="0.25">
      <c r="A137" s="42">
        <v>0.22916666666666666</v>
      </c>
      <c r="B137" s="41">
        <v>-1</v>
      </c>
    </row>
    <row r="138" spans="1:2" x14ac:dyDescent="0.25">
      <c r="A138" s="42">
        <v>0.25</v>
      </c>
      <c r="B138" s="41">
        <v>-1</v>
      </c>
    </row>
    <row r="139" spans="1:2" x14ac:dyDescent="0.25">
      <c r="A139" s="42">
        <v>0.3125</v>
      </c>
      <c r="B139" s="41">
        <v>-1</v>
      </c>
    </row>
    <row r="140" spans="1:2" x14ac:dyDescent="0.25">
      <c r="A140" s="42">
        <v>0.33333333333333331</v>
      </c>
      <c r="B140" s="41">
        <v>-1</v>
      </c>
    </row>
    <row r="141" spans="1:2" x14ac:dyDescent="0.25">
      <c r="A141" s="42">
        <v>0.35416666666666669</v>
      </c>
      <c r="B141" s="41">
        <v>-1</v>
      </c>
    </row>
    <row r="142" spans="1:2" x14ac:dyDescent="0.25">
      <c r="A142" s="42">
        <v>0.91666666666666663</v>
      </c>
      <c r="B142" s="41">
        <v>-1</v>
      </c>
    </row>
    <row r="143" spans="1:2" x14ac:dyDescent="0.25">
      <c r="A143" s="42">
        <v>0.95833333333333337</v>
      </c>
      <c r="B143" s="41">
        <v>-1</v>
      </c>
    </row>
    <row r="144" spans="1:2" x14ac:dyDescent="0.25">
      <c r="A144" s="42">
        <v>0.97916666666666663</v>
      </c>
      <c r="B144" s="41">
        <v>-1</v>
      </c>
    </row>
    <row r="145" spans="1:2" x14ac:dyDescent="0.25">
      <c r="A145" s="42">
        <v>0</v>
      </c>
      <c r="B145" s="41">
        <v>-1</v>
      </c>
    </row>
    <row r="146" spans="1:2" x14ac:dyDescent="0.25">
      <c r="A146" s="42">
        <v>0.29166666666666669</v>
      </c>
      <c r="B146" s="41">
        <v>-1</v>
      </c>
    </row>
    <row r="147" spans="1:2" x14ac:dyDescent="0.25">
      <c r="A147" s="42">
        <v>0.16666666666666666</v>
      </c>
      <c r="B147" s="41">
        <v>0</v>
      </c>
    </row>
    <row r="148" spans="1:2" x14ac:dyDescent="0.25">
      <c r="A148" s="42">
        <v>0.1875</v>
      </c>
      <c r="B148" s="41">
        <v>0</v>
      </c>
    </row>
    <row r="149" spans="1:2" x14ac:dyDescent="0.25">
      <c r="A149" s="42">
        <v>0.20833333333333334</v>
      </c>
      <c r="B149" s="41">
        <v>0</v>
      </c>
    </row>
    <row r="150" spans="1:2" x14ac:dyDescent="0.25">
      <c r="A150" s="42">
        <v>0.22916666666666666</v>
      </c>
      <c r="B150" s="41">
        <v>0</v>
      </c>
    </row>
    <row r="151" spans="1:2" x14ac:dyDescent="0.25">
      <c r="A151" s="42">
        <v>0.25</v>
      </c>
      <c r="B151" s="41">
        <v>0</v>
      </c>
    </row>
    <row r="152" spans="1:2" x14ac:dyDescent="0.25">
      <c r="A152" s="42">
        <v>0.20833333333333334</v>
      </c>
      <c r="B152" s="41">
        <v>0</v>
      </c>
    </row>
    <row r="153" spans="1:2" x14ac:dyDescent="0.25">
      <c r="A153" s="42">
        <v>0.22916666666666666</v>
      </c>
      <c r="B153" s="41">
        <v>0</v>
      </c>
    </row>
    <row r="154" spans="1:2" x14ac:dyDescent="0.25">
      <c r="A154" s="42">
        <v>0.14583333333333334</v>
      </c>
      <c r="B154" s="41">
        <v>0</v>
      </c>
    </row>
    <row r="155" spans="1:2" x14ac:dyDescent="0.25">
      <c r="A155" s="42">
        <v>0.1875</v>
      </c>
      <c r="B155" s="41">
        <v>0</v>
      </c>
    </row>
    <row r="156" spans="1:2" x14ac:dyDescent="0.25">
      <c r="A156" s="42">
        <v>0.20833333333333334</v>
      </c>
      <c r="B156" s="41">
        <v>0</v>
      </c>
    </row>
    <row r="157" spans="1:2" x14ac:dyDescent="0.25">
      <c r="A157" s="42">
        <v>0.22916666666666666</v>
      </c>
      <c r="B157" s="41">
        <v>0</v>
      </c>
    </row>
    <row r="158" spans="1:2" x14ac:dyDescent="0.25">
      <c r="A158" s="42">
        <v>0.25</v>
      </c>
      <c r="B158" s="41">
        <v>0</v>
      </c>
    </row>
    <row r="159" spans="1:2" x14ac:dyDescent="0.25">
      <c r="A159" s="42">
        <v>0.27083333333333331</v>
      </c>
      <c r="B159" s="41">
        <v>0</v>
      </c>
    </row>
    <row r="160" spans="1:2" x14ac:dyDescent="0.25">
      <c r="A160" s="42">
        <v>0.29166666666666669</v>
      </c>
      <c r="B160" s="41">
        <v>0</v>
      </c>
    </row>
    <row r="161" spans="1:2" x14ac:dyDescent="0.25">
      <c r="A161" s="42">
        <v>0.33333333333333331</v>
      </c>
      <c r="B161" s="41">
        <v>0</v>
      </c>
    </row>
    <row r="162" spans="1:2" x14ac:dyDescent="0.25">
      <c r="A162" s="42">
        <v>0.1875</v>
      </c>
      <c r="B162" s="41">
        <v>0</v>
      </c>
    </row>
    <row r="163" spans="1:2" x14ac:dyDescent="0.25">
      <c r="A163" s="42">
        <v>0.10416666666666667</v>
      </c>
      <c r="B163" s="41">
        <v>0</v>
      </c>
    </row>
    <row r="164" spans="1:2" x14ac:dyDescent="0.25">
      <c r="A164" s="42">
        <v>0.125</v>
      </c>
      <c r="B164" s="41">
        <v>0</v>
      </c>
    </row>
    <row r="165" spans="1:2" x14ac:dyDescent="0.25">
      <c r="A165" s="42">
        <v>0.14583333333333334</v>
      </c>
      <c r="B165" s="41">
        <v>0</v>
      </c>
    </row>
    <row r="166" spans="1:2" x14ac:dyDescent="0.25">
      <c r="A166" s="42">
        <v>0.16666666666666666</v>
      </c>
      <c r="B166" s="41">
        <v>0</v>
      </c>
    </row>
    <row r="167" spans="1:2" x14ac:dyDescent="0.25">
      <c r="A167" s="42">
        <v>0.1875</v>
      </c>
      <c r="B167" s="41">
        <v>0</v>
      </c>
    </row>
    <row r="168" spans="1:2" x14ac:dyDescent="0.25">
      <c r="A168" s="42">
        <v>0.22916666666666666</v>
      </c>
      <c r="B168" s="41">
        <v>0</v>
      </c>
    </row>
    <row r="169" spans="1:2" x14ac:dyDescent="0.25">
      <c r="A169" s="42">
        <v>0.25</v>
      </c>
      <c r="B169" s="41">
        <v>0</v>
      </c>
    </row>
    <row r="170" spans="1:2" x14ac:dyDescent="0.25">
      <c r="A170" s="42">
        <v>0.27083333333333331</v>
      </c>
      <c r="B170" s="41">
        <v>0</v>
      </c>
    </row>
    <row r="171" spans="1:2" x14ac:dyDescent="0.25">
      <c r="A171" s="42">
        <v>0.29166666666666669</v>
      </c>
      <c r="B171" s="41">
        <v>0</v>
      </c>
    </row>
    <row r="172" spans="1:2" x14ac:dyDescent="0.25">
      <c r="A172" s="42">
        <v>0.3125</v>
      </c>
      <c r="B172" s="41">
        <v>0</v>
      </c>
    </row>
    <row r="173" spans="1:2" x14ac:dyDescent="0.25">
      <c r="A173" s="42">
        <v>0.72916666666666663</v>
      </c>
      <c r="B173" s="41">
        <v>0</v>
      </c>
    </row>
    <row r="174" spans="1:2" x14ac:dyDescent="0.25">
      <c r="A174" s="42">
        <v>0.77083333333333337</v>
      </c>
      <c r="B174" s="41">
        <v>0</v>
      </c>
    </row>
    <row r="175" spans="1:2" x14ac:dyDescent="0.25">
      <c r="A175" s="42">
        <v>0.79166666666666663</v>
      </c>
      <c r="B175" s="41">
        <v>0</v>
      </c>
    </row>
    <row r="176" spans="1:2" x14ac:dyDescent="0.25">
      <c r="A176" s="42">
        <v>0.8125</v>
      </c>
      <c r="B176" s="41">
        <v>0</v>
      </c>
    </row>
    <row r="177" spans="1:2" x14ac:dyDescent="0.25">
      <c r="A177" s="42">
        <v>0.83333333333333337</v>
      </c>
      <c r="B177" s="41">
        <v>0</v>
      </c>
    </row>
    <row r="178" spans="1:2" x14ac:dyDescent="0.25">
      <c r="A178" s="42">
        <v>0.85416666666666663</v>
      </c>
      <c r="B178" s="41">
        <v>0</v>
      </c>
    </row>
    <row r="179" spans="1:2" x14ac:dyDescent="0.25">
      <c r="A179" s="42">
        <v>0.875</v>
      </c>
      <c r="B179" s="41">
        <v>0</v>
      </c>
    </row>
    <row r="180" spans="1:2" x14ac:dyDescent="0.25">
      <c r="A180" s="42">
        <v>0.39583333333333331</v>
      </c>
      <c r="B180" s="41">
        <v>0</v>
      </c>
    </row>
    <row r="181" spans="1:2" x14ac:dyDescent="0.25">
      <c r="A181" s="42">
        <v>0.77083333333333337</v>
      </c>
      <c r="B181" s="41">
        <v>1</v>
      </c>
    </row>
    <row r="182" spans="1:2" x14ac:dyDescent="0.25">
      <c r="A182" s="42">
        <v>6.25E-2</v>
      </c>
      <c r="B182" s="41">
        <v>1</v>
      </c>
    </row>
    <row r="183" spans="1:2" x14ac:dyDescent="0.25">
      <c r="A183" s="42">
        <v>0.95833333333333337</v>
      </c>
      <c r="B183" s="41">
        <v>0</v>
      </c>
    </row>
    <row r="184" spans="1:2" x14ac:dyDescent="0.25">
      <c r="A184" s="42">
        <v>0.97916666666666663</v>
      </c>
      <c r="B184" s="41">
        <v>1</v>
      </c>
    </row>
    <row r="185" spans="1:2" x14ac:dyDescent="0.25">
      <c r="A185" s="42">
        <v>0</v>
      </c>
      <c r="B185" s="41">
        <v>1</v>
      </c>
    </row>
    <row r="186" spans="1:2" x14ac:dyDescent="0.25">
      <c r="A186" s="42">
        <v>2.0833333333333332E-2</v>
      </c>
      <c r="B186" s="41">
        <v>1</v>
      </c>
    </row>
    <row r="187" spans="1:2" x14ac:dyDescent="0.25">
      <c r="A187" s="42">
        <v>4.1666666666666664E-2</v>
      </c>
      <c r="B187" s="41">
        <v>1</v>
      </c>
    </row>
    <row r="188" spans="1:2" x14ac:dyDescent="0.25">
      <c r="A188" s="42">
        <v>6.25E-2</v>
      </c>
      <c r="B188" s="41">
        <v>1</v>
      </c>
    </row>
    <row r="189" spans="1:2" x14ac:dyDescent="0.25">
      <c r="A189" s="42">
        <v>8.3333333333333329E-2</v>
      </c>
      <c r="B189" s="41">
        <v>1</v>
      </c>
    </row>
    <row r="190" spans="1:2" x14ac:dyDescent="0.25">
      <c r="A190" s="42">
        <v>0.10416666666666667</v>
      </c>
      <c r="B190" s="41">
        <v>1</v>
      </c>
    </row>
    <row r="191" spans="1:2" x14ac:dyDescent="0.25">
      <c r="A191" s="42">
        <v>0.125</v>
      </c>
      <c r="B191" s="41">
        <v>1</v>
      </c>
    </row>
    <row r="192" spans="1:2" x14ac:dyDescent="0.25">
      <c r="A192" s="42">
        <v>0.375</v>
      </c>
      <c r="B192" s="41">
        <v>1</v>
      </c>
    </row>
    <row r="193" spans="1:2" x14ac:dyDescent="0.25">
      <c r="A193" s="42">
        <v>0.39583333333333331</v>
      </c>
      <c r="B193" s="41">
        <v>2</v>
      </c>
    </row>
    <row r="194" spans="1:2" x14ac:dyDescent="0.25">
      <c r="A194" s="42">
        <v>0.89583333333333337</v>
      </c>
      <c r="B194" s="41">
        <v>2</v>
      </c>
    </row>
    <row r="195" spans="1:2" x14ac:dyDescent="0.25">
      <c r="A195" s="42">
        <v>0.9375</v>
      </c>
      <c r="B195" s="41">
        <v>2</v>
      </c>
    </row>
    <row r="196" spans="1:2" x14ac:dyDescent="0.25">
      <c r="A196" s="42">
        <v>2.0833333333333332E-2</v>
      </c>
      <c r="B196" s="41">
        <v>2</v>
      </c>
    </row>
    <row r="197" spans="1:2" x14ac:dyDescent="0.25">
      <c r="A197" s="42">
        <v>0.10416666666666667</v>
      </c>
      <c r="B197" s="41">
        <v>2</v>
      </c>
    </row>
    <row r="198" spans="1:2" x14ac:dyDescent="0.25">
      <c r="A198" s="42">
        <v>0.125</v>
      </c>
      <c r="B198" s="41">
        <v>2</v>
      </c>
    </row>
    <row r="199" spans="1:2" x14ac:dyDescent="0.25">
      <c r="A199" s="42">
        <v>0.14583333333333334</v>
      </c>
      <c r="B199" s="41">
        <v>2</v>
      </c>
    </row>
    <row r="200" spans="1:2" x14ac:dyDescent="0.25">
      <c r="A200" s="42">
        <v>0.16666666666666666</v>
      </c>
      <c r="B200" s="41">
        <v>2</v>
      </c>
    </row>
    <row r="201" spans="1:2" x14ac:dyDescent="0.25">
      <c r="A201" s="42">
        <v>0.25</v>
      </c>
      <c r="B201" s="41">
        <v>2</v>
      </c>
    </row>
    <row r="202" spans="1:2" x14ac:dyDescent="0.25">
      <c r="A202" s="42">
        <v>0.27083333333333331</v>
      </c>
      <c r="B202" s="41">
        <v>2</v>
      </c>
    </row>
    <row r="203" spans="1:2" x14ac:dyDescent="0.25">
      <c r="A203" s="42">
        <v>0.3125</v>
      </c>
      <c r="B203" s="41">
        <v>2</v>
      </c>
    </row>
    <row r="204" spans="1:2" x14ac:dyDescent="0.25">
      <c r="A204" s="42">
        <v>0.33333333333333331</v>
      </c>
      <c r="B204" s="41">
        <v>2</v>
      </c>
    </row>
    <row r="205" spans="1:2" x14ac:dyDescent="0.25">
      <c r="A205" s="42">
        <v>0.97916666666666663</v>
      </c>
      <c r="B205" s="41">
        <v>2</v>
      </c>
    </row>
    <row r="206" spans="1:2" x14ac:dyDescent="0.25">
      <c r="A206" s="42">
        <v>0</v>
      </c>
      <c r="B206" s="41">
        <v>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Myachkov</dc:creator>
  <cp:lastModifiedBy>Andrey Myachkov</cp:lastModifiedBy>
  <dcterms:created xsi:type="dcterms:W3CDTF">2019-05-01T19:51:58Z</dcterms:created>
  <dcterms:modified xsi:type="dcterms:W3CDTF">2019-05-12T03:48:24Z</dcterms:modified>
</cp:coreProperties>
</file>