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dley\Documents\CougsInSpace\CougSat1-Hardware\CougSat1-PowerBoard\Documentation\Native\"/>
    </mc:Choice>
  </mc:AlternateContent>
  <xr:revisionPtr revIDLastSave="0" documentId="13_ncr:1_{8603A1B7-DDE3-4E9F-A090-C101486FBF72}" xr6:coauthVersionLast="32" xr6:coauthVersionMax="32" xr10:uidLastSave="{00000000-0000-0000-0000-000000000000}"/>
  <bookViews>
    <workbookView xWindow="360" yWindow="30" windowWidth="27795" windowHeight="12855" xr2:uid="{00000000-000D-0000-FFFF-FFFF00000000}"/>
  </bookViews>
  <sheets>
    <sheet name="Orbit" sheetId="2" r:id="rId1"/>
    <sheet name="Safe Mode Orbit" sheetId="3" r:id="rId2"/>
  </sheets>
  <calcPr calcId="179017"/>
</workbook>
</file>

<file path=xl/calcChain.xml><?xml version="1.0" encoding="utf-8"?>
<calcChain xmlns="http://schemas.openxmlformats.org/spreadsheetml/2006/main">
  <c r="E10" i="3" l="1"/>
  <c r="E11" i="3"/>
  <c r="E12" i="3"/>
  <c r="E1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15" i="3"/>
  <c r="E16" i="3"/>
  <c r="E17" i="3"/>
  <c r="E18" i="3"/>
  <c r="E19" i="3"/>
  <c r="E20" i="3"/>
  <c r="E21" i="3"/>
  <c r="E22" i="3"/>
  <c r="E23" i="3"/>
  <c r="E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10" i="3"/>
  <c r="D11" i="3"/>
  <c r="D12" i="3"/>
  <c r="D13" i="3"/>
  <c r="D14" i="3"/>
  <c r="C13" i="3"/>
  <c r="E53" i="3" l="1"/>
  <c r="E52" i="3"/>
  <c r="E51" i="3"/>
  <c r="E50" i="3"/>
  <c r="E49" i="3"/>
  <c r="E48" i="3"/>
  <c r="E47" i="3"/>
  <c r="B21" i="3"/>
  <c r="B19" i="3"/>
  <c r="B18" i="3"/>
  <c r="B17" i="3"/>
  <c r="D6" i="3"/>
  <c r="D4" i="3"/>
  <c r="C20" i="3" s="1"/>
  <c r="D3" i="3"/>
  <c r="B3" i="3"/>
  <c r="C13" i="2" l="1"/>
  <c r="D6" i="2"/>
  <c r="C20" i="2"/>
  <c r="B19" i="2"/>
  <c r="B18" i="2"/>
  <c r="B17" i="2"/>
  <c r="C14" i="2"/>
  <c r="B4" i="3" l="1"/>
  <c r="B5" i="3"/>
  <c r="C18" i="2"/>
  <c r="B21" i="2"/>
  <c r="B6" i="3" l="1"/>
  <c r="C17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D4" i="2" l="1"/>
  <c r="D3" i="2"/>
  <c r="B3" i="2" l="1"/>
  <c r="D14" i="2"/>
  <c r="E14" i="2" s="1"/>
  <c r="D13" i="2"/>
  <c r="E13" i="2" s="1"/>
  <c r="D21" i="2"/>
  <c r="E21" i="2" s="1"/>
  <c r="D25" i="2"/>
  <c r="D29" i="2"/>
  <c r="D33" i="2"/>
  <c r="D37" i="2"/>
  <c r="D41" i="2"/>
  <c r="D45" i="2"/>
  <c r="D28" i="2"/>
  <c r="D40" i="2"/>
  <c r="D15" i="2"/>
  <c r="E15" i="2" s="1"/>
  <c r="D11" i="2"/>
  <c r="E11" i="2" s="1"/>
  <c r="D22" i="2"/>
  <c r="E22" i="2" s="1"/>
  <c r="D26" i="2"/>
  <c r="D30" i="2"/>
  <c r="D34" i="2"/>
  <c r="D38" i="2"/>
  <c r="D42" i="2"/>
  <c r="D46" i="2"/>
  <c r="D18" i="2"/>
  <c r="E18" i="2" s="1"/>
  <c r="D32" i="2"/>
  <c r="D44" i="2"/>
  <c r="D17" i="2"/>
  <c r="E17" i="2" s="1"/>
  <c r="D20" i="2"/>
  <c r="E20" i="2" s="1"/>
  <c r="D23" i="2"/>
  <c r="D27" i="2"/>
  <c r="D31" i="2"/>
  <c r="D35" i="2"/>
  <c r="D39" i="2"/>
  <c r="D43" i="2"/>
  <c r="D10" i="2"/>
  <c r="E10" i="2" s="1"/>
  <c r="D12" i="2"/>
  <c r="E12" i="2" s="1"/>
  <c r="D24" i="2"/>
  <c r="D36" i="2"/>
  <c r="D19" i="2"/>
  <c r="D16" i="2"/>
  <c r="E16" i="2" s="1"/>
  <c r="E53" i="2"/>
  <c r="E52" i="2"/>
  <c r="E51" i="2"/>
  <c r="E50" i="2"/>
  <c r="E49" i="2"/>
  <c r="E48" i="2"/>
  <c r="E47" i="2"/>
  <c r="E46" i="2"/>
  <c r="E45" i="2"/>
  <c r="B5" i="2" l="1"/>
  <c r="E19" i="2"/>
  <c r="B4" i="2" l="1"/>
  <c r="B6" i="2" l="1"/>
</calcChain>
</file>

<file path=xl/sharedStrings.xml><?xml version="1.0" encoding="utf-8"?>
<sst xmlns="http://schemas.openxmlformats.org/spreadsheetml/2006/main" count="88" uniqueCount="44">
  <si>
    <t>Time in Eclipse</t>
  </si>
  <si>
    <t>Time in Sun</t>
  </si>
  <si>
    <t>Panel Qty</t>
  </si>
  <si>
    <t>Panel Power</t>
  </si>
  <si>
    <t>Remaining</t>
  </si>
  <si>
    <t>Power Consumption</t>
  </si>
  <si>
    <t>Energy</t>
  </si>
  <si>
    <t>Total Energy</t>
  </si>
  <si>
    <t>Load</t>
  </si>
  <si>
    <t>Duty cycle</t>
  </si>
  <si>
    <t>IHU</t>
  </si>
  <si>
    <t>Magnetorquers</t>
  </si>
  <si>
    <t>IMU</t>
  </si>
  <si>
    <t>GPS</t>
  </si>
  <si>
    <t>SD Card</t>
  </si>
  <si>
    <t>ADCS</t>
  </si>
  <si>
    <t>2 Metal core + 1 Air core</t>
  </si>
  <si>
    <t>The Sun is a good heater too</t>
  </si>
  <si>
    <t>PMIC</t>
  </si>
  <si>
    <t>Model</t>
  </si>
  <si>
    <t>STM32L496 @ 80 MHz</t>
  </si>
  <si>
    <t>Hours Per Orbit</t>
  </si>
  <si>
    <t>STM32L476 @ 80 MHz</t>
  </si>
  <si>
    <t>SwissBit S-46u</t>
  </si>
  <si>
    <t>OV5642</t>
  </si>
  <si>
    <t>Camera Gound</t>
  </si>
  <si>
    <t>Phantom Loads</t>
  </si>
  <si>
    <t>Sum of all tiny loads</t>
  </si>
  <si>
    <t>BO055</t>
  </si>
  <si>
    <t>EPS Efficiency</t>
  </si>
  <si>
    <t>Coug Sat-1 Orbital Energy Budget</t>
  </si>
  <si>
    <r>
      <t>Time is based off a beta angle of 0</t>
    </r>
    <r>
      <rPr>
        <sz val="11"/>
        <color theme="1"/>
        <rFont val="Calibri"/>
        <family val="2"/>
      </rPr>
      <t>°</t>
    </r>
  </si>
  <si>
    <t>Worst case orbit relative to sun</t>
  </si>
  <si>
    <t>This sheet analyzes the energy in and out of the satellite per orbit</t>
  </si>
  <si>
    <t>Used Energy Sun</t>
  </si>
  <si>
    <t>Used Energy Eclipse</t>
  </si>
  <si>
    <t>2 Faces = √2*0.9 = 1.27 Panels</t>
  </si>
  <si>
    <t>1 Face = 1 Panel</t>
  </si>
  <si>
    <t>3 Faces = √3*0.85 = 1.47 Panels</t>
  </si>
  <si>
    <t>Beacon TX</t>
  </si>
  <si>
    <t>High Speed TX</t>
  </si>
  <si>
    <t>RX</t>
  </si>
  <si>
    <t>Heaters</t>
  </si>
  <si>
    <t>Coug Sat-1 Orbital Energy Budget (Safe Mode)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</si>
</sst>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\ &quot;hrs/day&quot;"/>
    <numFmt numFmtId="165" formatCode="0.00\ &quot;Wh&quot;"/>
    <numFmt numFmtId="166" formatCode="0.00\ &quot;W&quot;"/>
    <numFmt numFmtId="167" formatCode="0.0\ &quot;hours&quot;"/>
    <numFmt numFmtId="168" formatCode="0.0\ &quot;hr&quot;"/>
    <numFmt numFmtId="169" formatCode="0.000\ &quot;Wh&quot;"/>
    <numFmt numFmtId="170" formatCode="0.00\ &quot;hr&quot;"/>
    <numFmt numFmtId="171" formatCode="0.0\ &quot;W&quot;"/>
    <numFmt numFmtId="172" formatCode="0.00\ &quot;Panels&quot;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9" fontId="5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1" fillId="2" borderId="1" xfId="1" applyNumberFormat="1"/>
    <xf numFmtId="0" fontId="4" fillId="0" borderId="0" xfId="0" applyFont="1" applyAlignment="1">
      <alignment wrapText="1"/>
    </xf>
    <xf numFmtId="167" fontId="3" fillId="3" borderId="1" xfId="3" applyNumberFormat="1"/>
    <xf numFmtId="167" fontId="1" fillId="2" borderId="1" xfId="1" applyNumberFormat="1"/>
    <xf numFmtId="0" fontId="0" fillId="0" borderId="0" xfId="0" applyFont="1" applyAlignment="1">
      <alignment wrapText="1"/>
    </xf>
    <xf numFmtId="9" fontId="0" fillId="0" borderId="0" xfId="4" applyFont="1"/>
    <xf numFmtId="168" fontId="0" fillId="0" borderId="0" xfId="4" applyNumberFormat="1" applyFont="1"/>
    <xf numFmtId="169" fontId="0" fillId="0" borderId="0" xfId="0" applyNumberFormat="1"/>
    <xf numFmtId="170" fontId="0" fillId="0" borderId="0" xfId="4" applyNumberFormat="1" applyFont="1"/>
    <xf numFmtId="165" fontId="2" fillId="3" borderId="2" xfId="2" applyNumberFormat="1"/>
    <xf numFmtId="171" fontId="1" fillId="2" borderId="1" xfId="1" applyNumberFormat="1"/>
    <xf numFmtId="0" fontId="0" fillId="0" borderId="0" xfId="0"/>
    <xf numFmtId="0" fontId="0" fillId="0" borderId="0" xfId="0"/>
    <xf numFmtId="172" fontId="1" fillId="2" borderId="1" xfId="1" applyNumberForma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5">
    <cellStyle name="Calculation" xfId="3" builtinId="22"/>
    <cellStyle name="Input" xfId="1" builtinId="20"/>
    <cellStyle name="Normal" xfId="0" builtinId="0"/>
    <cellStyle name="Output" xfId="2" builtinId="21"/>
    <cellStyle name="Percent" xfId="4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3"/>
  <sheetViews>
    <sheetView tabSelected="1" workbookViewId="0">
      <pane ySplit="9" topLeftCell="A10" activePane="bottomLeft" state="frozen"/>
      <selection pane="bottomLeft" activeCell="G12" sqref="G12"/>
    </sheetView>
  </sheetViews>
  <sheetFormatPr defaultRowHeight="15" x14ac:dyDescent="0.25"/>
  <cols>
    <col min="1" max="1" width="18.85546875" bestFit="1" customWidth="1"/>
    <col min="2" max="2" width="12.85546875" bestFit="1" customWidth="1"/>
    <col min="3" max="3" width="20" bestFit="1" customWidth="1"/>
    <col min="4" max="4" width="10.85546875" bestFit="1" customWidth="1"/>
    <col min="5" max="5" width="9" bestFit="1" customWidth="1"/>
    <col min="6" max="6" width="47.28515625" bestFit="1" customWidth="1"/>
    <col min="7" max="7" width="12.140625" bestFit="1" customWidth="1"/>
    <col min="9" max="9" width="14.28515625" bestFit="1" customWidth="1"/>
    <col min="10" max="10" width="8.42578125" bestFit="1" customWidth="1"/>
  </cols>
  <sheetData>
    <row r="1" spans="1:7" ht="18.75" x14ac:dyDescent="0.3">
      <c r="A1" s="22" t="s">
        <v>30</v>
      </c>
      <c r="B1" s="22"/>
      <c r="C1" s="22"/>
      <c r="D1" s="22"/>
      <c r="E1" s="22"/>
    </row>
    <row r="2" spans="1:7" x14ac:dyDescent="0.25">
      <c r="A2" s="23" t="s">
        <v>33</v>
      </c>
      <c r="B2" s="23"/>
      <c r="C2" s="23"/>
      <c r="D2" s="23"/>
      <c r="E2" s="23"/>
    </row>
    <row r="3" spans="1:7" x14ac:dyDescent="0.25">
      <c r="A3" s="18" t="s">
        <v>7</v>
      </c>
      <c r="B3" s="13">
        <f>D6*D5*D7*D3</f>
        <v>2.9063399399999996</v>
      </c>
      <c r="C3" s="18" t="s">
        <v>1</v>
      </c>
      <c r="D3" s="7">
        <f>18/16</f>
        <v>1.125</v>
      </c>
      <c r="E3" s="20" t="s">
        <v>31</v>
      </c>
      <c r="F3" s="21"/>
    </row>
    <row r="4" spans="1:7" x14ac:dyDescent="0.25">
      <c r="A4" s="18" t="s">
        <v>34</v>
      </c>
      <c r="B4" s="13">
        <f>SUM(E10:E53)*D3/SUM(D3:D4)</f>
        <v>2.1391800000000001</v>
      </c>
      <c r="C4" s="18" t="s">
        <v>0</v>
      </c>
      <c r="D4" s="6">
        <f>6/16</f>
        <v>0.375</v>
      </c>
      <c r="E4" s="20" t="s">
        <v>32</v>
      </c>
      <c r="F4" s="21"/>
    </row>
    <row r="5" spans="1:7" x14ac:dyDescent="0.25">
      <c r="A5" s="18" t="s">
        <v>35</v>
      </c>
      <c r="B5" s="13">
        <f>SUM(E10:E53)*D4/SUM(D3:D4)</f>
        <v>0.71306000000000003</v>
      </c>
      <c r="C5" s="18" t="s">
        <v>2</v>
      </c>
      <c r="D5" s="17">
        <v>1.4</v>
      </c>
      <c r="E5" s="20" t="s">
        <v>37</v>
      </c>
      <c r="F5" s="21"/>
    </row>
    <row r="6" spans="1:7" x14ac:dyDescent="0.25">
      <c r="A6" s="18" t="s">
        <v>4</v>
      </c>
      <c r="B6" s="2">
        <f>B3-SUM(B4:B5)</f>
        <v>5.4099939999999513E-2</v>
      </c>
      <c r="C6" s="18" t="s">
        <v>3</v>
      </c>
      <c r="D6" s="14">
        <f>2*2.35*16.4/1000*26.6</f>
        <v>2.0503279999999999</v>
      </c>
      <c r="E6" s="20" t="s">
        <v>36</v>
      </c>
      <c r="F6" s="21"/>
    </row>
    <row r="7" spans="1:7" x14ac:dyDescent="0.25">
      <c r="C7" s="18" t="s">
        <v>29</v>
      </c>
      <c r="D7" s="4">
        <v>0.9</v>
      </c>
      <c r="E7" s="20" t="s">
        <v>38</v>
      </c>
      <c r="F7" s="21"/>
    </row>
    <row r="8" spans="1:7" x14ac:dyDescent="0.25">
      <c r="C8" s="19"/>
    </row>
    <row r="9" spans="1:7" ht="30" x14ac:dyDescent="0.25">
      <c r="A9" s="5" t="s">
        <v>8</v>
      </c>
      <c r="B9" s="5" t="s">
        <v>5</v>
      </c>
      <c r="C9" s="5" t="s">
        <v>9</v>
      </c>
      <c r="D9" s="5" t="s">
        <v>21</v>
      </c>
      <c r="E9" s="5" t="s">
        <v>6</v>
      </c>
      <c r="F9" s="5" t="s">
        <v>19</v>
      </c>
      <c r="G9" s="5"/>
    </row>
    <row r="10" spans="1:7" x14ac:dyDescent="0.25">
      <c r="A10" t="s">
        <v>18</v>
      </c>
      <c r="B10" s="3">
        <v>0.05</v>
      </c>
      <c r="C10" s="9">
        <v>1</v>
      </c>
      <c r="D10" s="12">
        <f t="shared" ref="D10:D46" si="0">IF(C10*($D$3+$D$4)&lt;&gt;0, C10*($D$3+$D$4), " ")</f>
        <v>1.5</v>
      </c>
      <c r="E10" s="11">
        <f t="shared" ref="E10:E44" si="1">IF(C10&lt;&gt;0,B10*D10,"")</f>
        <v>7.5000000000000011E-2</v>
      </c>
      <c r="F10" s="15" t="s">
        <v>22</v>
      </c>
      <c r="G10" s="8"/>
    </row>
    <row r="11" spans="1:7" x14ac:dyDescent="0.25">
      <c r="A11" t="s">
        <v>10</v>
      </c>
      <c r="B11" s="3">
        <v>0.05</v>
      </c>
      <c r="C11" s="9">
        <v>1</v>
      </c>
      <c r="D11" s="12">
        <f t="shared" si="0"/>
        <v>1.5</v>
      </c>
      <c r="E11" s="11">
        <f t="shared" si="1"/>
        <v>7.5000000000000011E-2</v>
      </c>
      <c r="F11" t="s">
        <v>20</v>
      </c>
    </row>
    <row r="12" spans="1:7" x14ac:dyDescent="0.25">
      <c r="A12" t="s">
        <v>41</v>
      </c>
      <c r="B12" s="3">
        <v>0.48</v>
      </c>
      <c r="C12" s="9">
        <v>1</v>
      </c>
      <c r="D12" s="12">
        <f t="shared" si="0"/>
        <v>1.5</v>
      </c>
      <c r="E12" s="11">
        <f t="shared" si="1"/>
        <v>0.72</v>
      </c>
    </row>
    <row r="13" spans="1:7" x14ac:dyDescent="0.25">
      <c r="A13" t="s">
        <v>39</v>
      </c>
      <c r="B13" s="3">
        <v>1</v>
      </c>
      <c r="C13" s="9">
        <f>8/60</f>
        <v>0.13333333333333333</v>
      </c>
      <c r="D13" s="12">
        <f t="shared" si="0"/>
        <v>0.2</v>
      </c>
      <c r="E13" s="11">
        <f t="shared" si="1"/>
        <v>0.2</v>
      </c>
    </row>
    <row r="14" spans="1:7" s="15" customFormat="1" x14ac:dyDescent="0.25">
      <c r="A14" s="15" t="s">
        <v>40</v>
      </c>
      <c r="B14" s="3">
        <v>4</v>
      </c>
      <c r="C14" s="9">
        <f>(6*10)/(24*60)</f>
        <v>4.1666666666666664E-2</v>
      </c>
      <c r="D14" s="12">
        <f t="shared" si="0"/>
        <v>6.25E-2</v>
      </c>
      <c r="E14" s="11">
        <f t="shared" si="1"/>
        <v>0.25</v>
      </c>
    </row>
    <row r="15" spans="1:7" x14ac:dyDescent="0.25">
      <c r="A15" t="s">
        <v>15</v>
      </c>
      <c r="B15" s="3">
        <v>0.05</v>
      </c>
      <c r="C15" s="9">
        <v>1</v>
      </c>
      <c r="D15" s="12">
        <f t="shared" si="0"/>
        <v>1.5</v>
      </c>
      <c r="E15" s="11">
        <f t="shared" si="1"/>
        <v>7.5000000000000011E-2</v>
      </c>
      <c r="F15" t="s">
        <v>22</v>
      </c>
    </row>
    <row r="16" spans="1:7" x14ac:dyDescent="0.25">
      <c r="A16" t="s">
        <v>11</v>
      </c>
      <c r="B16" s="3">
        <v>0.1</v>
      </c>
      <c r="C16" s="9">
        <v>0.5</v>
      </c>
      <c r="D16" s="12">
        <f t="shared" si="0"/>
        <v>0.75</v>
      </c>
      <c r="E16" s="11">
        <f t="shared" si="1"/>
        <v>7.5000000000000011E-2</v>
      </c>
      <c r="F16" t="s">
        <v>16</v>
      </c>
    </row>
    <row r="17" spans="1:6" x14ac:dyDescent="0.25">
      <c r="A17" t="s">
        <v>12</v>
      </c>
      <c r="B17" s="3">
        <f>3.3*0.0123*4</f>
        <v>0.16236</v>
      </c>
      <c r="C17" s="9">
        <f>C15</f>
        <v>1</v>
      </c>
      <c r="D17" s="12">
        <f t="shared" si="0"/>
        <v>1.5</v>
      </c>
      <c r="E17" s="11">
        <f t="shared" si="1"/>
        <v>0.24354000000000001</v>
      </c>
      <c r="F17" t="s">
        <v>28</v>
      </c>
    </row>
    <row r="18" spans="1:6" x14ac:dyDescent="0.25">
      <c r="A18" t="s">
        <v>13</v>
      </c>
      <c r="B18" s="3">
        <f>0.033*3.3</f>
        <v>0.1089</v>
      </c>
      <c r="C18" s="9">
        <f>C15</f>
        <v>1</v>
      </c>
      <c r="D18" s="12">
        <f t="shared" si="0"/>
        <v>1.5</v>
      </c>
      <c r="E18" s="11">
        <f t="shared" si="1"/>
        <v>0.16335</v>
      </c>
    </row>
    <row r="19" spans="1:6" x14ac:dyDescent="0.25">
      <c r="A19" t="s">
        <v>14</v>
      </c>
      <c r="B19" s="3">
        <f>3.3*0.08</f>
        <v>0.26400000000000001</v>
      </c>
      <c r="C19" s="9">
        <v>0.1</v>
      </c>
      <c r="D19" s="12">
        <f t="shared" si="0"/>
        <v>0.15000000000000002</v>
      </c>
      <c r="E19" s="11">
        <f t="shared" si="1"/>
        <v>3.960000000000001E-2</v>
      </c>
      <c r="F19" t="s">
        <v>23</v>
      </c>
    </row>
    <row r="20" spans="1:6" x14ac:dyDescent="0.25">
      <c r="A20" t="s">
        <v>42</v>
      </c>
      <c r="B20" s="3">
        <v>2</v>
      </c>
      <c r="C20" s="9">
        <f>D4/D3/2</f>
        <v>0.16666666666666666</v>
      </c>
      <c r="D20" s="12">
        <f t="shared" si="0"/>
        <v>0.25</v>
      </c>
      <c r="E20" s="11">
        <f t="shared" si="1"/>
        <v>0.5</v>
      </c>
      <c r="F20" t="s">
        <v>17</v>
      </c>
    </row>
    <row r="21" spans="1:6" x14ac:dyDescent="0.25">
      <c r="A21" t="s">
        <v>25</v>
      </c>
      <c r="B21" s="3">
        <f>0.27*3</f>
        <v>0.81</v>
      </c>
      <c r="C21" s="9">
        <v>0.05</v>
      </c>
      <c r="D21" s="12">
        <f t="shared" si="0"/>
        <v>7.5000000000000011E-2</v>
      </c>
      <c r="E21" s="11">
        <f t="shared" si="1"/>
        <v>6.0750000000000012E-2</v>
      </c>
      <c r="F21" t="s">
        <v>24</v>
      </c>
    </row>
    <row r="22" spans="1:6" x14ac:dyDescent="0.25">
      <c r="A22" t="s">
        <v>26</v>
      </c>
      <c r="B22" s="3">
        <v>0.25</v>
      </c>
      <c r="C22" s="9">
        <v>1</v>
      </c>
      <c r="D22" s="12">
        <f t="shared" si="0"/>
        <v>1.5</v>
      </c>
      <c r="E22" s="11">
        <f t="shared" si="1"/>
        <v>0.375</v>
      </c>
      <c r="F22" t="s">
        <v>27</v>
      </c>
    </row>
    <row r="23" spans="1:6" x14ac:dyDescent="0.25">
      <c r="B23" s="3"/>
      <c r="C23" s="9"/>
      <c r="D23" s="12" t="str">
        <f t="shared" si="0"/>
        <v xml:space="preserve"> </v>
      </c>
      <c r="E23" s="11" t="str">
        <f t="shared" si="1"/>
        <v/>
      </c>
    </row>
    <row r="24" spans="1:6" x14ac:dyDescent="0.25">
      <c r="B24" s="3"/>
      <c r="C24" s="9"/>
      <c r="D24" s="12" t="str">
        <f t="shared" si="0"/>
        <v xml:space="preserve"> </v>
      </c>
      <c r="E24" s="11" t="str">
        <f t="shared" si="1"/>
        <v/>
      </c>
    </row>
    <row r="25" spans="1:6" x14ac:dyDescent="0.25">
      <c r="B25" s="3"/>
      <c r="C25" s="9"/>
      <c r="D25" s="12" t="str">
        <f t="shared" si="0"/>
        <v xml:space="preserve"> </v>
      </c>
      <c r="E25" s="11" t="str">
        <f t="shared" si="1"/>
        <v/>
      </c>
    </row>
    <row r="26" spans="1:6" x14ac:dyDescent="0.25">
      <c r="B26" s="3"/>
      <c r="C26" s="9"/>
      <c r="D26" s="12" t="str">
        <f t="shared" si="0"/>
        <v xml:space="preserve"> </v>
      </c>
      <c r="E26" s="11" t="str">
        <f t="shared" si="1"/>
        <v/>
      </c>
    </row>
    <row r="27" spans="1:6" x14ac:dyDescent="0.25">
      <c r="B27" s="3"/>
      <c r="C27" s="9"/>
      <c r="D27" s="12" t="str">
        <f t="shared" si="0"/>
        <v xml:space="preserve"> </v>
      </c>
      <c r="E27" s="11" t="str">
        <f t="shared" si="1"/>
        <v/>
      </c>
    </row>
    <row r="28" spans="1:6" x14ac:dyDescent="0.25">
      <c r="B28" s="3"/>
      <c r="C28" s="9"/>
      <c r="D28" s="12" t="str">
        <f t="shared" si="0"/>
        <v xml:space="preserve"> </v>
      </c>
      <c r="E28" s="11" t="str">
        <f t="shared" si="1"/>
        <v/>
      </c>
    </row>
    <row r="29" spans="1:6" x14ac:dyDescent="0.25">
      <c r="B29" s="3"/>
      <c r="C29" s="9"/>
      <c r="D29" s="12" t="str">
        <f t="shared" si="0"/>
        <v xml:space="preserve"> </v>
      </c>
      <c r="E29" s="11" t="str">
        <f t="shared" si="1"/>
        <v/>
      </c>
    </row>
    <row r="30" spans="1:6" x14ac:dyDescent="0.25">
      <c r="B30" s="3"/>
      <c r="C30" s="9"/>
      <c r="D30" s="10" t="str">
        <f t="shared" si="0"/>
        <v xml:space="preserve"> </v>
      </c>
      <c r="E30" s="11" t="str">
        <f t="shared" si="1"/>
        <v/>
      </c>
    </row>
    <row r="31" spans="1:6" x14ac:dyDescent="0.25">
      <c r="B31" s="3"/>
      <c r="C31" s="9"/>
      <c r="D31" s="10" t="str">
        <f t="shared" si="0"/>
        <v xml:space="preserve"> </v>
      </c>
      <c r="E31" s="11" t="str">
        <f t="shared" si="1"/>
        <v/>
      </c>
    </row>
    <row r="32" spans="1:6" x14ac:dyDescent="0.25">
      <c r="B32" s="3"/>
      <c r="C32" s="9"/>
      <c r="D32" s="10" t="str">
        <f t="shared" si="0"/>
        <v xml:space="preserve"> </v>
      </c>
      <c r="E32" s="11" t="str">
        <f t="shared" si="1"/>
        <v/>
      </c>
    </row>
    <row r="33" spans="2:5" x14ac:dyDescent="0.25">
      <c r="B33" s="3"/>
      <c r="C33" s="9"/>
      <c r="D33" s="10" t="str">
        <f t="shared" si="0"/>
        <v xml:space="preserve"> </v>
      </c>
      <c r="E33" s="11" t="str">
        <f t="shared" si="1"/>
        <v/>
      </c>
    </row>
    <row r="34" spans="2:5" x14ac:dyDescent="0.25">
      <c r="B34" s="3"/>
      <c r="C34" s="9"/>
      <c r="D34" s="10" t="str">
        <f t="shared" si="0"/>
        <v xml:space="preserve"> </v>
      </c>
      <c r="E34" s="11" t="str">
        <f t="shared" si="1"/>
        <v/>
      </c>
    </row>
    <row r="35" spans="2:5" x14ac:dyDescent="0.25">
      <c r="B35" s="3"/>
      <c r="C35" s="9"/>
      <c r="D35" s="10" t="str">
        <f t="shared" si="0"/>
        <v xml:space="preserve"> </v>
      </c>
      <c r="E35" s="11" t="str">
        <f t="shared" si="1"/>
        <v/>
      </c>
    </row>
    <row r="36" spans="2:5" x14ac:dyDescent="0.25">
      <c r="B36" s="3"/>
      <c r="C36" s="9"/>
      <c r="D36" s="10" t="str">
        <f t="shared" si="0"/>
        <v xml:space="preserve"> </v>
      </c>
      <c r="E36" s="11" t="str">
        <f t="shared" si="1"/>
        <v/>
      </c>
    </row>
    <row r="37" spans="2:5" x14ac:dyDescent="0.25">
      <c r="B37" s="3"/>
      <c r="C37" s="9"/>
      <c r="D37" s="10" t="str">
        <f t="shared" si="0"/>
        <v xml:space="preserve"> </v>
      </c>
      <c r="E37" s="11" t="str">
        <f t="shared" si="1"/>
        <v/>
      </c>
    </row>
    <row r="38" spans="2:5" x14ac:dyDescent="0.25">
      <c r="B38" s="3"/>
      <c r="C38" s="9"/>
      <c r="D38" s="10" t="str">
        <f t="shared" si="0"/>
        <v xml:space="preserve"> </v>
      </c>
      <c r="E38" s="11" t="str">
        <f t="shared" si="1"/>
        <v/>
      </c>
    </row>
    <row r="39" spans="2:5" x14ac:dyDescent="0.25">
      <c r="B39" s="3"/>
      <c r="C39" s="9"/>
      <c r="D39" s="10" t="str">
        <f t="shared" si="0"/>
        <v xml:space="preserve"> </v>
      </c>
      <c r="E39" s="11" t="str">
        <f t="shared" si="1"/>
        <v/>
      </c>
    </row>
    <row r="40" spans="2:5" x14ac:dyDescent="0.25">
      <c r="B40" s="3"/>
      <c r="C40" s="9"/>
      <c r="D40" s="10" t="str">
        <f t="shared" si="0"/>
        <v xml:space="preserve"> </v>
      </c>
      <c r="E40" s="11" t="str">
        <f t="shared" si="1"/>
        <v/>
      </c>
    </row>
    <row r="41" spans="2:5" x14ac:dyDescent="0.25">
      <c r="B41" s="3"/>
      <c r="C41" s="9"/>
      <c r="D41" s="10" t="str">
        <f t="shared" si="0"/>
        <v xml:space="preserve"> </v>
      </c>
      <c r="E41" s="11" t="str">
        <f t="shared" si="1"/>
        <v/>
      </c>
    </row>
    <row r="42" spans="2:5" x14ac:dyDescent="0.25">
      <c r="B42" s="3"/>
      <c r="C42" s="9"/>
      <c r="D42" s="10" t="str">
        <f t="shared" si="0"/>
        <v xml:space="preserve"> </v>
      </c>
      <c r="E42" s="11" t="str">
        <f t="shared" si="1"/>
        <v/>
      </c>
    </row>
    <row r="43" spans="2:5" x14ac:dyDescent="0.25">
      <c r="B43" s="3"/>
      <c r="C43" s="9"/>
      <c r="D43" s="10" t="str">
        <f t="shared" si="0"/>
        <v xml:space="preserve"> </v>
      </c>
      <c r="E43" s="11" t="str">
        <f t="shared" si="1"/>
        <v/>
      </c>
    </row>
    <row r="44" spans="2:5" x14ac:dyDescent="0.25">
      <c r="B44" s="3"/>
      <c r="C44" s="9"/>
      <c r="D44" s="10" t="str">
        <f t="shared" si="0"/>
        <v xml:space="preserve"> </v>
      </c>
      <c r="E44" s="11" t="str">
        <f t="shared" si="1"/>
        <v/>
      </c>
    </row>
    <row r="45" spans="2:5" x14ac:dyDescent="0.25">
      <c r="B45" s="3"/>
      <c r="C45" s="9"/>
      <c r="D45" s="10" t="str">
        <f t="shared" si="0"/>
        <v xml:space="preserve"> </v>
      </c>
      <c r="E45" s="2" t="str">
        <f t="shared" ref="E45:E53" si="2">IF(B45*C45&lt;&gt;0,B45*C45,"")</f>
        <v/>
      </c>
    </row>
    <row r="46" spans="2:5" x14ac:dyDescent="0.25">
      <c r="B46" s="3"/>
      <c r="C46" s="9"/>
      <c r="D46" s="10" t="str">
        <f t="shared" si="0"/>
        <v xml:space="preserve"> </v>
      </c>
      <c r="E46" s="2" t="str">
        <f t="shared" si="2"/>
        <v/>
      </c>
    </row>
    <row r="47" spans="2:5" x14ac:dyDescent="0.25">
      <c r="B47" s="3"/>
      <c r="C47" s="9"/>
      <c r="D47" s="1"/>
      <c r="E47" s="2" t="str">
        <f t="shared" si="2"/>
        <v/>
      </c>
    </row>
    <row r="48" spans="2:5" x14ac:dyDescent="0.25">
      <c r="B48" s="3"/>
      <c r="C48" s="9"/>
      <c r="D48" s="1"/>
      <c r="E48" s="2" t="str">
        <f t="shared" si="2"/>
        <v/>
      </c>
    </row>
    <row r="49" spans="2:5" x14ac:dyDescent="0.25">
      <c r="B49" s="3"/>
      <c r="C49" s="9"/>
      <c r="D49" s="1"/>
      <c r="E49" s="2" t="str">
        <f t="shared" si="2"/>
        <v/>
      </c>
    </row>
    <row r="50" spans="2:5" x14ac:dyDescent="0.25">
      <c r="B50" s="3"/>
      <c r="C50" s="9"/>
      <c r="D50" s="1"/>
      <c r="E50" s="2" t="str">
        <f t="shared" si="2"/>
        <v/>
      </c>
    </row>
    <row r="51" spans="2:5" x14ac:dyDescent="0.25">
      <c r="B51" s="3"/>
      <c r="C51" s="9"/>
      <c r="D51" s="1"/>
      <c r="E51" s="2" t="str">
        <f t="shared" si="2"/>
        <v/>
      </c>
    </row>
    <row r="52" spans="2:5" x14ac:dyDescent="0.25">
      <c r="B52" s="3"/>
      <c r="C52" s="9"/>
      <c r="D52" s="1"/>
      <c r="E52" s="2" t="str">
        <f t="shared" si="2"/>
        <v/>
      </c>
    </row>
    <row r="53" spans="2:5" x14ac:dyDescent="0.25">
      <c r="B53" s="3"/>
      <c r="C53" s="9"/>
      <c r="D53" s="1"/>
      <c r="E53" s="2" t="str">
        <f t="shared" si="2"/>
        <v/>
      </c>
    </row>
    <row r="54" spans="2:5" x14ac:dyDescent="0.25">
      <c r="C54" s="9"/>
    </row>
    <row r="55" spans="2:5" x14ac:dyDescent="0.25">
      <c r="C55" s="9"/>
    </row>
    <row r="56" spans="2:5" x14ac:dyDescent="0.25">
      <c r="C56" s="9"/>
    </row>
    <row r="57" spans="2:5" x14ac:dyDescent="0.25">
      <c r="C57" s="9"/>
    </row>
    <row r="58" spans="2:5" x14ac:dyDescent="0.25">
      <c r="C58" s="9"/>
    </row>
    <row r="59" spans="2:5" x14ac:dyDescent="0.25">
      <c r="C59" s="9"/>
    </row>
    <row r="60" spans="2:5" x14ac:dyDescent="0.25">
      <c r="C60" s="9"/>
    </row>
    <row r="61" spans="2:5" x14ac:dyDescent="0.25">
      <c r="C61" s="9"/>
    </row>
    <row r="62" spans="2:5" x14ac:dyDescent="0.25">
      <c r="C62" s="9"/>
    </row>
    <row r="63" spans="2:5" x14ac:dyDescent="0.25">
      <c r="C63" s="9"/>
    </row>
  </sheetData>
  <mergeCells count="7">
    <mergeCell ref="E7:F7"/>
    <mergeCell ref="A1:E1"/>
    <mergeCell ref="A2:E2"/>
    <mergeCell ref="E3:F3"/>
    <mergeCell ref="E4:F4"/>
    <mergeCell ref="E5:F5"/>
    <mergeCell ref="E6:F6"/>
  </mergeCells>
  <conditionalFormatting sqref="B6">
    <cfRule type="cellIs" dxfId="5" priority="9" operator="between">
      <formula>0</formula>
      <formula>$B$3*0.1</formula>
    </cfRule>
    <cfRule type="cellIs" dxfId="4" priority="10" operator="greaterThan">
      <formula>$B$3*0.1</formula>
    </cfRule>
    <cfRule type="cellIs" dxfId="3" priority="11" operator="lessThan">
      <formula>0</formula>
    </cfRule>
  </conditionalFormatting>
  <conditionalFormatting sqref="D53:D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9720D-C79F-49CF-AAEE-45D1A431B3C7}">
  <dimension ref="A1:G63"/>
  <sheetViews>
    <sheetView workbookViewId="0">
      <pane ySplit="9" topLeftCell="A13" activePane="bottomLeft" state="frozen"/>
      <selection pane="bottomLeft" activeCell="A10" sqref="A10"/>
    </sheetView>
  </sheetViews>
  <sheetFormatPr defaultRowHeight="15" x14ac:dyDescent="0.25"/>
  <cols>
    <col min="1" max="1" width="18.85546875" style="16" bestFit="1" customWidth="1"/>
    <col min="2" max="2" width="12.85546875" style="16" bestFit="1" customWidth="1"/>
    <col min="3" max="3" width="20" style="16" bestFit="1" customWidth="1"/>
    <col min="4" max="4" width="10.85546875" style="16" bestFit="1" customWidth="1"/>
    <col min="5" max="5" width="9" style="16" bestFit="1" customWidth="1"/>
    <col min="6" max="6" width="47.28515625" style="16" bestFit="1" customWidth="1"/>
    <col min="7" max="7" width="12.140625" style="16" bestFit="1" customWidth="1"/>
    <col min="8" max="8" width="9.140625" style="16"/>
    <col min="9" max="9" width="14.28515625" style="16" bestFit="1" customWidth="1"/>
    <col min="10" max="10" width="8.42578125" style="16" bestFit="1" customWidth="1"/>
    <col min="11" max="16384" width="9.140625" style="16"/>
  </cols>
  <sheetData>
    <row r="1" spans="1:7" ht="18.75" x14ac:dyDescent="0.3">
      <c r="A1" s="22" t="s">
        <v>43</v>
      </c>
      <c r="B1" s="22"/>
      <c r="C1" s="22"/>
      <c r="D1" s="22"/>
      <c r="E1" s="22"/>
    </row>
    <row r="2" spans="1:7" x14ac:dyDescent="0.25">
      <c r="A2" s="23" t="s">
        <v>33</v>
      </c>
      <c r="B2" s="23"/>
      <c r="C2" s="23"/>
      <c r="D2" s="23"/>
      <c r="E2" s="23"/>
    </row>
    <row r="3" spans="1:7" x14ac:dyDescent="0.25">
      <c r="A3" s="18" t="s">
        <v>7</v>
      </c>
      <c r="B3" s="13">
        <f>D6*D5*D7*D3</f>
        <v>2.9063399399999996</v>
      </c>
      <c r="C3" s="18" t="s">
        <v>1</v>
      </c>
      <c r="D3" s="7">
        <f>18/16</f>
        <v>1.125</v>
      </c>
      <c r="E3" s="20" t="s">
        <v>31</v>
      </c>
      <c r="F3" s="21"/>
    </row>
    <row r="4" spans="1:7" x14ac:dyDescent="0.25">
      <c r="A4" s="18" t="s">
        <v>34</v>
      </c>
      <c r="B4" s="13">
        <f>SUM(E10:E53)*D3/SUM(D3:D4)</f>
        <v>1.243125</v>
      </c>
      <c r="C4" s="18" t="s">
        <v>0</v>
      </c>
      <c r="D4" s="6">
        <f>6/16</f>
        <v>0.375</v>
      </c>
      <c r="E4" s="20" t="s">
        <v>32</v>
      </c>
      <c r="F4" s="21"/>
    </row>
    <row r="5" spans="1:7" x14ac:dyDescent="0.25">
      <c r="A5" s="18" t="s">
        <v>35</v>
      </c>
      <c r="B5" s="13">
        <f>SUM(E10:E53)*D4/SUM(D3:D4)</f>
        <v>0.41437499999999999</v>
      </c>
      <c r="C5" s="18" t="s">
        <v>2</v>
      </c>
      <c r="D5" s="17">
        <v>1.4</v>
      </c>
      <c r="E5" s="20" t="s">
        <v>37</v>
      </c>
      <c r="F5" s="21"/>
    </row>
    <row r="6" spans="1:7" x14ac:dyDescent="0.25">
      <c r="A6" s="18" t="s">
        <v>4</v>
      </c>
      <c r="B6" s="2">
        <f>B3-SUM(B4:B5)</f>
        <v>1.2488399399999996</v>
      </c>
      <c r="C6" s="18" t="s">
        <v>3</v>
      </c>
      <c r="D6" s="14">
        <f>2*2.35*16.4/1000*26.6</f>
        <v>2.0503279999999999</v>
      </c>
      <c r="E6" s="20" t="s">
        <v>36</v>
      </c>
      <c r="F6" s="21"/>
    </row>
    <row r="7" spans="1:7" x14ac:dyDescent="0.25">
      <c r="C7" s="18" t="s">
        <v>29</v>
      </c>
      <c r="D7" s="4">
        <v>0.9</v>
      </c>
      <c r="E7" s="20" t="s">
        <v>38</v>
      </c>
      <c r="F7" s="21"/>
    </row>
    <row r="8" spans="1:7" x14ac:dyDescent="0.25">
      <c r="C8" s="19"/>
    </row>
    <row r="9" spans="1:7" ht="30" x14ac:dyDescent="0.25">
      <c r="A9" s="5" t="s">
        <v>8</v>
      </c>
      <c r="B9" s="5" t="s">
        <v>5</v>
      </c>
      <c r="C9" s="5" t="s">
        <v>9</v>
      </c>
      <c r="D9" s="5" t="s">
        <v>21</v>
      </c>
      <c r="E9" s="5" t="s">
        <v>6</v>
      </c>
      <c r="F9" s="5" t="s">
        <v>19</v>
      </c>
      <c r="G9" s="5"/>
    </row>
    <row r="10" spans="1:7" x14ac:dyDescent="0.25">
      <c r="A10" s="16" t="s">
        <v>18</v>
      </c>
      <c r="B10" s="3">
        <v>0.05</v>
      </c>
      <c r="C10" s="9">
        <v>1</v>
      </c>
      <c r="D10" s="12">
        <f t="shared" ref="D10:D13" si="0">IF(OR(C10*($D$3+$D$4)&lt;&gt;0,B10&lt;&gt;0),C10*($D$3+$D$4)," ")</f>
        <v>1.5</v>
      </c>
      <c r="E10" s="11">
        <f t="shared" ref="E10:E13" si="1">IF(C10&lt;&gt;"",B10*D10,"")</f>
        <v>7.5000000000000011E-2</v>
      </c>
      <c r="F10" s="16" t="s">
        <v>22</v>
      </c>
      <c r="G10" s="8"/>
    </row>
    <row r="11" spans="1:7" x14ac:dyDescent="0.25">
      <c r="A11" s="16" t="s">
        <v>10</v>
      </c>
      <c r="B11" s="3">
        <v>0.05</v>
      </c>
      <c r="C11" s="9">
        <v>1</v>
      </c>
      <c r="D11" s="12">
        <f t="shared" si="0"/>
        <v>1.5</v>
      </c>
      <c r="E11" s="11">
        <f t="shared" si="1"/>
        <v>7.5000000000000011E-2</v>
      </c>
      <c r="F11" s="16" t="s">
        <v>20</v>
      </c>
    </row>
    <row r="12" spans="1:7" x14ac:dyDescent="0.25">
      <c r="A12" s="16" t="s">
        <v>41</v>
      </c>
      <c r="B12" s="3">
        <v>0.48</v>
      </c>
      <c r="C12" s="9">
        <v>1</v>
      </c>
      <c r="D12" s="12">
        <f t="shared" si="0"/>
        <v>1.5</v>
      </c>
      <c r="E12" s="11">
        <f t="shared" si="1"/>
        <v>0.72</v>
      </c>
    </row>
    <row r="13" spans="1:7" x14ac:dyDescent="0.25">
      <c r="A13" s="16" t="s">
        <v>39</v>
      </c>
      <c r="B13" s="3">
        <v>1</v>
      </c>
      <c r="C13" s="9">
        <f>4/60</f>
        <v>6.6666666666666666E-2</v>
      </c>
      <c r="D13" s="12">
        <f t="shared" si="0"/>
        <v>0.1</v>
      </c>
      <c r="E13" s="11">
        <f t="shared" si="1"/>
        <v>0.1</v>
      </c>
    </row>
    <row r="14" spans="1:7" x14ac:dyDescent="0.25">
      <c r="A14" s="16" t="s">
        <v>40</v>
      </c>
      <c r="B14" s="3">
        <v>4</v>
      </c>
      <c r="C14" s="9">
        <v>0</v>
      </c>
      <c r="D14" s="12">
        <f>IF(OR(C14*($D$3+$D$4)&lt;&gt;0,B14&lt;&gt;0),C14*($D$3+$D$4)," ")</f>
        <v>0</v>
      </c>
      <c r="E14" s="11">
        <f>IF(C14&lt;&gt;"",B14*D14,"")</f>
        <v>0</v>
      </c>
    </row>
    <row r="15" spans="1:7" x14ac:dyDescent="0.25">
      <c r="A15" s="16" t="s">
        <v>15</v>
      </c>
      <c r="B15" s="3">
        <v>0.05</v>
      </c>
      <c r="C15" s="9">
        <v>0</v>
      </c>
      <c r="D15" s="12">
        <f t="shared" ref="D15:D46" si="2">IF(OR(C15*($D$3+$D$4)&lt;&gt;0,B15&lt;&gt;0),C15*($D$3+$D$4)," ")</f>
        <v>0</v>
      </c>
      <c r="E15" s="11">
        <f t="shared" ref="E15:E46" si="3">IF(C15&lt;&gt;"",B15*D15,"")</f>
        <v>0</v>
      </c>
      <c r="F15" s="16" t="s">
        <v>22</v>
      </c>
    </row>
    <row r="16" spans="1:7" x14ac:dyDescent="0.25">
      <c r="A16" s="16" t="s">
        <v>11</v>
      </c>
      <c r="B16" s="3">
        <v>0.1</v>
      </c>
      <c r="C16" s="9">
        <v>0</v>
      </c>
      <c r="D16" s="12">
        <f t="shared" si="2"/>
        <v>0</v>
      </c>
      <c r="E16" s="11">
        <f t="shared" si="3"/>
        <v>0</v>
      </c>
      <c r="F16" s="16" t="s">
        <v>16</v>
      </c>
    </row>
    <row r="17" spans="1:6" x14ac:dyDescent="0.25">
      <c r="A17" s="16" t="s">
        <v>12</v>
      </c>
      <c r="B17" s="3">
        <f>3.3*0.0123*4</f>
        <v>0.16236</v>
      </c>
      <c r="C17" s="9">
        <v>0</v>
      </c>
      <c r="D17" s="12">
        <f t="shared" si="2"/>
        <v>0</v>
      </c>
      <c r="E17" s="11">
        <f t="shared" si="3"/>
        <v>0</v>
      </c>
      <c r="F17" s="16" t="s">
        <v>28</v>
      </c>
    </row>
    <row r="18" spans="1:6" x14ac:dyDescent="0.25">
      <c r="A18" s="16" t="s">
        <v>13</v>
      </c>
      <c r="B18" s="3">
        <f>0.033*3.3</f>
        <v>0.1089</v>
      </c>
      <c r="C18" s="9">
        <v>0</v>
      </c>
      <c r="D18" s="12">
        <f t="shared" si="2"/>
        <v>0</v>
      </c>
      <c r="E18" s="11">
        <f t="shared" si="3"/>
        <v>0</v>
      </c>
    </row>
    <row r="19" spans="1:6" x14ac:dyDescent="0.25">
      <c r="A19" s="16" t="s">
        <v>14</v>
      </c>
      <c r="B19" s="3">
        <f>3.3*0.08</f>
        <v>0.26400000000000001</v>
      </c>
      <c r="C19" s="9">
        <v>0</v>
      </c>
      <c r="D19" s="12">
        <f t="shared" si="2"/>
        <v>0</v>
      </c>
      <c r="E19" s="11">
        <f t="shared" si="3"/>
        <v>0</v>
      </c>
      <c r="F19" s="16" t="s">
        <v>23</v>
      </c>
    </row>
    <row r="20" spans="1:6" x14ac:dyDescent="0.25">
      <c r="A20" s="16" t="s">
        <v>42</v>
      </c>
      <c r="B20" s="3">
        <v>2</v>
      </c>
      <c r="C20" s="9">
        <f>D4/D3/2</f>
        <v>0.16666666666666666</v>
      </c>
      <c r="D20" s="12">
        <f t="shared" si="2"/>
        <v>0.25</v>
      </c>
      <c r="E20" s="11">
        <f t="shared" si="3"/>
        <v>0.5</v>
      </c>
      <c r="F20" s="16" t="s">
        <v>17</v>
      </c>
    </row>
    <row r="21" spans="1:6" x14ac:dyDescent="0.25">
      <c r="A21" s="16" t="s">
        <v>25</v>
      </c>
      <c r="B21" s="3">
        <f>0.27*3</f>
        <v>0.81</v>
      </c>
      <c r="C21" s="9">
        <v>0</v>
      </c>
      <c r="D21" s="12">
        <f t="shared" si="2"/>
        <v>0</v>
      </c>
      <c r="E21" s="11">
        <f t="shared" si="3"/>
        <v>0</v>
      </c>
      <c r="F21" s="16" t="s">
        <v>24</v>
      </c>
    </row>
    <row r="22" spans="1:6" x14ac:dyDescent="0.25">
      <c r="A22" s="16" t="s">
        <v>26</v>
      </c>
      <c r="B22" s="3">
        <v>0.125</v>
      </c>
      <c r="C22" s="9">
        <v>1</v>
      </c>
      <c r="D22" s="12">
        <f t="shared" si="2"/>
        <v>1.5</v>
      </c>
      <c r="E22" s="11">
        <f t="shared" si="3"/>
        <v>0.1875</v>
      </c>
      <c r="F22" s="16" t="s">
        <v>27</v>
      </c>
    </row>
    <row r="23" spans="1:6" x14ac:dyDescent="0.25">
      <c r="B23" s="3"/>
      <c r="C23" s="9"/>
      <c r="D23" s="12" t="str">
        <f t="shared" si="2"/>
        <v xml:space="preserve"> </v>
      </c>
      <c r="E23" s="11" t="str">
        <f t="shared" si="3"/>
        <v/>
      </c>
    </row>
    <row r="24" spans="1:6" x14ac:dyDescent="0.25">
      <c r="B24" s="3"/>
      <c r="C24" s="9"/>
      <c r="D24" s="12" t="str">
        <f t="shared" si="2"/>
        <v xml:space="preserve"> </v>
      </c>
      <c r="E24" s="11" t="str">
        <f t="shared" si="3"/>
        <v/>
      </c>
    </row>
    <row r="25" spans="1:6" x14ac:dyDescent="0.25">
      <c r="B25" s="3"/>
      <c r="C25" s="9"/>
      <c r="D25" s="12" t="str">
        <f t="shared" si="2"/>
        <v xml:space="preserve"> </v>
      </c>
      <c r="E25" s="11" t="str">
        <f t="shared" si="3"/>
        <v/>
      </c>
    </row>
    <row r="26" spans="1:6" x14ac:dyDescent="0.25">
      <c r="B26" s="3"/>
      <c r="C26" s="9"/>
      <c r="D26" s="12" t="str">
        <f t="shared" si="2"/>
        <v xml:space="preserve"> </v>
      </c>
      <c r="E26" s="11" t="str">
        <f t="shared" si="3"/>
        <v/>
      </c>
    </row>
    <row r="27" spans="1:6" x14ac:dyDescent="0.25">
      <c r="B27" s="3"/>
      <c r="C27" s="9"/>
      <c r="D27" s="12" t="str">
        <f t="shared" si="2"/>
        <v xml:space="preserve"> </v>
      </c>
      <c r="E27" s="11" t="str">
        <f t="shared" si="3"/>
        <v/>
      </c>
    </row>
    <row r="28" spans="1:6" x14ac:dyDescent="0.25">
      <c r="B28" s="3"/>
      <c r="C28" s="9"/>
      <c r="D28" s="12" t="str">
        <f t="shared" si="2"/>
        <v xml:space="preserve"> </v>
      </c>
      <c r="E28" s="11" t="str">
        <f t="shared" si="3"/>
        <v/>
      </c>
    </row>
    <row r="29" spans="1:6" x14ac:dyDescent="0.25">
      <c r="B29" s="3"/>
      <c r="C29" s="9"/>
      <c r="D29" s="12" t="str">
        <f t="shared" si="2"/>
        <v xml:space="preserve"> </v>
      </c>
      <c r="E29" s="11" t="str">
        <f t="shared" si="3"/>
        <v/>
      </c>
    </row>
    <row r="30" spans="1:6" x14ac:dyDescent="0.25">
      <c r="B30" s="3"/>
      <c r="C30" s="9"/>
      <c r="D30" s="12" t="str">
        <f t="shared" si="2"/>
        <v xml:space="preserve"> </v>
      </c>
      <c r="E30" s="11" t="str">
        <f t="shared" si="3"/>
        <v/>
      </c>
    </row>
    <row r="31" spans="1:6" x14ac:dyDescent="0.25">
      <c r="B31" s="3"/>
      <c r="C31" s="9"/>
      <c r="D31" s="12" t="str">
        <f t="shared" si="2"/>
        <v xml:space="preserve"> </v>
      </c>
      <c r="E31" s="11" t="str">
        <f t="shared" si="3"/>
        <v/>
      </c>
    </row>
    <row r="32" spans="1:6" x14ac:dyDescent="0.25">
      <c r="B32" s="3"/>
      <c r="C32" s="9"/>
      <c r="D32" s="12" t="str">
        <f t="shared" si="2"/>
        <v xml:space="preserve"> </v>
      </c>
      <c r="E32" s="11" t="str">
        <f t="shared" si="3"/>
        <v/>
      </c>
    </row>
    <row r="33" spans="2:5" x14ac:dyDescent="0.25">
      <c r="B33" s="3"/>
      <c r="C33" s="9"/>
      <c r="D33" s="12" t="str">
        <f t="shared" si="2"/>
        <v xml:space="preserve"> </v>
      </c>
      <c r="E33" s="11" t="str">
        <f t="shared" si="3"/>
        <v/>
      </c>
    </row>
    <row r="34" spans="2:5" x14ac:dyDescent="0.25">
      <c r="B34" s="3"/>
      <c r="C34" s="9"/>
      <c r="D34" s="12" t="str">
        <f t="shared" si="2"/>
        <v xml:space="preserve"> </v>
      </c>
      <c r="E34" s="11" t="str">
        <f t="shared" si="3"/>
        <v/>
      </c>
    </row>
    <row r="35" spans="2:5" x14ac:dyDescent="0.25">
      <c r="B35" s="3"/>
      <c r="C35" s="9"/>
      <c r="D35" s="12" t="str">
        <f t="shared" si="2"/>
        <v xml:space="preserve"> </v>
      </c>
      <c r="E35" s="11" t="str">
        <f t="shared" si="3"/>
        <v/>
      </c>
    </row>
    <row r="36" spans="2:5" x14ac:dyDescent="0.25">
      <c r="B36" s="3"/>
      <c r="C36" s="9"/>
      <c r="D36" s="12" t="str">
        <f t="shared" si="2"/>
        <v xml:space="preserve"> </v>
      </c>
      <c r="E36" s="11" t="str">
        <f t="shared" si="3"/>
        <v/>
      </c>
    </row>
    <row r="37" spans="2:5" x14ac:dyDescent="0.25">
      <c r="B37" s="3"/>
      <c r="C37" s="9"/>
      <c r="D37" s="12" t="str">
        <f t="shared" si="2"/>
        <v xml:space="preserve"> </v>
      </c>
      <c r="E37" s="11" t="str">
        <f t="shared" si="3"/>
        <v/>
      </c>
    </row>
    <row r="38" spans="2:5" x14ac:dyDescent="0.25">
      <c r="B38" s="3"/>
      <c r="C38" s="9"/>
      <c r="D38" s="12" t="str">
        <f t="shared" si="2"/>
        <v xml:space="preserve"> </v>
      </c>
      <c r="E38" s="11" t="str">
        <f t="shared" si="3"/>
        <v/>
      </c>
    </row>
    <row r="39" spans="2:5" x14ac:dyDescent="0.25">
      <c r="B39" s="3"/>
      <c r="C39" s="9"/>
      <c r="D39" s="12" t="str">
        <f t="shared" si="2"/>
        <v xml:space="preserve"> </v>
      </c>
      <c r="E39" s="11" t="str">
        <f t="shared" si="3"/>
        <v/>
      </c>
    </row>
    <row r="40" spans="2:5" x14ac:dyDescent="0.25">
      <c r="B40" s="3"/>
      <c r="C40" s="9"/>
      <c r="D40" s="12" t="str">
        <f t="shared" si="2"/>
        <v xml:space="preserve"> </v>
      </c>
      <c r="E40" s="11" t="str">
        <f t="shared" si="3"/>
        <v/>
      </c>
    </row>
    <row r="41" spans="2:5" x14ac:dyDescent="0.25">
      <c r="B41" s="3"/>
      <c r="C41" s="9"/>
      <c r="D41" s="12" t="str">
        <f t="shared" si="2"/>
        <v xml:space="preserve"> </v>
      </c>
      <c r="E41" s="11" t="str">
        <f t="shared" si="3"/>
        <v/>
      </c>
    </row>
    <row r="42" spans="2:5" x14ac:dyDescent="0.25">
      <c r="B42" s="3"/>
      <c r="C42" s="9"/>
      <c r="D42" s="12" t="str">
        <f t="shared" si="2"/>
        <v xml:space="preserve"> </v>
      </c>
      <c r="E42" s="11" t="str">
        <f t="shared" si="3"/>
        <v/>
      </c>
    </row>
    <row r="43" spans="2:5" x14ac:dyDescent="0.25">
      <c r="B43" s="3"/>
      <c r="C43" s="9"/>
      <c r="D43" s="12" t="str">
        <f t="shared" si="2"/>
        <v xml:space="preserve"> </v>
      </c>
      <c r="E43" s="11" t="str">
        <f t="shared" si="3"/>
        <v/>
      </c>
    </row>
    <row r="44" spans="2:5" x14ac:dyDescent="0.25">
      <c r="B44" s="3"/>
      <c r="C44" s="9"/>
      <c r="D44" s="12" t="str">
        <f t="shared" si="2"/>
        <v xml:space="preserve"> </v>
      </c>
      <c r="E44" s="11" t="str">
        <f t="shared" si="3"/>
        <v/>
      </c>
    </row>
    <row r="45" spans="2:5" x14ac:dyDescent="0.25">
      <c r="B45" s="3"/>
      <c r="C45" s="9"/>
      <c r="D45" s="12" t="str">
        <f t="shared" si="2"/>
        <v xml:space="preserve"> </v>
      </c>
      <c r="E45" s="11" t="str">
        <f t="shared" si="3"/>
        <v/>
      </c>
    </row>
    <row r="46" spans="2:5" x14ac:dyDescent="0.25">
      <c r="B46" s="3"/>
      <c r="C46" s="9"/>
      <c r="D46" s="12" t="str">
        <f t="shared" si="2"/>
        <v xml:space="preserve"> </v>
      </c>
      <c r="E46" s="11" t="str">
        <f t="shared" si="3"/>
        <v/>
      </c>
    </row>
    <row r="47" spans="2:5" x14ac:dyDescent="0.25">
      <c r="B47" s="3"/>
      <c r="C47" s="9"/>
      <c r="D47" s="1"/>
      <c r="E47" s="2" t="str">
        <f t="shared" ref="E45:E53" si="4">IF(B47*C47&lt;&gt;0,B47*C47,"")</f>
        <v/>
      </c>
    </row>
    <row r="48" spans="2:5" x14ac:dyDescent="0.25">
      <c r="B48" s="3"/>
      <c r="C48" s="9"/>
      <c r="D48" s="1"/>
      <c r="E48" s="2" t="str">
        <f t="shared" si="4"/>
        <v/>
      </c>
    </row>
    <row r="49" spans="2:5" x14ac:dyDescent="0.25">
      <c r="B49" s="3"/>
      <c r="C49" s="9"/>
      <c r="D49" s="1"/>
      <c r="E49" s="2" t="str">
        <f t="shared" si="4"/>
        <v/>
      </c>
    </row>
    <row r="50" spans="2:5" x14ac:dyDescent="0.25">
      <c r="B50" s="3"/>
      <c r="C50" s="9"/>
      <c r="D50" s="1"/>
      <c r="E50" s="2" t="str">
        <f t="shared" si="4"/>
        <v/>
      </c>
    </row>
    <row r="51" spans="2:5" x14ac:dyDescent="0.25">
      <c r="B51" s="3"/>
      <c r="C51" s="9"/>
      <c r="D51" s="1"/>
      <c r="E51" s="2" t="str">
        <f t="shared" si="4"/>
        <v/>
      </c>
    </row>
    <row r="52" spans="2:5" x14ac:dyDescent="0.25">
      <c r="B52" s="3"/>
      <c r="C52" s="9"/>
      <c r="D52" s="1"/>
      <c r="E52" s="2" t="str">
        <f t="shared" si="4"/>
        <v/>
      </c>
    </row>
    <row r="53" spans="2:5" x14ac:dyDescent="0.25">
      <c r="B53" s="3"/>
      <c r="C53" s="9"/>
      <c r="D53" s="1"/>
      <c r="E53" s="2" t="str">
        <f t="shared" si="4"/>
        <v/>
      </c>
    </row>
    <row r="54" spans="2:5" x14ac:dyDescent="0.25">
      <c r="C54" s="9"/>
    </row>
    <row r="55" spans="2:5" x14ac:dyDescent="0.25">
      <c r="C55" s="9"/>
    </row>
    <row r="56" spans="2:5" x14ac:dyDescent="0.25">
      <c r="C56" s="9"/>
    </row>
    <row r="57" spans="2:5" x14ac:dyDescent="0.25">
      <c r="C57" s="9"/>
    </row>
    <row r="58" spans="2:5" x14ac:dyDescent="0.25">
      <c r="C58" s="9"/>
    </row>
    <row r="59" spans="2:5" x14ac:dyDescent="0.25">
      <c r="C59" s="9"/>
    </row>
    <row r="60" spans="2:5" x14ac:dyDescent="0.25">
      <c r="C60" s="9"/>
    </row>
    <row r="61" spans="2:5" x14ac:dyDescent="0.25">
      <c r="C61" s="9"/>
    </row>
    <row r="62" spans="2:5" x14ac:dyDescent="0.25">
      <c r="C62" s="9"/>
    </row>
    <row r="63" spans="2:5" x14ac:dyDescent="0.25">
      <c r="C63" s="9"/>
    </row>
  </sheetData>
  <mergeCells count="7">
    <mergeCell ref="E7:F7"/>
    <mergeCell ref="A1:E1"/>
    <mergeCell ref="A2:E2"/>
    <mergeCell ref="E3:F3"/>
    <mergeCell ref="E4:F4"/>
    <mergeCell ref="E5:F5"/>
    <mergeCell ref="E6:F6"/>
  </mergeCells>
  <conditionalFormatting sqref="B6">
    <cfRule type="cellIs" dxfId="2" priority="2" operator="between">
      <formula>0</formula>
      <formula>$B$3*0.1</formula>
    </cfRule>
    <cfRule type="cellIs" dxfId="1" priority="3" operator="greaterThan">
      <formula>$B$3*0.1</formula>
    </cfRule>
    <cfRule type="cellIs" dxfId="0" priority="4" operator="lessThan">
      <formula>0</formula>
    </cfRule>
  </conditionalFormatting>
  <conditionalFormatting sqref="D53:D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Orbit</vt:lpstr>
      <vt:lpstr>Safe Mode Orbit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Bradley</cp:lastModifiedBy>
  <dcterms:created xsi:type="dcterms:W3CDTF">2017-09-03T00:02:45Z</dcterms:created>
  <dcterms:modified xsi:type="dcterms:W3CDTF">2018-05-12T22:03:23Z</dcterms:modified>
</cp:coreProperties>
</file>