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CougSat1-PowerBoard\Documentation\"/>
    </mc:Choice>
  </mc:AlternateContent>
  <bookViews>
    <workbookView xWindow="360" yWindow="30" windowWidth="27795" windowHeight="12855" xr2:uid="{00000000-000D-0000-FFFF-FFFF00000000}"/>
  </bookViews>
  <sheets>
    <sheet name="Orbit" sheetId="2" r:id="rId1"/>
  </sheets>
  <calcPr calcId="171027"/>
</workbook>
</file>

<file path=xl/calcChain.xml><?xml version="1.0" encoding="utf-8"?>
<calcChain xmlns="http://schemas.openxmlformats.org/spreadsheetml/2006/main">
  <c r="B6" i="2" l="1"/>
  <c r="B4" i="2"/>
  <c r="B5" i="2"/>
  <c r="C12" i="2"/>
  <c r="D6" i="2" l="1"/>
  <c r="C28" i="2"/>
  <c r="B20" i="2"/>
  <c r="C21" i="2"/>
  <c r="B21" i="2"/>
  <c r="B26" i="2"/>
  <c r="C23" i="2" l="1"/>
  <c r="C20" i="2"/>
  <c r="C19" i="2"/>
  <c r="C18" i="2"/>
  <c r="B18" i="2"/>
  <c r="E22" i="2"/>
  <c r="E25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C14" i="2"/>
  <c r="B14" i="2"/>
  <c r="B12" i="2"/>
  <c r="D4" i="2" l="1"/>
  <c r="D3" i="2"/>
  <c r="D12" i="2" l="1"/>
  <c r="E12" i="2" s="1"/>
  <c r="B3" i="2"/>
  <c r="D18" i="2"/>
  <c r="E18" i="2" s="1"/>
  <c r="D16" i="2"/>
  <c r="E16" i="2" s="1"/>
  <c r="D22" i="2"/>
  <c r="D26" i="2"/>
  <c r="E26" i="2" s="1"/>
  <c r="D29" i="2"/>
  <c r="D33" i="2"/>
  <c r="D37" i="2"/>
  <c r="D41" i="2"/>
  <c r="D45" i="2"/>
  <c r="D49" i="2"/>
  <c r="D53" i="2"/>
  <c r="D25" i="2"/>
  <c r="D36" i="2"/>
  <c r="D48" i="2"/>
  <c r="D17" i="2"/>
  <c r="E17" i="2" s="1"/>
  <c r="D13" i="2"/>
  <c r="E13" i="2" s="1"/>
  <c r="D27" i="2"/>
  <c r="E27" i="2" s="1"/>
  <c r="D30" i="2"/>
  <c r="E30" i="2" s="1"/>
  <c r="D34" i="2"/>
  <c r="D38" i="2"/>
  <c r="D42" i="2"/>
  <c r="D46" i="2"/>
  <c r="D50" i="2"/>
  <c r="D54" i="2"/>
  <c r="D21" i="2"/>
  <c r="E21" i="2" s="1"/>
  <c r="D40" i="2"/>
  <c r="D52" i="2"/>
  <c r="D20" i="2"/>
  <c r="E20" i="2" s="1"/>
  <c r="D24" i="2"/>
  <c r="E24" i="2" s="1"/>
  <c r="D28" i="2"/>
  <c r="E28" i="2" s="1"/>
  <c r="D31" i="2"/>
  <c r="D35" i="2"/>
  <c r="D39" i="2"/>
  <c r="D43" i="2"/>
  <c r="D47" i="2"/>
  <c r="D51" i="2"/>
  <c r="D11" i="2"/>
  <c r="E11" i="2" s="1"/>
  <c r="D15" i="2"/>
  <c r="E15" i="2" s="1"/>
  <c r="D32" i="2"/>
  <c r="D44" i="2"/>
  <c r="D23" i="2"/>
  <c r="D14" i="2"/>
  <c r="E14" i="2" s="1"/>
  <c r="D19" i="2"/>
  <c r="E19" i="2" s="1"/>
  <c r="E61" i="2"/>
  <c r="E60" i="2"/>
  <c r="E59" i="2"/>
  <c r="E58" i="2"/>
  <c r="E57" i="2"/>
  <c r="E56" i="2"/>
  <c r="E55" i="2"/>
  <c r="E54" i="2"/>
  <c r="E53" i="2"/>
  <c r="B29" i="2"/>
  <c r="B25" i="2"/>
  <c r="B23" i="2"/>
  <c r="B22" i="2"/>
  <c r="E29" i="2" l="1"/>
  <c r="E23" i="2"/>
</calcChain>
</file>

<file path=xl/sharedStrings.xml><?xml version="1.0" encoding="utf-8"?>
<sst xmlns="http://schemas.openxmlformats.org/spreadsheetml/2006/main" count="66" uniqueCount="58">
  <si>
    <t>Time in Eclipse</t>
  </si>
  <si>
    <t>Time in Sun</t>
  </si>
  <si>
    <t>Panel Qty</t>
  </si>
  <si>
    <t>Panel Power</t>
  </si>
  <si>
    <t>Remaining</t>
  </si>
  <si>
    <t>Power Consumption</t>
  </si>
  <si>
    <t>Energy</t>
  </si>
  <si>
    <t>Total Energy</t>
  </si>
  <si>
    <t>Load</t>
  </si>
  <si>
    <t>Duty cycle</t>
  </si>
  <si>
    <t>IHU</t>
  </si>
  <si>
    <t>VHF Rx</t>
  </si>
  <si>
    <t>Magnetorquers</t>
  </si>
  <si>
    <t>IMU</t>
  </si>
  <si>
    <t>GPS</t>
  </si>
  <si>
    <t>SD Card</t>
  </si>
  <si>
    <t>ADCS</t>
  </si>
  <si>
    <t>Battery Heater</t>
  </si>
  <si>
    <t>Iridium Modem</t>
  </si>
  <si>
    <t>2 Metal core + 1 Air core</t>
  </si>
  <si>
    <r>
      <t xml:space="preserve">RockBLOCK 9603 - Each message has </t>
    </r>
    <r>
      <rPr>
        <b/>
        <sz val="11"/>
        <color theme="1"/>
        <rFont val="Calibri"/>
        <family val="2"/>
        <scheme val="minor"/>
      </rPr>
      <t>rough</t>
    </r>
    <r>
      <rPr>
        <sz val="11"/>
        <color theme="1"/>
        <rFont val="Calibri"/>
        <family val="2"/>
        <scheme val="minor"/>
      </rPr>
      <t xml:space="preserve"> Lat/Long</t>
    </r>
  </si>
  <si>
    <t>The Sun is a good heater too</t>
  </si>
  <si>
    <t>UV Sensor</t>
  </si>
  <si>
    <t>VEML6075</t>
  </si>
  <si>
    <t>PMIC</t>
  </si>
  <si>
    <t>Model</t>
  </si>
  <si>
    <t>Mode</t>
  </si>
  <si>
    <t>RUN</t>
  </si>
  <si>
    <t>STM32L432 @ 80 MHz</t>
  </si>
  <si>
    <t>STM32L496 @ 80 MHz</t>
  </si>
  <si>
    <t>Hours Per Orbit</t>
  </si>
  <si>
    <t>STOP 2</t>
  </si>
  <si>
    <t>Receiving</t>
  </si>
  <si>
    <t>Transmit</t>
  </si>
  <si>
    <t>STM32L476 @ 80 MHz</t>
  </si>
  <si>
    <t>UHF TX</t>
  </si>
  <si>
    <t>Geiger Counter</t>
  </si>
  <si>
    <t>Data Logging</t>
  </si>
  <si>
    <t>SwissBit S-46u</t>
  </si>
  <si>
    <t>OV5642</t>
  </si>
  <si>
    <t>OV7725</t>
  </si>
  <si>
    <t>Camera Gound</t>
  </si>
  <si>
    <t>Camera Telescope</t>
  </si>
  <si>
    <t>Phantom Loads</t>
  </si>
  <si>
    <t>Sum of all tiny loads</t>
  </si>
  <si>
    <t>POXA1328-003</t>
  </si>
  <si>
    <t>Aquiring</t>
  </si>
  <si>
    <t>BO055</t>
  </si>
  <si>
    <t>Camera Sun Sensor</t>
  </si>
  <si>
    <t>EPS Efficiency</t>
  </si>
  <si>
    <t>Coug Sat-1 Orbital Energy Budget</t>
  </si>
  <si>
    <r>
      <t>Time is based off a beta angle of 0</t>
    </r>
    <r>
      <rPr>
        <sz val="11"/>
        <color theme="1"/>
        <rFont val="Calibri"/>
        <family val="2"/>
      </rPr>
      <t>°</t>
    </r>
  </si>
  <si>
    <t>Worst case orbit relative to sun</t>
  </si>
  <si>
    <t>This sheet analyzes the energy in and out of the satellite per orbit</t>
  </si>
  <si>
    <t>Incident Angle Factor</t>
  </si>
  <si>
    <t>See chart to left</t>
  </si>
  <si>
    <t>Used Energy Sun</t>
  </si>
  <si>
    <t>Used Energy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</si>
</sst>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\ &quot;Panels&quot;"/>
    <numFmt numFmtId="165" formatCode="0.0\ &quot;hrs/day&quot;"/>
    <numFmt numFmtId="166" formatCode="0.00\ &quot;Wh&quot;"/>
    <numFmt numFmtId="167" formatCode="0.00\ &quot;W&quot;"/>
    <numFmt numFmtId="168" formatCode="0.0\ &quot;hours&quot;"/>
    <numFmt numFmtId="169" formatCode="0.0\ &quot;hr&quot;"/>
    <numFmt numFmtId="170" formatCode="0.000\ &quot;Wh&quot;"/>
    <numFmt numFmtId="171" formatCode="0.00\ &quot;hr&quot;"/>
    <numFmt numFmtId="172" formatCode="0.0\ &quot;W&quot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1" fillId="2" borderId="1" xfId="1" applyNumberFormat="1"/>
    <xf numFmtId="9" fontId="1" fillId="2" borderId="1" xfId="1" applyNumberFormat="1"/>
    <xf numFmtId="0" fontId="4" fillId="0" borderId="0" xfId="0" applyFont="1" applyAlignment="1">
      <alignment wrapText="1"/>
    </xf>
    <xf numFmtId="0" fontId="4" fillId="0" borderId="0" xfId="0" applyFont="1"/>
    <xf numFmtId="168" fontId="3" fillId="3" borderId="1" xfId="3" applyNumberFormat="1"/>
    <xf numFmtId="168" fontId="1" fillId="2" borderId="1" xfId="1" applyNumberFormat="1"/>
    <xf numFmtId="0" fontId="0" fillId="0" borderId="0" xfId="0" applyFont="1" applyAlignment="1">
      <alignment wrapText="1"/>
    </xf>
    <xf numFmtId="9" fontId="0" fillId="0" borderId="0" xfId="4" applyFont="1"/>
    <xf numFmtId="169" fontId="0" fillId="0" borderId="0" xfId="4" applyNumberFormat="1" applyFont="1"/>
    <xf numFmtId="170" fontId="0" fillId="0" borderId="0" xfId="0" applyNumberFormat="1"/>
    <xf numFmtId="171" fontId="0" fillId="0" borderId="0" xfId="4" applyNumberFormat="1" applyFont="1"/>
    <xf numFmtId="166" fontId="2" fillId="3" borderId="2" xfId="2" applyNumberFormat="1"/>
    <xf numFmtId="172" fontId="1" fillId="2" borderId="1" xfId="1" applyNumberFormat="1"/>
    <xf numFmtId="0" fontId="0" fillId="0" borderId="3" xfId="0" applyBorder="1"/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1628775</xdr:colOff>
      <xdr:row>0</xdr:row>
      <xdr:rowOff>0</xdr:rowOff>
    </xdr:from>
    <xdr:to>
      <xdr:col>7</xdr:col>
      <xdr:colOff>180975</xdr:colOff>
      <xdr:row>9</xdr:row>
      <xdr:rowOff>172585</xdr:rowOff>
    </xdr:to>
    <xdr:pic>
      <xdr:nvPicPr>
        <xdr:cNvPr id="2" name="Picture 1" descr="http://www.apricus.com/upload/userfiles/images/flat-plate-IAM.jpg">
          <a:extLst>
            <a:ext uri="{FF2B5EF4-FFF2-40B4-BE49-F238E27FC236}">
              <a16:creationId xmlns:a16="http://schemas.microsoft.com/office/drawing/2014/main" id="{DC371399-E5F3-4615-BB8E-5F77D7D0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0"/>
          <a:ext cx="2343150" cy="193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abSelected="1" workbookViewId="0">
      <pane ySplit="10" topLeftCell="A11" activePane="bottomLeft" state="frozen"/>
      <selection pane="bottomLeft" activeCell="B7" sqref="B7"/>
    </sheetView>
  </sheetViews>
  <sheetFormatPr defaultRowHeight="15" x14ac:dyDescent="0.25"/>
  <cols>
    <col min="1" max="1" width="18.85546875" bestFit="1" customWidth="1"/>
    <col min="2" max="2" width="12.85546875" bestFit="1" customWidth="1"/>
    <col min="3" max="3" width="20" bestFit="1" customWidth="1"/>
    <col min="4" max="4" width="9.5703125" bestFit="1" customWidth="1"/>
    <col min="5" max="5" width="9" bestFit="1" customWidth="1"/>
    <col min="6" max="6" width="44.7109375" bestFit="1" customWidth="1"/>
    <col min="7" max="7" width="12.140625" bestFit="1" customWidth="1"/>
    <col min="9" max="9" width="14.28515625" bestFit="1" customWidth="1"/>
    <col min="10" max="10" width="8.42578125" bestFit="1" customWidth="1"/>
  </cols>
  <sheetData>
    <row r="1" spans="1:7" ht="18.75" x14ac:dyDescent="0.3">
      <c r="A1" s="19" t="s">
        <v>50</v>
      </c>
      <c r="B1" s="19"/>
      <c r="C1" s="19"/>
      <c r="D1" s="19"/>
      <c r="E1" s="19"/>
    </row>
    <row r="2" spans="1:7" x14ac:dyDescent="0.25">
      <c r="A2" s="20" t="s">
        <v>53</v>
      </c>
      <c r="B2" s="20"/>
      <c r="C2" s="20"/>
      <c r="D2" s="20"/>
      <c r="E2" s="20"/>
    </row>
    <row r="3" spans="1:7" x14ac:dyDescent="0.25">
      <c r="A3" s="7" t="s">
        <v>7</v>
      </c>
      <c r="B3" s="15">
        <f>D6*D5*D7*D3*D8</f>
        <v>9.1854000000000013</v>
      </c>
      <c r="C3" t="s">
        <v>1</v>
      </c>
      <c r="D3" s="9">
        <f>18/16</f>
        <v>1.125</v>
      </c>
      <c r="E3" s="17" t="s">
        <v>51</v>
      </c>
      <c r="F3" s="18"/>
    </row>
    <row r="4" spans="1:7" x14ac:dyDescent="0.25">
      <c r="A4" s="7" t="s">
        <v>56</v>
      </c>
      <c r="B4" s="15">
        <f>SUM(E11:E61)*D3/SUM(D3:D4)</f>
        <v>3.1418496348749998</v>
      </c>
      <c r="C4" t="s">
        <v>0</v>
      </c>
      <c r="D4" s="8">
        <f>6/16</f>
        <v>0.375</v>
      </c>
      <c r="E4" s="17" t="s">
        <v>52</v>
      </c>
      <c r="F4" s="18"/>
    </row>
    <row r="5" spans="1:7" x14ac:dyDescent="0.25">
      <c r="A5" s="7" t="s">
        <v>57</v>
      </c>
      <c r="B5" s="15">
        <f>SUM(E11:E61)*D4/SUM(D3:D4)</f>
        <v>1.0472832116249999</v>
      </c>
      <c r="C5" t="s">
        <v>2</v>
      </c>
      <c r="D5" s="4">
        <v>4</v>
      </c>
      <c r="E5" s="17"/>
      <c r="F5" s="18"/>
    </row>
    <row r="6" spans="1:7" x14ac:dyDescent="0.25">
      <c r="A6" s="7" t="s">
        <v>4</v>
      </c>
      <c r="B6" s="2">
        <f>B3-SUM(B4:B5)</f>
        <v>4.9962671535000016</v>
      </c>
      <c r="C6" t="s">
        <v>3</v>
      </c>
      <c r="D6" s="16">
        <f>2*2.4*17.5/1000*27</f>
        <v>2.2680000000000002</v>
      </c>
      <c r="E6" s="17"/>
      <c r="F6" s="18"/>
    </row>
    <row r="7" spans="1:7" x14ac:dyDescent="0.25">
      <c r="C7" t="s">
        <v>49</v>
      </c>
      <c r="D7" s="5">
        <v>0.9</v>
      </c>
      <c r="E7" s="17"/>
      <c r="F7" s="18"/>
    </row>
    <row r="8" spans="1:7" x14ac:dyDescent="0.25">
      <c r="C8" t="s">
        <v>54</v>
      </c>
      <c r="D8" s="5">
        <v>1</v>
      </c>
      <c r="E8" s="17" t="s">
        <v>55</v>
      </c>
      <c r="F8" s="18"/>
    </row>
    <row r="10" spans="1:7" ht="30" x14ac:dyDescent="0.25">
      <c r="A10" s="6" t="s">
        <v>8</v>
      </c>
      <c r="B10" s="6" t="s">
        <v>5</v>
      </c>
      <c r="C10" s="6" t="s">
        <v>9</v>
      </c>
      <c r="D10" s="6" t="s">
        <v>30</v>
      </c>
      <c r="E10" s="6" t="s">
        <v>6</v>
      </c>
      <c r="F10" s="6" t="s">
        <v>25</v>
      </c>
      <c r="G10" s="6" t="s">
        <v>26</v>
      </c>
    </row>
    <row r="11" spans="1:7" x14ac:dyDescent="0.25">
      <c r="A11" t="s">
        <v>24</v>
      </c>
      <c r="B11" s="3">
        <v>0.04</v>
      </c>
      <c r="C11" s="11">
        <v>0.5</v>
      </c>
      <c r="D11" s="14">
        <f t="shared" ref="D11:D54" si="0">IF(C11*($D$3+$D$4)&lt;&gt;0, C11*($D$3+$D$4), " ")</f>
        <v>0.75</v>
      </c>
      <c r="E11" s="13">
        <f>IF(C11&lt;&gt;0,B11*D11,"")</f>
        <v>0.03</v>
      </c>
      <c r="F11" t="s">
        <v>28</v>
      </c>
      <c r="G11" s="10" t="s">
        <v>27</v>
      </c>
    </row>
    <row r="12" spans="1:7" x14ac:dyDescent="0.25">
      <c r="B12" s="3">
        <f>0.00000128*3.3</f>
        <v>4.2239999999999997E-6</v>
      </c>
      <c r="C12" s="11">
        <f>1-C11</f>
        <v>0.5</v>
      </c>
      <c r="D12" s="14">
        <f t="shared" si="0"/>
        <v>0.75</v>
      </c>
      <c r="E12" s="13">
        <f>IF(C12&lt;&gt;0,B12*D12,"")</f>
        <v>3.168E-6</v>
      </c>
      <c r="F12" t="s">
        <v>28</v>
      </c>
      <c r="G12" t="s">
        <v>31</v>
      </c>
    </row>
    <row r="13" spans="1:7" x14ac:dyDescent="0.25">
      <c r="A13" t="s">
        <v>10</v>
      </c>
      <c r="B13" s="3">
        <v>0.05</v>
      </c>
      <c r="C13" s="11">
        <v>0.5</v>
      </c>
      <c r="D13" s="14">
        <f t="shared" si="0"/>
        <v>0.75</v>
      </c>
      <c r="E13" s="13">
        <f>IF(C13&lt;&gt;0,B13*D13,"")</f>
        <v>3.7500000000000006E-2</v>
      </c>
      <c r="F13" t="s">
        <v>29</v>
      </c>
      <c r="G13" t="s">
        <v>27</v>
      </c>
    </row>
    <row r="14" spans="1:7" x14ac:dyDescent="0.25">
      <c r="B14" s="3">
        <f>0.00000286*3.3</f>
        <v>9.4380000000000001E-6</v>
      </c>
      <c r="C14" s="11">
        <f>1-C13</f>
        <v>0.5</v>
      </c>
      <c r="D14" s="14">
        <f t="shared" si="0"/>
        <v>0.75</v>
      </c>
      <c r="E14" s="13">
        <f>IF(C14&lt;&gt;0,B14*D14,"")</f>
        <v>7.0785000000000001E-6</v>
      </c>
      <c r="F14" t="s">
        <v>29</v>
      </c>
      <c r="G14" t="s">
        <v>31</v>
      </c>
    </row>
    <row r="15" spans="1:7" x14ac:dyDescent="0.25">
      <c r="A15" t="s">
        <v>11</v>
      </c>
      <c r="B15" s="3">
        <v>0.48</v>
      </c>
      <c r="C15" s="11">
        <v>1</v>
      </c>
      <c r="D15" s="14">
        <f t="shared" si="0"/>
        <v>1.5</v>
      </c>
      <c r="E15" s="13">
        <f>IF(C15&lt;&gt;0,B15*D15,"")</f>
        <v>0.72</v>
      </c>
      <c r="G15" t="s">
        <v>32</v>
      </c>
    </row>
    <row r="16" spans="1:7" x14ac:dyDescent="0.25">
      <c r="A16" t="s">
        <v>35</v>
      </c>
      <c r="B16" s="3">
        <v>4</v>
      </c>
      <c r="C16" s="11">
        <v>0.1</v>
      </c>
      <c r="D16" s="14">
        <f t="shared" si="0"/>
        <v>0.15000000000000002</v>
      </c>
      <c r="E16" s="13">
        <f>IF(C16&lt;&gt;0,B16*D16,"")</f>
        <v>0.60000000000000009</v>
      </c>
      <c r="G16" t="s">
        <v>33</v>
      </c>
    </row>
    <row r="17" spans="1:7" x14ac:dyDescent="0.25">
      <c r="A17" t="s">
        <v>16</v>
      </c>
      <c r="B17" s="3">
        <v>0.05</v>
      </c>
      <c r="C17" s="11">
        <v>1</v>
      </c>
      <c r="D17" s="14">
        <f t="shared" si="0"/>
        <v>1.5</v>
      </c>
      <c r="E17" s="13">
        <f>IF(C17&lt;&gt;0,B17*D17,"")</f>
        <v>7.5000000000000011E-2</v>
      </c>
      <c r="F17" t="s">
        <v>34</v>
      </c>
      <c r="G17" t="s">
        <v>27</v>
      </c>
    </row>
    <row r="18" spans="1:7" x14ac:dyDescent="0.25">
      <c r="B18" s="3">
        <f>0.00000286*3.3</f>
        <v>9.4380000000000001E-6</v>
      </c>
      <c r="C18" s="11">
        <f>1-C17</f>
        <v>0</v>
      </c>
      <c r="D18" s="14" t="str">
        <f t="shared" si="0"/>
        <v xml:space="preserve"> </v>
      </c>
      <c r="E18" s="13" t="str">
        <f>IF(C18&lt;&gt;0,B18*D18,"")</f>
        <v/>
      </c>
      <c r="F18" t="s">
        <v>34</v>
      </c>
      <c r="G18" t="s">
        <v>31</v>
      </c>
    </row>
    <row r="19" spans="1:7" x14ac:dyDescent="0.25">
      <c r="A19" t="s">
        <v>12</v>
      </c>
      <c r="B19" s="3">
        <v>0.6</v>
      </c>
      <c r="C19" s="11">
        <f>C17</f>
        <v>1</v>
      </c>
      <c r="D19" s="14">
        <f t="shared" si="0"/>
        <v>1.5</v>
      </c>
      <c r="E19" s="13">
        <f>IF(C19&lt;&gt;0,B19*D19,"")</f>
        <v>0.89999999999999991</v>
      </c>
      <c r="F19" t="s">
        <v>19</v>
      </c>
    </row>
    <row r="20" spans="1:7" x14ac:dyDescent="0.25">
      <c r="A20" t="s">
        <v>13</v>
      </c>
      <c r="B20" s="3">
        <f>3.3*0.0123</f>
        <v>4.0590000000000001E-2</v>
      </c>
      <c r="C20" s="11">
        <f>C17</f>
        <v>1</v>
      </c>
      <c r="D20" s="14">
        <f t="shared" si="0"/>
        <v>1.5</v>
      </c>
      <c r="E20" s="13">
        <f>IF(C20&lt;&gt;0,B20*D20,"")</f>
        <v>6.0885000000000002E-2</v>
      </c>
      <c r="F20" t="s">
        <v>47</v>
      </c>
    </row>
    <row r="21" spans="1:7" x14ac:dyDescent="0.25">
      <c r="A21" t="s">
        <v>14</v>
      </c>
      <c r="B21" s="3">
        <f>0.03*3.3</f>
        <v>9.8999999999999991E-2</v>
      </c>
      <c r="C21" s="11">
        <f>C17</f>
        <v>1</v>
      </c>
      <c r="D21" s="14">
        <f t="shared" si="0"/>
        <v>1.5</v>
      </c>
      <c r="E21" s="13">
        <f>IF(C21&lt;&gt;0,B21*D21,"")</f>
        <v>0.14849999999999999</v>
      </c>
      <c r="F21" t="s">
        <v>45</v>
      </c>
      <c r="G21" t="s">
        <v>46</v>
      </c>
    </row>
    <row r="22" spans="1:7" x14ac:dyDescent="0.25">
      <c r="A22" t="s">
        <v>36</v>
      </c>
      <c r="B22" s="3">
        <f>5*0.03</f>
        <v>0.15</v>
      </c>
      <c r="C22" s="11"/>
      <c r="D22" s="14" t="str">
        <f t="shared" si="0"/>
        <v xml:space="preserve"> </v>
      </c>
      <c r="E22" s="13" t="str">
        <f>IF(C22&lt;&gt;0,B22*D22,"")</f>
        <v/>
      </c>
    </row>
    <row r="23" spans="1:7" x14ac:dyDescent="0.25">
      <c r="A23" t="s">
        <v>15</v>
      </c>
      <c r="B23" s="3">
        <f>3.3*0.1</f>
        <v>0.33</v>
      </c>
      <c r="C23" s="11">
        <f>C11</f>
        <v>0.5</v>
      </c>
      <c r="D23" s="14">
        <f t="shared" si="0"/>
        <v>0.75</v>
      </c>
      <c r="E23" s="13">
        <f>IF(C23&lt;&gt;0,B23*D23,"")</f>
        <v>0.2475</v>
      </c>
      <c r="F23" t="s">
        <v>38</v>
      </c>
      <c r="G23" t="s">
        <v>37</v>
      </c>
    </row>
    <row r="24" spans="1:7" x14ac:dyDescent="0.25">
      <c r="A24" t="s">
        <v>17</v>
      </c>
      <c r="B24" s="3">
        <v>1</v>
      </c>
      <c r="C24" s="11">
        <v>0.2</v>
      </c>
      <c r="D24" s="14">
        <f t="shared" si="0"/>
        <v>0.30000000000000004</v>
      </c>
      <c r="E24" s="13">
        <f>IF(C24&lt;&gt;0,B24*D24,"")</f>
        <v>0.30000000000000004</v>
      </c>
      <c r="F24" t="s">
        <v>21</v>
      </c>
    </row>
    <row r="25" spans="1:7" x14ac:dyDescent="0.25">
      <c r="A25" t="s">
        <v>18</v>
      </c>
      <c r="B25" s="3">
        <f>5*0.45</f>
        <v>2.25</v>
      </c>
      <c r="C25" s="11"/>
      <c r="D25" s="14" t="str">
        <f t="shared" si="0"/>
        <v xml:space="preserve"> </v>
      </c>
      <c r="E25" s="13" t="str">
        <f>IF(C25&lt;&gt;0,B25*D25,"")</f>
        <v/>
      </c>
      <c r="F25" t="s">
        <v>20</v>
      </c>
    </row>
    <row r="26" spans="1:7" x14ac:dyDescent="0.25">
      <c r="A26" t="s">
        <v>41</v>
      </c>
      <c r="B26" s="3">
        <f>0.27*3</f>
        <v>0.81</v>
      </c>
      <c r="C26" s="11">
        <v>0.1</v>
      </c>
      <c r="D26" s="14">
        <f t="shared" si="0"/>
        <v>0.15000000000000002</v>
      </c>
      <c r="E26" s="13">
        <f>IF(C26&lt;&gt;0,B26*D26,"")</f>
        <v>0.12150000000000002</v>
      </c>
      <c r="F26" t="s">
        <v>39</v>
      </c>
    </row>
    <row r="27" spans="1:7" x14ac:dyDescent="0.25">
      <c r="A27" t="s">
        <v>42</v>
      </c>
      <c r="B27" s="3">
        <v>0.12</v>
      </c>
      <c r="C27" s="11">
        <v>0.1</v>
      </c>
      <c r="D27" s="14">
        <f t="shared" si="0"/>
        <v>0.15000000000000002</v>
      </c>
      <c r="E27" s="13">
        <f>IF(C27&lt;&gt;0,B27*D27,"")</f>
        <v>1.8000000000000002E-2</v>
      </c>
      <c r="F27" t="s">
        <v>40</v>
      </c>
    </row>
    <row r="28" spans="1:7" x14ac:dyDescent="0.25">
      <c r="A28" t="s">
        <v>48</v>
      </c>
      <c r="B28" s="3">
        <v>0.12</v>
      </c>
      <c r="C28" s="11">
        <f>C17</f>
        <v>1</v>
      </c>
      <c r="D28" s="14">
        <f t="shared" si="0"/>
        <v>1.5</v>
      </c>
      <c r="E28" s="13">
        <f>IF(C28&lt;&gt;0,B28*D28,"")</f>
        <v>0.18</v>
      </c>
      <c r="F28" t="s">
        <v>40</v>
      </c>
    </row>
    <row r="29" spans="1:7" x14ac:dyDescent="0.25">
      <c r="A29" t="s">
        <v>22</v>
      </c>
      <c r="B29" s="3">
        <f>3.3*0.00048</f>
        <v>1.5839999999999999E-3</v>
      </c>
      <c r="C29" s="11">
        <v>0.1</v>
      </c>
      <c r="D29" s="14">
        <f t="shared" si="0"/>
        <v>0.15000000000000002</v>
      </c>
      <c r="E29" s="13">
        <f>IF(C29&lt;&gt;0,B29*D29,"")</f>
        <v>2.3760000000000003E-4</v>
      </c>
      <c r="F29" t="s">
        <v>23</v>
      </c>
    </row>
    <row r="30" spans="1:7" x14ac:dyDescent="0.25">
      <c r="A30" t="s">
        <v>43</v>
      </c>
      <c r="B30" s="3">
        <v>0.5</v>
      </c>
      <c r="C30" s="11">
        <v>1</v>
      </c>
      <c r="D30" s="14">
        <f t="shared" si="0"/>
        <v>1.5</v>
      </c>
      <c r="E30" s="13">
        <f>IF(C30&lt;&gt;0,B30*D30,"")</f>
        <v>0.75</v>
      </c>
      <c r="F30" t="s">
        <v>44</v>
      </c>
    </row>
    <row r="31" spans="1:7" x14ac:dyDescent="0.25">
      <c r="B31" s="3"/>
      <c r="C31" s="11"/>
      <c r="D31" s="14" t="str">
        <f t="shared" si="0"/>
        <v xml:space="preserve"> </v>
      </c>
      <c r="E31" s="13" t="str">
        <f>IF(C31&lt;&gt;0,B31*D31,"")</f>
        <v/>
      </c>
    </row>
    <row r="32" spans="1:7" x14ac:dyDescent="0.25">
      <c r="B32" s="3"/>
      <c r="C32" s="11"/>
      <c r="D32" s="14" t="str">
        <f t="shared" si="0"/>
        <v xml:space="preserve"> </v>
      </c>
      <c r="E32" s="13" t="str">
        <f>IF(C32&lt;&gt;0,B32*D32,"")</f>
        <v/>
      </c>
    </row>
    <row r="33" spans="2:5" x14ac:dyDescent="0.25">
      <c r="B33" s="3"/>
      <c r="C33" s="11"/>
      <c r="D33" s="14" t="str">
        <f t="shared" si="0"/>
        <v xml:space="preserve"> </v>
      </c>
      <c r="E33" s="13" t="str">
        <f>IF(C33&lt;&gt;0,B33*D33,"")</f>
        <v/>
      </c>
    </row>
    <row r="34" spans="2:5" x14ac:dyDescent="0.25">
      <c r="B34" s="3"/>
      <c r="C34" s="11"/>
      <c r="D34" s="14" t="str">
        <f t="shared" si="0"/>
        <v xml:space="preserve"> </v>
      </c>
      <c r="E34" s="13" t="str">
        <f>IF(C34&lt;&gt;0,B34*D34,"")</f>
        <v/>
      </c>
    </row>
    <row r="35" spans="2:5" x14ac:dyDescent="0.25">
      <c r="B35" s="3"/>
      <c r="C35" s="11"/>
      <c r="D35" s="14" t="str">
        <f t="shared" si="0"/>
        <v xml:space="preserve"> </v>
      </c>
      <c r="E35" s="13" t="str">
        <f>IF(C35&lt;&gt;0,B35*D35,"")</f>
        <v/>
      </c>
    </row>
    <row r="36" spans="2:5" x14ac:dyDescent="0.25">
      <c r="B36" s="3"/>
      <c r="C36" s="11"/>
      <c r="D36" s="14" t="str">
        <f t="shared" si="0"/>
        <v xml:space="preserve"> </v>
      </c>
      <c r="E36" s="13" t="str">
        <f>IF(C36&lt;&gt;0,B36*D36,"")</f>
        <v/>
      </c>
    </row>
    <row r="37" spans="2:5" x14ac:dyDescent="0.25">
      <c r="B37" s="3"/>
      <c r="C37" s="11"/>
      <c r="D37" s="14" t="str">
        <f t="shared" si="0"/>
        <v xml:space="preserve"> </v>
      </c>
      <c r="E37" s="13" t="str">
        <f>IF(C37&lt;&gt;0,B37*D37,"")</f>
        <v/>
      </c>
    </row>
    <row r="38" spans="2:5" x14ac:dyDescent="0.25">
      <c r="B38" s="3"/>
      <c r="C38" s="11"/>
      <c r="D38" s="12" t="str">
        <f t="shared" si="0"/>
        <v xml:space="preserve"> </v>
      </c>
      <c r="E38" s="13" t="str">
        <f>IF(C38&lt;&gt;0,B38*D38,"")</f>
        <v/>
      </c>
    </row>
    <row r="39" spans="2:5" x14ac:dyDescent="0.25">
      <c r="B39" s="3"/>
      <c r="C39" s="11"/>
      <c r="D39" s="12" t="str">
        <f t="shared" si="0"/>
        <v xml:space="preserve"> </v>
      </c>
      <c r="E39" s="13" t="str">
        <f>IF(C39&lt;&gt;0,B39*D39,"")</f>
        <v/>
      </c>
    </row>
    <row r="40" spans="2:5" x14ac:dyDescent="0.25">
      <c r="B40" s="3"/>
      <c r="C40" s="11"/>
      <c r="D40" s="12" t="str">
        <f t="shared" si="0"/>
        <v xml:space="preserve"> </v>
      </c>
      <c r="E40" s="13" t="str">
        <f>IF(C40&lt;&gt;0,B40*D40,"")</f>
        <v/>
      </c>
    </row>
    <row r="41" spans="2:5" x14ac:dyDescent="0.25">
      <c r="B41" s="3"/>
      <c r="C41" s="11"/>
      <c r="D41" s="12" t="str">
        <f t="shared" si="0"/>
        <v xml:space="preserve"> </v>
      </c>
      <c r="E41" s="13" t="str">
        <f>IF(C41&lt;&gt;0,B41*D41,"")</f>
        <v/>
      </c>
    </row>
    <row r="42" spans="2:5" x14ac:dyDescent="0.25">
      <c r="B42" s="3"/>
      <c r="C42" s="11"/>
      <c r="D42" s="12" t="str">
        <f t="shared" si="0"/>
        <v xml:space="preserve"> </v>
      </c>
      <c r="E42" s="13" t="str">
        <f>IF(C42&lt;&gt;0,B42*D42,"")</f>
        <v/>
      </c>
    </row>
    <row r="43" spans="2:5" x14ac:dyDescent="0.25">
      <c r="B43" s="3"/>
      <c r="C43" s="11"/>
      <c r="D43" s="12" t="str">
        <f t="shared" si="0"/>
        <v xml:space="preserve"> </v>
      </c>
      <c r="E43" s="13" t="str">
        <f>IF(C43&lt;&gt;0,B43*D43,"")</f>
        <v/>
      </c>
    </row>
    <row r="44" spans="2:5" x14ac:dyDescent="0.25">
      <c r="B44" s="3"/>
      <c r="C44" s="11"/>
      <c r="D44" s="12" t="str">
        <f t="shared" si="0"/>
        <v xml:space="preserve"> </v>
      </c>
      <c r="E44" s="13" t="str">
        <f>IF(C44&lt;&gt;0,B44*D44,"")</f>
        <v/>
      </c>
    </row>
    <row r="45" spans="2:5" x14ac:dyDescent="0.25">
      <c r="B45" s="3"/>
      <c r="C45" s="11"/>
      <c r="D45" s="12" t="str">
        <f t="shared" si="0"/>
        <v xml:space="preserve"> </v>
      </c>
      <c r="E45" s="13" t="str">
        <f>IF(C45&lt;&gt;0,B45*D45,"")</f>
        <v/>
      </c>
    </row>
    <row r="46" spans="2:5" x14ac:dyDescent="0.25">
      <c r="B46" s="3"/>
      <c r="C46" s="11"/>
      <c r="D46" s="12" t="str">
        <f t="shared" si="0"/>
        <v xml:space="preserve"> </v>
      </c>
      <c r="E46" s="13" t="str">
        <f>IF(C46&lt;&gt;0,B46*D46,"")</f>
        <v/>
      </c>
    </row>
    <row r="47" spans="2:5" x14ac:dyDescent="0.25">
      <c r="B47" s="3"/>
      <c r="C47" s="11"/>
      <c r="D47" s="12" t="str">
        <f t="shared" si="0"/>
        <v xml:space="preserve"> </v>
      </c>
      <c r="E47" s="13" t="str">
        <f>IF(C47&lt;&gt;0,B47*D47,"")</f>
        <v/>
      </c>
    </row>
    <row r="48" spans="2:5" x14ac:dyDescent="0.25">
      <c r="B48" s="3"/>
      <c r="C48" s="11"/>
      <c r="D48" s="12" t="str">
        <f t="shared" si="0"/>
        <v xml:space="preserve"> </v>
      </c>
      <c r="E48" s="13" t="str">
        <f>IF(C48&lt;&gt;0,B48*D48,"")</f>
        <v/>
      </c>
    </row>
    <row r="49" spans="2:5" x14ac:dyDescent="0.25">
      <c r="B49" s="3"/>
      <c r="C49" s="11"/>
      <c r="D49" s="12" t="str">
        <f t="shared" si="0"/>
        <v xml:space="preserve"> </v>
      </c>
      <c r="E49" s="13" t="str">
        <f>IF(C49&lt;&gt;0,B49*D49,"")</f>
        <v/>
      </c>
    </row>
    <row r="50" spans="2:5" x14ac:dyDescent="0.25">
      <c r="B50" s="3"/>
      <c r="C50" s="11"/>
      <c r="D50" s="12" t="str">
        <f t="shared" si="0"/>
        <v xml:space="preserve"> </v>
      </c>
      <c r="E50" s="13" t="str">
        <f>IF(C50&lt;&gt;0,B50*D50,"")</f>
        <v/>
      </c>
    </row>
    <row r="51" spans="2:5" x14ac:dyDescent="0.25">
      <c r="B51" s="3"/>
      <c r="C51" s="11"/>
      <c r="D51" s="12" t="str">
        <f t="shared" si="0"/>
        <v xml:space="preserve"> </v>
      </c>
      <c r="E51" s="13" t="str">
        <f>IF(C51&lt;&gt;0,B51*D51,"")</f>
        <v/>
      </c>
    </row>
    <row r="52" spans="2:5" x14ac:dyDescent="0.25">
      <c r="B52" s="3"/>
      <c r="C52" s="11"/>
      <c r="D52" s="12" t="str">
        <f t="shared" si="0"/>
        <v xml:space="preserve"> </v>
      </c>
      <c r="E52" s="13" t="str">
        <f>IF(C52&lt;&gt;0,B52*D52,"")</f>
        <v/>
      </c>
    </row>
    <row r="53" spans="2:5" x14ac:dyDescent="0.25">
      <c r="B53" s="3"/>
      <c r="C53" s="11"/>
      <c r="D53" s="12" t="str">
        <f t="shared" si="0"/>
        <v xml:space="preserve"> </v>
      </c>
      <c r="E53" s="2" t="str">
        <f>IF(B53*C53&lt;&gt;0,B53*C53,"")</f>
        <v/>
      </c>
    </row>
    <row r="54" spans="2:5" x14ac:dyDescent="0.25">
      <c r="B54" s="3"/>
      <c r="C54" s="11"/>
      <c r="D54" s="12" t="str">
        <f t="shared" si="0"/>
        <v xml:space="preserve"> </v>
      </c>
      <c r="E54" s="2" t="str">
        <f>IF(B54*C54&lt;&gt;0,B54*C54,"")</f>
        <v/>
      </c>
    </row>
    <row r="55" spans="2:5" x14ac:dyDescent="0.25">
      <c r="B55" s="3"/>
      <c r="C55" s="11"/>
      <c r="D55" s="1"/>
      <c r="E55" s="2" t="str">
        <f>IF(B55*C55&lt;&gt;0,B55*C55,"")</f>
        <v/>
      </c>
    </row>
    <row r="56" spans="2:5" x14ac:dyDescent="0.25">
      <c r="B56" s="3"/>
      <c r="C56" s="11"/>
      <c r="D56" s="1"/>
      <c r="E56" s="2" t="str">
        <f>IF(B56*C56&lt;&gt;0,B56*C56,"")</f>
        <v/>
      </c>
    </row>
    <row r="57" spans="2:5" x14ac:dyDescent="0.25">
      <c r="B57" s="3"/>
      <c r="C57" s="11"/>
      <c r="D57" s="1"/>
      <c r="E57" s="2" t="str">
        <f>IF(B57*C57&lt;&gt;0,B57*C57,"")</f>
        <v/>
      </c>
    </row>
    <row r="58" spans="2:5" x14ac:dyDescent="0.25">
      <c r="B58" s="3"/>
      <c r="C58" s="11"/>
      <c r="D58" s="1"/>
      <c r="E58" s="2" t="str">
        <f>IF(B58*C58&lt;&gt;0,B58*C58,"")</f>
        <v/>
      </c>
    </row>
    <row r="59" spans="2:5" x14ac:dyDescent="0.25">
      <c r="B59" s="3"/>
      <c r="C59" s="11"/>
      <c r="D59" s="1"/>
      <c r="E59" s="2" t="str">
        <f>IF(B59*C59&lt;&gt;0,B59*C59,"")</f>
        <v/>
      </c>
    </row>
    <row r="60" spans="2:5" x14ac:dyDescent="0.25">
      <c r="B60" s="3"/>
      <c r="C60" s="11"/>
      <c r="D60" s="1"/>
      <c r="E60" s="2" t="str">
        <f>IF(B60*C60&lt;&gt;0,B60*C60,"")</f>
        <v/>
      </c>
    </row>
    <row r="61" spans="2:5" x14ac:dyDescent="0.25">
      <c r="B61" s="3"/>
      <c r="C61" s="11"/>
      <c r="D61" s="1"/>
      <c r="E61" s="2" t="str">
        <f>IF(B61*C61&lt;&gt;0,B61*C61,"")</f>
        <v/>
      </c>
    </row>
    <row r="62" spans="2:5" x14ac:dyDescent="0.25">
      <c r="C62" s="11"/>
    </row>
    <row r="63" spans="2:5" x14ac:dyDescent="0.25">
      <c r="C63" s="11"/>
    </row>
    <row r="64" spans="2:5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</sheetData>
  <mergeCells count="8">
    <mergeCell ref="E7:F7"/>
    <mergeCell ref="E8:F8"/>
    <mergeCell ref="A1:E1"/>
    <mergeCell ref="A2:E2"/>
    <mergeCell ref="E3:F3"/>
    <mergeCell ref="E4:F4"/>
    <mergeCell ref="E5:F5"/>
    <mergeCell ref="E6:F6"/>
  </mergeCells>
  <conditionalFormatting sqref="B6">
    <cfRule type="cellIs" dxfId="2" priority="8" operator="between">
      <formula>0</formula>
      <formula>$B$3*0.1</formula>
    </cfRule>
    <cfRule type="cellIs" dxfId="1" priority="9" operator="greaterThan">
      <formula>$B$3*0.1</formula>
    </cfRule>
    <cfRule type="cellIs" dxfId="0" priority="10" operator="lessThan">
      <formula>0</formula>
    </cfRule>
  </conditionalFormatting>
  <conditionalFormatting sqref="D61:D6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6 E19:E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Bradley</cp:lastModifiedBy>
  <dcterms:created xsi:type="dcterms:W3CDTF">2017-09-03T00:02:45Z</dcterms:created>
  <dcterms:modified xsi:type="dcterms:W3CDTF">2017-12-09T22:07:52Z</dcterms:modified>
</cp:coreProperties>
</file>