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at\Systems\"/>
    </mc:Choice>
  </mc:AlternateContent>
  <bookViews>
    <workbookView xWindow="0" yWindow="0" windowWidth="15345" windowHeight="4455" xr2:uid="{00000000-000D-0000-FFFF-FFFF00000000}"/>
  </bookViews>
  <sheets>
    <sheet name="Notes" sheetId="3" r:id="rId1"/>
    <sheet name="Uplink" sheetId="1" r:id="rId2"/>
    <sheet name="Downlink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A24" i="2"/>
  <c r="E20" i="2"/>
  <c r="E18" i="2"/>
  <c r="A18" i="2"/>
  <c r="E14" i="2"/>
  <c r="E21" i="2" s="1"/>
  <c r="E9" i="2"/>
  <c r="E12" i="2" s="1"/>
  <c r="B4" i="2"/>
  <c r="E25" i="1"/>
  <c r="E26" i="2" l="1"/>
  <c r="E20" i="1"/>
  <c r="E18" i="1"/>
  <c r="E34" i="2" l="1"/>
  <c r="E36" i="2" s="1"/>
  <c r="E28" i="2"/>
  <c r="E9" i="1"/>
  <c r="E12" i="1" s="1"/>
  <c r="B4" i="1"/>
  <c r="E14" i="1" s="1"/>
  <c r="A24" i="1"/>
  <c r="A18" i="1"/>
  <c r="E21" i="1" l="1"/>
  <c r="E26" i="1" l="1"/>
  <c r="E34" i="1" l="1"/>
  <c r="E36" i="1" s="1"/>
  <c r="E28" i="1"/>
</calcChain>
</file>

<file path=xl/sharedStrings.xml><?xml version="1.0" encoding="utf-8"?>
<sst xmlns="http://schemas.openxmlformats.org/spreadsheetml/2006/main" count="121" uniqueCount="63">
  <si>
    <t>Transmiter at</t>
  </si>
  <si>
    <t>Orbit Altitude</t>
  </si>
  <si>
    <t>Slant Range</t>
  </si>
  <si>
    <t>Antenna Type (TX)</t>
  </si>
  <si>
    <t>Receiver at</t>
  </si>
  <si>
    <t>Weather</t>
  </si>
  <si>
    <t>Antenna Type(RX)</t>
  </si>
  <si>
    <t>Ground Station</t>
  </si>
  <si>
    <t>Cross Yagi</t>
  </si>
  <si>
    <t>CougSat-1</t>
  </si>
  <si>
    <t>Clear Sky</t>
  </si>
  <si>
    <t>Dipole</t>
  </si>
  <si>
    <t>General Information</t>
  </si>
  <si>
    <t>Power Output</t>
  </si>
  <si>
    <t>Total Transmittion Line Losses</t>
  </si>
  <si>
    <t>Antenna Gain</t>
  </si>
  <si>
    <t>Free-Space Path Loss</t>
  </si>
  <si>
    <t>Stellite Transmission Line Losses</t>
  </si>
  <si>
    <t>Ionospheric Loss</t>
  </si>
  <si>
    <t>Rain Loss</t>
  </si>
  <si>
    <t>Total Loss</t>
  </si>
  <si>
    <t>Receiver System (at CougSat-1)</t>
  </si>
  <si>
    <t>Transmitter System (at Ground Station)</t>
  </si>
  <si>
    <t>Carrier-to-Noise Density Ratio (C/N)</t>
  </si>
  <si>
    <t>Modulation Process</t>
  </si>
  <si>
    <t>System desired Data Rate</t>
  </si>
  <si>
    <t>Demodulation Method Selected</t>
  </si>
  <si>
    <t>System Allowed Bit-Error-Rate</t>
  </si>
  <si>
    <t>Demodulator Implementation Loss</t>
  </si>
  <si>
    <t>Link Performance</t>
  </si>
  <si>
    <t>System Link Margin (&gt;0.0 dB for the link to work)</t>
  </si>
  <si>
    <t>Center Frequency</t>
  </si>
  <si>
    <t>Bandwidth</t>
  </si>
  <si>
    <t>Effective Isotropic Radiated Power</t>
  </si>
  <si>
    <t>This sheet calculates data budget and error rate based on freqency, bandwidth, and transmission gain</t>
  </si>
  <si>
    <t>This is an input cell</t>
  </si>
  <si>
    <t>This is a calculation cell</t>
  </si>
  <si>
    <t>This is an output cell</t>
  </si>
  <si>
    <t>Enter Numbers</t>
  </si>
  <si>
    <t>Look here</t>
  </si>
  <si>
    <t>Glance here</t>
  </si>
  <si>
    <t>This is good</t>
  </si>
  <si>
    <t>This is bad</t>
  </si>
  <si>
    <t>Good</t>
  </si>
  <si>
    <t>Bad</t>
  </si>
  <si>
    <t>CougSat-1 Communication Budget</t>
  </si>
  <si>
    <t>Expiremental: Value taken from i-Inspire 2</t>
  </si>
  <si>
    <t>By Design: Value taken from i-Inspire 2</t>
  </si>
  <si>
    <t>Sources:</t>
  </si>
  <si>
    <t>i-Inspire 2</t>
  </si>
  <si>
    <t>VORSat Satellite</t>
  </si>
  <si>
    <t>Not Sure: Value taken from i-Inspire 2</t>
  </si>
  <si>
    <t>Antenna gain-to-noise temperature (G/T)</t>
  </si>
  <si>
    <t>FSK</t>
  </si>
  <si>
    <t>Resultant Eb/N₀</t>
  </si>
  <si>
    <t>This is ehh</t>
  </si>
  <si>
    <t>Ehh</t>
  </si>
  <si>
    <t>Eb/N₀ based on Demodulation and Bit-Error-Rate (See chart to right)</t>
  </si>
  <si>
    <t>Shannon Limit (Theoretical Maximum Data -Rate)</t>
  </si>
  <si>
    <t>Continuously changing: Value taken from i-Inspire 2</t>
  </si>
  <si>
    <t>Up Link Path</t>
  </si>
  <si>
    <t>Ground Station Transmission Line Losses</t>
  </si>
  <si>
    <t>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</si>
</sst>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\ &quot;km&quot;"/>
    <numFmt numFmtId="165" formatCode="0.0\ &quot;km&quot;"/>
    <numFmt numFmtId="166" formatCode="0\ &quot;W&quot;"/>
    <numFmt numFmtId="167" formatCode="0.0\ &quot;dB&quot;"/>
    <numFmt numFmtId="168" formatCode="0.0\ &quot;dBi&quot;"/>
    <numFmt numFmtId="169" formatCode="0.0\ &quot;dBW&quot;"/>
    <numFmt numFmtId="170" formatCode="&quot;Atmospheric Loss (&quot;0&quot;°)&quot;"/>
    <numFmt numFmtId="171" formatCode="&quot;Satellite Antenna Pointing Loss (&quot;0&quot;°)&quot;"/>
    <numFmt numFmtId="172" formatCode="&quot;Ground Station Antenna Pointing Loss (&quot;0&quot;°)&quot;"/>
    <numFmt numFmtId="173" formatCode="0&quot;°&quot;"/>
    <numFmt numFmtId="174" formatCode="&quot;Effective Noise Temperature at Space (&quot;0&quot;km/Day)&quot;"/>
    <numFmt numFmtId="175" formatCode="0\ &quot;MHz&quot;"/>
    <numFmt numFmtId="176" formatCode="0\ &quot;K&quot;"/>
    <numFmt numFmtId="177" formatCode="0.0\ &quot;dB/K&quot;"/>
    <numFmt numFmtId="178" formatCode="0.0\ &quot;dBHz&quot;"/>
    <numFmt numFmtId="179" formatCode="0\ &quot;kHz&quot;"/>
    <numFmt numFmtId="180" formatCode="0.000000000000"/>
    <numFmt numFmtId="181" formatCode="0.0\ &quot;kbps&quot;"/>
    <numFmt numFmtId="182" formatCode="0.0E+00"/>
    <numFmt numFmtId="183" formatCode="0.0\ &quot;W&quot;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4" applyNumberFormat="0" applyAlignment="0" applyProtection="0"/>
    <xf numFmtId="0" fontId="2" fillId="3" borderId="4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3" borderId="5" applyNumberFormat="0" applyAlignment="0" applyProtection="0"/>
    <xf numFmtId="0" fontId="9" fillId="6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right"/>
    </xf>
    <xf numFmtId="164" fontId="1" fillId="2" borderId="4" xfId="1" applyNumberFormat="1" applyAlignment="1">
      <alignment horizontal="right"/>
    </xf>
    <xf numFmtId="173" fontId="1" fillId="2" borderId="4" xfId="1" applyNumberFormat="1" applyAlignment="1">
      <alignment horizontal="right"/>
    </xf>
    <xf numFmtId="175" fontId="1" fillId="2" borderId="4" xfId="1" applyNumberFormat="1" applyAlignment="1">
      <alignment horizontal="right"/>
    </xf>
    <xf numFmtId="165" fontId="2" fillId="3" borderId="4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Border="1" applyAlignment="1">
      <alignment horizontal="right"/>
    </xf>
    <xf numFmtId="166" fontId="1" fillId="2" borderId="4" xfId="1" applyNumberFormat="1" applyAlignment="1">
      <alignment horizontal="right"/>
    </xf>
    <xf numFmtId="168" fontId="1" fillId="2" borderId="4" xfId="1" applyNumberFormat="1" applyAlignment="1">
      <alignment horizontal="right"/>
    </xf>
    <xf numFmtId="169" fontId="2" fillId="3" borderId="4" xfId="2" applyNumberFormat="1" applyAlignment="1">
      <alignment horizontal="right"/>
    </xf>
    <xf numFmtId="167" fontId="2" fillId="3" borderId="4" xfId="2" applyNumberFormat="1" applyAlignment="1">
      <alignment horizontal="right"/>
    </xf>
    <xf numFmtId="0" fontId="5" fillId="4" borderId="0" xfId="4"/>
    <xf numFmtId="0" fontId="2" fillId="3" borderId="4" xfId="2"/>
    <xf numFmtId="0" fontId="1" fillId="2" borderId="4" xfId="1"/>
    <xf numFmtId="0" fontId="6" fillId="5" borderId="0" xfId="5"/>
    <xf numFmtId="0" fontId="7" fillId="3" borderId="5" xfId="6"/>
    <xf numFmtId="0" fontId="4" fillId="0" borderId="0" xfId="0" applyFont="1"/>
    <xf numFmtId="167" fontId="1" fillId="2" borderId="4" xfId="1" applyNumberFormat="1" applyAlignment="1">
      <alignment horizontal="right"/>
    </xf>
    <xf numFmtId="176" fontId="1" fillId="2" borderId="4" xfId="1" applyNumberFormat="1" applyAlignment="1">
      <alignment horizontal="right"/>
    </xf>
    <xf numFmtId="177" fontId="2" fillId="3" borderId="4" xfId="2" applyNumberFormat="1" applyAlignment="1">
      <alignment horizontal="right"/>
    </xf>
    <xf numFmtId="179" fontId="1" fillId="2" borderId="4" xfId="1" applyNumberFormat="1" applyAlignment="1">
      <alignment horizontal="right"/>
    </xf>
    <xf numFmtId="180" fontId="0" fillId="0" borderId="0" xfId="0" applyNumberFormat="1"/>
    <xf numFmtId="178" fontId="7" fillId="3" borderId="5" xfId="6" applyNumberFormat="1" applyAlignment="1">
      <alignment horizontal="right"/>
    </xf>
    <xf numFmtId="169" fontId="7" fillId="3" borderId="5" xfId="6" applyNumberFormat="1" applyAlignment="1">
      <alignment horizontal="right"/>
    </xf>
    <xf numFmtId="167" fontId="7" fillId="3" borderId="5" xfId="6" applyNumberFormat="1" applyAlignment="1">
      <alignment horizontal="right"/>
    </xf>
    <xf numFmtId="181" fontId="1" fillId="2" borderId="4" xfId="1" applyNumberFormat="1" applyAlignment="1">
      <alignment horizontal="right"/>
    </xf>
    <xf numFmtId="181" fontId="7" fillId="3" borderId="5" xfId="6" applyNumberFormat="1" applyAlignment="1">
      <alignment horizontal="right"/>
    </xf>
    <xf numFmtId="167" fontId="0" fillId="0" borderId="1" xfId="0" applyNumberFormat="1" applyBorder="1" applyAlignment="1">
      <alignment horizontal="right"/>
    </xf>
    <xf numFmtId="0" fontId="9" fillId="6" borderId="0" xfId="7"/>
    <xf numFmtId="182" fontId="1" fillId="2" borderId="4" xfId="1" applyNumberFormat="1" applyAlignment="1">
      <alignment horizontal="right"/>
    </xf>
    <xf numFmtId="183" fontId="1" fillId="2" borderId="4" xfId="1" applyNumberFormat="1" applyAlignment="1">
      <alignment horizontal="right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17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71" fontId="0" fillId="0" borderId="0" xfId="0" applyNumberFormat="1" applyFill="1" applyBorder="1" applyAlignment="1">
      <alignment horizontal="left"/>
    </xf>
    <xf numFmtId="172" fontId="0" fillId="0" borderId="0" xfId="0" applyNumberFormat="1" applyFill="1" applyBorder="1" applyAlignment="1">
      <alignment horizontal="left"/>
    </xf>
  </cellXfs>
  <cellStyles count="8">
    <cellStyle name="Bad" xfId="5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7" builtinId="28"/>
    <cellStyle name="Normal" xfId="0" builtinId="0"/>
    <cellStyle name="Output" xfId="6" builtinId="2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28576</xdr:colOff>
      <xdr:row>21</xdr:row>
      <xdr:rowOff>51435</xdr:rowOff>
    </xdr:from>
    <xdr:to>
      <xdr:col>14</xdr:col>
      <xdr:colOff>333374</xdr:colOff>
      <xdr:row>37</xdr:row>
      <xdr:rowOff>123824</xdr:rowOff>
    </xdr:to>
    <xdr:pic>
      <xdr:nvPicPr>
        <xdr:cNvPr id="2" name="Picture 1" descr="https://upload.wikimedia.org/wikipedia/commons/thumb/7/77/PSK_BER_curves.svg/1280px-PSK_BER_curves.svg.png">
          <a:extLst>
            <a:ext uri="{FF2B5EF4-FFF2-40B4-BE49-F238E27FC236}">
              <a16:creationId xmlns:a16="http://schemas.microsoft.com/office/drawing/2014/main" id="{9847F9B7-FEE4-464E-B6AF-51C45D1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6" y="4242435"/>
          <a:ext cx="3962398" cy="31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28576</xdr:colOff>
      <xdr:row>21</xdr:row>
      <xdr:rowOff>51435</xdr:rowOff>
    </xdr:from>
    <xdr:to>
      <xdr:col>14</xdr:col>
      <xdr:colOff>333374</xdr:colOff>
      <xdr:row>37</xdr:row>
      <xdr:rowOff>123824</xdr:rowOff>
    </xdr:to>
    <xdr:pic>
      <xdr:nvPicPr>
        <xdr:cNvPr id="2" name="Picture 1" descr="https://upload.wikimedia.org/wikipedia/commons/thumb/7/77/PSK_BER_curves.svg/1280px-PSK_BER_curves.svg.png">
          <a:extLst>
            <a:ext uri="{FF2B5EF4-FFF2-40B4-BE49-F238E27FC236}">
              <a16:creationId xmlns:a16="http://schemas.microsoft.com/office/drawing/2014/main" id="{B44CAFC3-D640-4172-95B3-9D2FCED68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6" y="4051935"/>
          <a:ext cx="3962398" cy="31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4" sqref="E4"/>
    </sheetView>
  </sheetViews>
  <sheetFormatPr defaultRowHeight="15" x14ac:dyDescent="0.25"/>
  <cols>
    <col min="1" max="1" width="21.85546875" bestFit="1" customWidth="1"/>
    <col min="2" max="2" width="14.42578125" bestFit="1" customWidth="1"/>
  </cols>
  <sheetData>
    <row r="1" spans="1:10" s="5" customFormat="1" ht="28.5" x14ac:dyDescent="0.45">
      <c r="A1" s="38" t="s">
        <v>45</v>
      </c>
      <c r="B1" s="38"/>
      <c r="C1" s="38"/>
      <c r="D1" s="38"/>
      <c r="E1" s="38"/>
      <c r="F1" s="38"/>
      <c r="G1" s="38"/>
      <c r="H1" s="38"/>
    </row>
    <row r="2" spans="1:10" x14ac:dyDescent="0.25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25">
      <c r="A3" t="s">
        <v>35</v>
      </c>
      <c r="B3" s="20" t="s">
        <v>38</v>
      </c>
    </row>
    <row r="4" spans="1:10" x14ac:dyDescent="0.25">
      <c r="A4" t="s">
        <v>36</v>
      </c>
      <c r="B4" s="19" t="s">
        <v>40</v>
      </c>
    </row>
    <row r="5" spans="1:10" x14ac:dyDescent="0.25">
      <c r="A5" t="s">
        <v>37</v>
      </c>
      <c r="B5" s="22" t="s">
        <v>39</v>
      </c>
    </row>
    <row r="7" spans="1:10" x14ac:dyDescent="0.25">
      <c r="A7" t="s">
        <v>41</v>
      </c>
      <c r="B7" s="18" t="s">
        <v>43</v>
      </c>
    </row>
    <row r="8" spans="1:10" s="5" customFormat="1" x14ac:dyDescent="0.25">
      <c r="A8" s="5" t="s">
        <v>55</v>
      </c>
      <c r="B8" s="35" t="s">
        <v>56</v>
      </c>
    </row>
    <row r="9" spans="1:10" x14ac:dyDescent="0.25">
      <c r="A9" s="5" t="s">
        <v>42</v>
      </c>
      <c r="B9" s="21" t="s">
        <v>44</v>
      </c>
    </row>
    <row r="11" spans="1:10" x14ac:dyDescent="0.25">
      <c r="A11" t="s">
        <v>48</v>
      </c>
    </row>
    <row r="12" spans="1:10" x14ac:dyDescent="0.25">
      <c r="A12" t="s">
        <v>49</v>
      </c>
    </row>
    <row r="13" spans="1:10" x14ac:dyDescent="0.25">
      <c r="A13" t="s">
        <v>50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opLeftCell="A18" zoomScaleNormal="100" workbookViewId="0">
      <selection activeCell="E30" sqref="E30"/>
    </sheetView>
  </sheetViews>
  <sheetFormatPr defaultRowHeight="15" x14ac:dyDescent="0.25"/>
  <cols>
    <col min="1" max="1" width="21.5703125" bestFit="1" customWidth="1"/>
    <col min="2" max="2" width="14.42578125" bestFit="1" customWidth="1"/>
    <col min="4" max="4" width="17.28515625" bestFit="1" customWidth="1"/>
    <col min="5" max="5" width="20.5703125" style="1" bestFit="1" customWidth="1"/>
    <col min="6" max="6" width="17.5703125" bestFit="1" customWidth="1"/>
  </cols>
  <sheetData>
    <row r="1" spans="1:6" x14ac:dyDescent="0.25">
      <c r="A1" s="2" t="s">
        <v>12</v>
      </c>
      <c r="B1" s="2"/>
      <c r="C1" s="2"/>
      <c r="D1" s="2"/>
      <c r="E1" s="3"/>
    </row>
    <row r="2" spans="1:6" x14ac:dyDescent="0.25">
      <c r="A2" t="s">
        <v>0</v>
      </c>
      <c r="B2" s="12" t="s">
        <v>7</v>
      </c>
      <c r="D2" t="s">
        <v>4</v>
      </c>
      <c r="E2" s="12" t="s">
        <v>9</v>
      </c>
    </row>
    <row r="3" spans="1:6" x14ac:dyDescent="0.25">
      <c r="A3" t="s">
        <v>1</v>
      </c>
      <c r="B3" s="8">
        <v>350</v>
      </c>
      <c r="D3" t="s">
        <v>62</v>
      </c>
      <c r="E3" s="9">
        <v>30</v>
      </c>
    </row>
    <row r="4" spans="1:6" x14ac:dyDescent="0.25">
      <c r="A4" t="s">
        <v>2</v>
      </c>
      <c r="B4" s="11">
        <f>6371*(SQRT((B3+6371)^2/6371^2-COS(RADIANS(E3))^2)-SIN(RADIANS(E3)))</f>
        <v>652.41743657937491</v>
      </c>
      <c r="D4" t="s">
        <v>5</v>
      </c>
      <c r="E4" s="12" t="s">
        <v>10</v>
      </c>
    </row>
    <row r="5" spans="1:6" x14ac:dyDescent="0.25">
      <c r="A5" s="6" t="s">
        <v>3</v>
      </c>
      <c r="B5" s="13" t="s">
        <v>8</v>
      </c>
      <c r="C5" s="6"/>
      <c r="D5" s="6" t="s">
        <v>6</v>
      </c>
      <c r="E5" s="13" t="s">
        <v>11</v>
      </c>
    </row>
    <row r="6" spans="1:6" s="5" customFormat="1" x14ac:dyDescent="0.25">
      <c r="A6" s="2" t="s">
        <v>31</v>
      </c>
      <c r="B6" s="10">
        <v>145</v>
      </c>
      <c r="C6" s="2"/>
      <c r="D6" s="2" t="s">
        <v>32</v>
      </c>
      <c r="E6" s="27">
        <v>10</v>
      </c>
    </row>
    <row r="7" spans="1:6" x14ac:dyDescent="0.25">
      <c r="A7" s="50" t="s">
        <v>22</v>
      </c>
      <c r="B7" s="50"/>
      <c r="C7" s="50"/>
      <c r="D7" s="4"/>
      <c r="E7" s="7"/>
    </row>
    <row r="8" spans="1:6" x14ac:dyDescent="0.25">
      <c r="A8" s="45" t="s">
        <v>13</v>
      </c>
      <c r="B8" s="45"/>
      <c r="C8" s="45"/>
      <c r="D8" s="45"/>
      <c r="E8" s="14">
        <v>100</v>
      </c>
      <c r="F8" s="5" t="s">
        <v>47</v>
      </c>
    </row>
    <row r="9" spans="1:6" x14ac:dyDescent="0.25">
      <c r="A9" s="40"/>
      <c r="B9" s="40"/>
      <c r="C9" s="40"/>
      <c r="D9" s="40"/>
      <c r="E9" s="16">
        <f>10*LOG10(E8)</f>
        <v>20</v>
      </c>
    </row>
    <row r="10" spans="1:6" x14ac:dyDescent="0.25">
      <c r="A10" s="40" t="s">
        <v>14</v>
      </c>
      <c r="B10" s="40"/>
      <c r="C10" s="40"/>
      <c r="D10" s="40"/>
      <c r="E10" s="24">
        <v>3.4</v>
      </c>
      <c r="F10" s="5" t="s">
        <v>47</v>
      </c>
    </row>
    <row r="11" spans="1:6" x14ac:dyDescent="0.25">
      <c r="A11" s="40" t="s">
        <v>15</v>
      </c>
      <c r="B11" s="40"/>
      <c r="C11" s="40"/>
      <c r="D11" s="40"/>
      <c r="E11" s="15">
        <v>18.899999999999999</v>
      </c>
      <c r="F11" s="5" t="s">
        <v>47</v>
      </c>
    </row>
    <row r="12" spans="1:6" x14ac:dyDescent="0.25">
      <c r="A12" s="49" t="s">
        <v>33</v>
      </c>
      <c r="B12" s="49"/>
      <c r="C12" s="49"/>
      <c r="D12" s="49"/>
      <c r="E12" s="30">
        <f>E9+E11-E10</f>
        <v>35.5</v>
      </c>
    </row>
    <row r="13" spans="1:6" x14ac:dyDescent="0.25">
      <c r="A13" s="50" t="s">
        <v>60</v>
      </c>
      <c r="B13" s="50"/>
      <c r="C13" s="50"/>
      <c r="D13" s="50"/>
      <c r="E13" s="7"/>
    </row>
    <row r="14" spans="1:6" x14ac:dyDescent="0.25">
      <c r="A14" s="45" t="s">
        <v>16</v>
      </c>
      <c r="B14" s="45"/>
      <c r="C14" s="45"/>
      <c r="D14" s="45"/>
      <c r="E14" s="17">
        <f>20*LOG10(B4)+20*LOG10(B6)+32.44</f>
        <v>131.95787123519767</v>
      </c>
    </row>
    <row r="15" spans="1:6" x14ac:dyDescent="0.25">
      <c r="A15" s="51">
        <v>10</v>
      </c>
      <c r="B15" s="51"/>
      <c r="C15" s="51"/>
      <c r="D15" s="51"/>
      <c r="E15" s="24">
        <v>10.6</v>
      </c>
      <c r="F15" t="s">
        <v>46</v>
      </c>
    </row>
    <row r="16" spans="1:6" x14ac:dyDescent="0.25">
      <c r="A16" s="52">
        <v>10</v>
      </c>
      <c r="B16" s="52"/>
      <c r="C16" s="52"/>
      <c r="D16" s="52"/>
      <c r="E16" s="24">
        <v>2.7</v>
      </c>
      <c r="F16" s="5" t="s">
        <v>46</v>
      </c>
    </row>
    <row r="17" spans="1:11" x14ac:dyDescent="0.25">
      <c r="A17" s="47" t="s">
        <v>17</v>
      </c>
      <c r="B17" s="47"/>
      <c r="C17" s="47"/>
      <c r="D17" s="47"/>
      <c r="E17" s="24">
        <v>0.5</v>
      </c>
      <c r="F17" s="5" t="s">
        <v>47</v>
      </c>
    </row>
    <row r="18" spans="1:11" x14ac:dyDescent="0.25">
      <c r="A18" s="48">
        <f>E3</f>
        <v>30</v>
      </c>
      <c r="B18" s="48"/>
      <c r="C18" s="48"/>
      <c r="D18" s="48"/>
      <c r="E18" s="17">
        <f>0.006*6371*(SQRT((20+6371)^2/6371^2-COS(RADIANS(E3))^2)-SIN(RADIANS(E3)))+0.2</f>
        <v>0.43888386178461458</v>
      </c>
    </row>
    <row r="19" spans="1:11" x14ac:dyDescent="0.25">
      <c r="A19" s="47" t="s">
        <v>18</v>
      </c>
      <c r="B19" s="47"/>
      <c r="C19" s="47"/>
      <c r="D19" s="47"/>
      <c r="E19" s="24">
        <v>0.4</v>
      </c>
      <c r="F19" t="s">
        <v>59</v>
      </c>
    </row>
    <row r="20" spans="1:11" x14ac:dyDescent="0.25">
      <c r="A20" s="47" t="s">
        <v>19</v>
      </c>
      <c r="B20" s="47"/>
      <c r="C20" s="47"/>
      <c r="D20" s="47"/>
      <c r="E20" s="17">
        <f>IF(E4 = "Clear Sky", 0, 1000)</f>
        <v>0</v>
      </c>
    </row>
    <row r="21" spans="1:11" x14ac:dyDescent="0.25">
      <c r="A21" s="49" t="s">
        <v>20</v>
      </c>
      <c r="B21" s="49"/>
      <c r="C21" s="49"/>
      <c r="D21" s="49"/>
      <c r="E21" s="31">
        <f>SUM(E14:E20)</f>
        <v>146.59675509698226</v>
      </c>
    </row>
    <row r="22" spans="1:11" x14ac:dyDescent="0.25">
      <c r="A22" s="41" t="s">
        <v>21</v>
      </c>
      <c r="B22" s="41"/>
      <c r="C22" s="41"/>
      <c r="D22" s="41"/>
      <c r="E22" s="7"/>
    </row>
    <row r="23" spans="1:11" x14ac:dyDescent="0.25">
      <c r="A23" s="45" t="s">
        <v>15</v>
      </c>
      <c r="B23" s="45"/>
      <c r="C23" s="45"/>
      <c r="D23" s="45"/>
      <c r="E23" s="15">
        <v>2.7</v>
      </c>
      <c r="F23" t="s">
        <v>47</v>
      </c>
    </row>
    <row r="24" spans="1:11" x14ac:dyDescent="0.25">
      <c r="A24" s="46">
        <f>B3</f>
        <v>350</v>
      </c>
      <c r="B24" s="46"/>
      <c r="C24" s="46"/>
      <c r="D24" s="46"/>
      <c r="E24" s="25">
        <v>1345</v>
      </c>
      <c r="F24" t="s">
        <v>51</v>
      </c>
    </row>
    <row r="25" spans="1:11" x14ac:dyDescent="0.25">
      <c r="A25" s="40" t="s">
        <v>52</v>
      </c>
      <c r="B25" s="40"/>
      <c r="C25" s="40"/>
      <c r="D25" s="40"/>
      <c r="E25" s="26">
        <f>E23-10*LOG10(E24)</f>
        <v>-28.587222843384268</v>
      </c>
    </row>
    <row r="26" spans="1:11" x14ac:dyDescent="0.25">
      <c r="A26" s="43" t="s">
        <v>23</v>
      </c>
      <c r="B26" s="43"/>
      <c r="C26" s="43"/>
      <c r="D26" s="43"/>
      <c r="E26" s="29">
        <f>(E12-E21)-(-228.6-E25)</f>
        <v>88.916022059633463</v>
      </c>
    </row>
    <row r="27" spans="1:11" x14ac:dyDescent="0.25">
      <c r="A27" s="41" t="s">
        <v>24</v>
      </c>
      <c r="B27" s="41"/>
      <c r="C27" s="41"/>
      <c r="D27" s="41"/>
      <c r="E27" s="7"/>
      <c r="F27" s="28"/>
    </row>
    <row r="28" spans="1:11" s="5" customFormat="1" x14ac:dyDescent="0.25">
      <c r="A28" s="44" t="s">
        <v>58</v>
      </c>
      <c r="B28" s="44"/>
      <c r="C28" s="44"/>
      <c r="D28" s="44"/>
      <c r="E28" s="33">
        <f>E6*LOG(1+POWER(10,E26/10),2)</f>
        <v>295.37263178403799</v>
      </c>
      <c r="F28" s="28"/>
      <c r="K28"/>
    </row>
    <row r="29" spans="1:11" x14ac:dyDescent="0.25">
      <c r="A29" s="40" t="s">
        <v>25</v>
      </c>
      <c r="B29" s="40"/>
      <c r="C29" s="40"/>
      <c r="D29" s="40"/>
      <c r="E29" s="32">
        <v>9.6</v>
      </c>
    </row>
    <row r="30" spans="1:11" x14ac:dyDescent="0.25">
      <c r="A30" s="40" t="s">
        <v>26</v>
      </c>
      <c r="B30" s="40"/>
      <c r="C30" s="40"/>
      <c r="D30" s="40"/>
      <c r="E30" s="12" t="s">
        <v>53</v>
      </c>
    </row>
    <row r="31" spans="1:11" x14ac:dyDescent="0.25">
      <c r="A31" s="40" t="s">
        <v>27</v>
      </c>
      <c r="B31" s="40"/>
      <c r="C31" s="40"/>
      <c r="D31" s="40"/>
      <c r="E31" s="36">
        <v>1.0000000000000001E-5</v>
      </c>
    </row>
    <row r="32" spans="1:11" x14ac:dyDescent="0.25">
      <c r="A32" s="43" t="s">
        <v>28</v>
      </c>
      <c r="B32" s="43"/>
      <c r="C32" s="43"/>
      <c r="D32" s="43"/>
      <c r="E32" s="24">
        <v>2</v>
      </c>
      <c r="F32" s="5" t="s">
        <v>46</v>
      </c>
    </row>
    <row r="33" spans="1:5" x14ac:dyDescent="0.25">
      <c r="A33" s="41" t="s">
        <v>29</v>
      </c>
      <c r="B33" s="41"/>
      <c r="C33" s="41"/>
      <c r="D33" s="41"/>
      <c r="E33" s="7"/>
    </row>
    <row r="34" spans="1:5" x14ac:dyDescent="0.25">
      <c r="A34" s="40" t="s">
        <v>54</v>
      </c>
      <c r="B34" s="40"/>
      <c r="C34" s="40"/>
      <c r="D34" s="40"/>
      <c r="E34" s="17">
        <f>E26-10*LOG10(E29*1000)-E32</f>
        <v>47.093309729237781</v>
      </c>
    </row>
    <row r="35" spans="1:5" x14ac:dyDescent="0.25">
      <c r="A35" s="40" t="s">
        <v>57</v>
      </c>
      <c r="B35" s="40"/>
      <c r="C35" s="40"/>
      <c r="D35" s="42"/>
      <c r="E35" s="24">
        <v>9.6</v>
      </c>
    </row>
    <row r="36" spans="1:5" x14ac:dyDescent="0.25">
      <c r="A36" s="39" t="s">
        <v>30</v>
      </c>
      <c r="B36" s="39"/>
      <c r="C36" s="39"/>
      <c r="D36" s="39"/>
      <c r="E36" s="34">
        <f>E34-E35</f>
        <v>37.493309729237779</v>
      </c>
    </row>
    <row r="37" spans="1:5" x14ac:dyDescent="0.25">
      <c r="A37" s="40"/>
      <c r="B37" s="40"/>
      <c r="C37" s="40"/>
      <c r="D37" s="40"/>
    </row>
    <row r="38" spans="1:5" x14ac:dyDescent="0.25">
      <c r="A38" s="40"/>
      <c r="B38" s="40"/>
      <c r="C38" s="40"/>
      <c r="D38" s="40"/>
    </row>
    <row r="39" spans="1:5" x14ac:dyDescent="0.25">
      <c r="A39" s="40"/>
      <c r="B39" s="40"/>
      <c r="C39" s="40"/>
      <c r="D39" s="40"/>
    </row>
    <row r="40" spans="1:5" x14ac:dyDescent="0.25">
      <c r="A40" s="40"/>
      <c r="B40" s="40"/>
      <c r="C40" s="40"/>
      <c r="D40" s="40"/>
    </row>
  </sheetData>
  <mergeCells count="34">
    <mergeCell ref="A7:C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9:D29"/>
    <mergeCell ref="A35:D35"/>
    <mergeCell ref="A30:D30"/>
    <mergeCell ref="A31:D31"/>
    <mergeCell ref="A32:D32"/>
    <mergeCell ref="A33:D33"/>
    <mergeCell ref="A34:D34"/>
    <mergeCell ref="A28:D28"/>
    <mergeCell ref="A36:D36"/>
    <mergeCell ref="A37:D37"/>
    <mergeCell ref="A38:D38"/>
    <mergeCell ref="A39:D39"/>
    <mergeCell ref="A40:D40"/>
  </mergeCells>
  <conditionalFormatting sqref="E36">
    <cfRule type="cellIs" dxfId="5" priority="1" operator="greaterThan">
      <formula>10</formula>
    </cfRule>
    <cfRule type="cellIs" dxfId="4" priority="2" operator="greaterThanOrEqual">
      <formula>0</formula>
    </cfRule>
    <cfRule type="cellIs" dxfId="3" priority="3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7" workbookViewId="0">
      <selection activeCell="F28" sqref="F28"/>
    </sheetView>
  </sheetViews>
  <sheetFormatPr defaultRowHeight="15" x14ac:dyDescent="0.25"/>
  <cols>
    <col min="1" max="1" width="21.5703125" style="5" bestFit="1" customWidth="1"/>
    <col min="2" max="2" width="14.42578125" style="5" bestFit="1" customWidth="1"/>
    <col min="3" max="3" width="9.140625" style="5"/>
    <col min="4" max="4" width="17.28515625" style="5" bestFit="1" customWidth="1"/>
    <col min="5" max="5" width="20.5703125" style="1" bestFit="1" customWidth="1"/>
    <col min="6" max="6" width="17.5703125" style="5" bestFit="1" customWidth="1"/>
    <col min="7" max="16384" width="9.140625" style="5"/>
  </cols>
  <sheetData>
    <row r="1" spans="1:6" x14ac:dyDescent="0.25">
      <c r="A1" s="2" t="s">
        <v>12</v>
      </c>
      <c r="B1" s="2"/>
      <c r="C1" s="2"/>
      <c r="D1" s="2"/>
      <c r="E1" s="3"/>
    </row>
    <row r="2" spans="1:6" x14ac:dyDescent="0.25">
      <c r="A2" s="5" t="s">
        <v>0</v>
      </c>
      <c r="B2" s="12" t="s">
        <v>7</v>
      </c>
      <c r="D2" s="5" t="s">
        <v>4</v>
      </c>
      <c r="E2" s="12" t="s">
        <v>9</v>
      </c>
    </row>
    <row r="3" spans="1:6" x14ac:dyDescent="0.25">
      <c r="A3" s="5" t="s">
        <v>1</v>
      </c>
      <c r="B3" s="8">
        <v>350</v>
      </c>
      <c r="D3" s="5" t="s">
        <v>62</v>
      </c>
      <c r="E3" s="9">
        <v>30</v>
      </c>
    </row>
    <row r="4" spans="1:6" x14ac:dyDescent="0.25">
      <c r="A4" s="5" t="s">
        <v>2</v>
      </c>
      <c r="B4" s="11">
        <f>6371*(SQRT((B3+6371)^2/6371^2-COS(RADIANS(E3))^2)-SIN(RADIANS(E3)))</f>
        <v>652.41743657937491</v>
      </c>
      <c r="D4" s="5" t="s">
        <v>5</v>
      </c>
      <c r="E4" s="12" t="s">
        <v>10</v>
      </c>
    </row>
    <row r="5" spans="1:6" x14ac:dyDescent="0.25">
      <c r="A5" s="6" t="s">
        <v>3</v>
      </c>
      <c r="B5" s="13" t="s">
        <v>11</v>
      </c>
      <c r="C5" s="6"/>
      <c r="D5" s="6" t="s">
        <v>6</v>
      </c>
      <c r="E5" s="13" t="s">
        <v>8</v>
      </c>
    </row>
    <row r="6" spans="1:6" x14ac:dyDescent="0.25">
      <c r="A6" s="2" t="s">
        <v>31</v>
      </c>
      <c r="B6" s="10">
        <v>440</v>
      </c>
      <c r="C6" s="2"/>
      <c r="D6" s="2" t="s">
        <v>32</v>
      </c>
      <c r="E6" s="27">
        <v>60</v>
      </c>
    </row>
    <row r="7" spans="1:6" x14ac:dyDescent="0.25">
      <c r="A7" s="50" t="s">
        <v>22</v>
      </c>
      <c r="B7" s="50"/>
      <c r="C7" s="50"/>
      <c r="D7" s="4"/>
      <c r="E7" s="7"/>
    </row>
    <row r="8" spans="1:6" x14ac:dyDescent="0.25">
      <c r="A8" s="45" t="s">
        <v>13</v>
      </c>
      <c r="B8" s="45"/>
      <c r="C8" s="45"/>
      <c r="D8" s="45"/>
      <c r="E8" s="37">
        <v>4</v>
      </c>
      <c r="F8" s="5" t="s">
        <v>47</v>
      </c>
    </row>
    <row r="9" spans="1:6" x14ac:dyDescent="0.25">
      <c r="A9" s="40"/>
      <c r="B9" s="40"/>
      <c r="C9" s="40"/>
      <c r="D9" s="40"/>
      <c r="E9" s="16">
        <f>10*LOG10(E8)</f>
        <v>6.0205999132796242</v>
      </c>
    </row>
    <row r="10" spans="1:6" x14ac:dyDescent="0.25">
      <c r="A10" s="40" t="s">
        <v>14</v>
      </c>
      <c r="B10" s="40"/>
      <c r="C10" s="40"/>
      <c r="D10" s="40"/>
      <c r="E10" s="24">
        <v>0.5</v>
      </c>
      <c r="F10" s="5" t="s">
        <v>47</v>
      </c>
    </row>
    <row r="11" spans="1:6" x14ac:dyDescent="0.25">
      <c r="A11" s="40" t="s">
        <v>15</v>
      </c>
      <c r="B11" s="40"/>
      <c r="C11" s="40"/>
      <c r="D11" s="40"/>
      <c r="E11" s="15">
        <v>8</v>
      </c>
      <c r="F11" s="5" t="s">
        <v>47</v>
      </c>
    </row>
    <row r="12" spans="1:6" x14ac:dyDescent="0.25">
      <c r="A12" s="49" t="s">
        <v>33</v>
      </c>
      <c r="B12" s="49"/>
      <c r="C12" s="49"/>
      <c r="D12" s="49"/>
      <c r="E12" s="30">
        <f>E9+E11-E10</f>
        <v>13.520599913279625</v>
      </c>
    </row>
    <row r="13" spans="1:6" x14ac:dyDescent="0.25">
      <c r="A13" s="50" t="s">
        <v>60</v>
      </c>
      <c r="B13" s="50"/>
      <c r="C13" s="50"/>
      <c r="D13" s="50"/>
      <c r="E13" s="7"/>
    </row>
    <row r="14" spans="1:6" x14ac:dyDescent="0.25">
      <c r="A14" s="45" t="s">
        <v>16</v>
      </c>
      <c r="B14" s="45"/>
      <c r="C14" s="45"/>
      <c r="D14" s="45"/>
      <c r="E14" s="17">
        <f>20*LOG10(B4)+20*LOG10(B6)+32.44</f>
        <v>141.59956472022191</v>
      </c>
    </row>
    <row r="15" spans="1:6" x14ac:dyDescent="0.25">
      <c r="A15" s="51">
        <v>10</v>
      </c>
      <c r="B15" s="51"/>
      <c r="C15" s="51"/>
      <c r="D15" s="51"/>
      <c r="E15" s="24">
        <v>10.6</v>
      </c>
      <c r="F15" s="5" t="s">
        <v>46</v>
      </c>
    </row>
    <row r="16" spans="1:6" x14ac:dyDescent="0.25">
      <c r="A16" s="52">
        <v>10</v>
      </c>
      <c r="B16" s="52"/>
      <c r="C16" s="52"/>
      <c r="D16" s="52"/>
      <c r="E16" s="24">
        <v>0.8</v>
      </c>
      <c r="F16" s="5" t="s">
        <v>46</v>
      </c>
    </row>
    <row r="17" spans="1:6" x14ac:dyDescent="0.25">
      <c r="A17" s="47" t="s">
        <v>61</v>
      </c>
      <c r="B17" s="47"/>
      <c r="C17" s="47"/>
      <c r="D17" s="47"/>
      <c r="E17" s="24">
        <v>1.8</v>
      </c>
      <c r="F17" s="5" t="s">
        <v>47</v>
      </c>
    </row>
    <row r="18" spans="1:6" x14ac:dyDescent="0.25">
      <c r="A18" s="48">
        <f>E3</f>
        <v>30</v>
      </c>
      <c r="B18" s="48"/>
      <c r="C18" s="48"/>
      <c r="D18" s="48"/>
      <c r="E18" s="17">
        <f>0.006*6371*(SQRT((20+6371)^2/6371^2-COS(RADIANS(E3))^2)-SIN(RADIANS(E3)))+0.2</f>
        <v>0.43888386178461458</v>
      </c>
    </row>
    <row r="19" spans="1:6" x14ac:dyDescent="0.25">
      <c r="A19" s="47" t="s">
        <v>18</v>
      </c>
      <c r="B19" s="47"/>
      <c r="C19" s="47"/>
      <c r="D19" s="47"/>
      <c r="E19" s="24">
        <v>0.8</v>
      </c>
      <c r="F19" s="5" t="s">
        <v>59</v>
      </c>
    </row>
    <row r="20" spans="1:6" x14ac:dyDescent="0.25">
      <c r="A20" s="47" t="s">
        <v>19</v>
      </c>
      <c r="B20" s="47"/>
      <c r="C20" s="47"/>
      <c r="D20" s="47"/>
      <c r="E20" s="17">
        <f>IF(E4 = "Clear Sky", 0, 1000)</f>
        <v>0</v>
      </c>
    </row>
    <row r="21" spans="1:6" x14ac:dyDescent="0.25">
      <c r="A21" s="49" t="s">
        <v>20</v>
      </c>
      <c r="B21" s="49"/>
      <c r="C21" s="49"/>
      <c r="D21" s="49"/>
      <c r="E21" s="31">
        <f>SUM(E14:E20)</f>
        <v>156.03844858200654</v>
      </c>
    </row>
    <row r="22" spans="1:6" x14ac:dyDescent="0.25">
      <c r="A22" s="41" t="s">
        <v>21</v>
      </c>
      <c r="B22" s="41"/>
      <c r="C22" s="41"/>
      <c r="D22" s="41"/>
      <c r="E22" s="7"/>
    </row>
    <row r="23" spans="1:6" x14ac:dyDescent="0.25">
      <c r="A23" s="45" t="s">
        <v>15</v>
      </c>
      <c r="B23" s="45"/>
      <c r="C23" s="45"/>
      <c r="D23" s="45"/>
      <c r="E23" s="15">
        <v>19.899999999999999</v>
      </c>
      <c r="F23" s="5" t="s">
        <v>47</v>
      </c>
    </row>
    <row r="24" spans="1:6" x14ac:dyDescent="0.25">
      <c r="A24" s="46">
        <f>B3</f>
        <v>350</v>
      </c>
      <c r="B24" s="46"/>
      <c r="C24" s="46"/>
      <c r="D24" s="46"/>
      <c r="E24" s="25">
        <v>610.1</v>
      </c>
      <c r="F24" s="5" t="s">
        <v>51</v>
      </c>
    </row>
    <row r="25" spans="1:6" x14ac:dyDescent="0.25">
      <c r="A25" s="40" t="s">
        <v>52</v>
      </c>
      <c r="B25" s="40"/>
      <c r="C25" s="40"/>
      <c r="D25" s="40"/>
      <c r="E25" s="26">
        <f>E23-10*LOG10(E24)</f>
        <v>-7.9540102499238756</v>
      </c>
    </row>
    <row r="26" spans="1:6" x14ac:dyDescent="0.25">
      <c r="A26" s="43" t="s">
        <v>23</v>
      </c>
      <c r="B26" s="43"/>
      <c r="C26" s="43"/>
      <c r="D26" s="43"/>
      <c r="E26" s="29">
        <f>(E12-E21)-(-228.6-E25)</f>
        <v>78.128141081349213</v>
      </c>
    </row>
    <row r="27" spans="1:6" x14ac:dyDescent="0.25">
      <c r="A27" s="41" t="s">
        <v>24</v>
      </c>
      <c r="B27" s="41"/>
      <c r="C27" s="41"/>
      <c r="D27" s="41"/>
      <c r="E27" s="7"/>
      <c r="F27" s="28"/>
    </row>
    <row r="28" spans="1:6" x14ac:dyDescent="0.25">
      <c r="A28" s="44" t="s">
        <v>58</v>
      </c>
      <c r="B28" s="44"/>
      <c r="C28" s="44"/>
      <c r="D28" s="44"/>
      <c r="E28" s="33">
        <f>E6*LOG(1+POWER(10,E26/10),2)</f>
        <v>1557.2164024887677</v>
      </c>
      <c r="F28" s="28"/>
    </row>
    <row r="29" spans="1:6" x14ac:dyDescent="0.25">
      <c r="A29" s="40" t="s">
        <v>25</v>
      </c>
      <c r="B29" s="40"/>
      <c r="C29" s="40"/>
      <c r="D29" s="40"/>
      <c r="E29" s="32">
        <v>1000</v>
      </c>
    </row>
    <row r="30" spans="1:6" x14ac:dyDescent="0.25">
      <c r="A30" s="40" t="s">
        <v>26</v>
      </c>
      <c r="B30" s="40"/>
      <c r="C30" s="40"/>
      <c r="D30" s="40"/>
      <c r="E30" s="12" t="s">
        <v>53</v>
      </c>
    </row>
    <row r="31" spans="1:6" x14ac:dyDescent="0.25">
      <c r="A31" s="40" t="s">
        <v>27</v>
      </c>
      <c r="B31" s="40"/>
      <c r="C31" s="40"/>
      <c r="D31" s="40"/>
      <c r="E31" s="36">
        <v>1.0000000000000001E-5</v>
      </c>
    </row>
    <row r="32" spans="1:6" x14ac:dyDescent="0.25">
      <c r="A32" s="43" t="s">
        <v>28</v>
      </c>
      <c r="B32" s="43"/>
      <c r="C32" s="43"/>
      <c r="D32" s="43"/>
      <c r="E32" s="24">
        <v>2</v>
      </c>
      <c r="F32" s="5" t="s">
        <v>46</v>
      </c>
    </row>
    <row r="33" spans="1:5" x14ac:dyDescent="0.25">
      <c r="A33" s="41" t="s">
        <v>29</v>
      </c>
      <c r="B33" s="41"/>
      <c r="C33" s="41"/>
      <c r="D33" s="41"/>
      <c r="E33" s="7"/>
    </row>
    <row r="34" spans="1:5" x14ac:dyDescent="0.25">
      <c r="A34" s="40" t="s">
        <v>54</v>
      </c>
      <c r="B34" s="40"/>
      <c r="C34" s="40"/>
      <c r="D34" s="40"/>
      <c r="E34" s="17">
        <f>E26-10*LOG10(E29*1000)-E32</f>
        <v>16.128141081349213</v>
      </c>
    </row>
    <row r="35" spans="1:5" x14ac:dyDescent="0.25">
      <c r="A35" s="40" t="s">
        <v>57</v>
      </c>
      <c r="B35" s="40"/>
      <c r="C35" s="40"/>
      <c r="D35" s="42"/>
      <c r="E35" s="24">
        <v>9.6</v>
      </c>
    </row>
    <row r="36" spans="1:5" x14ac:dyDescent="0.25">
      <c r="A36" s="39" t="s">
        <v>30</v>
      </c>
      <c r="B36" s="39"/>
      <c r="C36" s="39"/>
      <c r="D36" s="39"/>
      <c r="E36" s="34">
        <f>E34-E35</f>
        <v>6.5281410813492133</v>
      </c>
    </row>
    <row r="37" spans="1:5" x14ac:dyDescent="0.25">
      <c r="A37" s="40"/>
      <c r="B37" s="40"/>
      <c r="C37" s="40"/>
      <c r="D37" s="40"/>
    </row>
    <row r="38" spans="1:5" x14ac:dyDescent="0.25">
      <c r="A38" s="40"/>
      <c r="B38" s="40"/>
      <c r="C38" s="40"/>
      <c r="D38" s="40"/>
    </row>
    <row r="39" spans="1:5" x14ac:dyDescent="0.25">
      <c r="A39" s="40"/>
      <c r="B39" s="40"/>
      <c r="C39" s="40"/>
      <c r="D39" s="40"/>
    </row>
    <row r="40" spans="1:5" x14ac:dyDescent="0.25">
      <c r="A40" s="40"/>
      <c r="B40" s="40"/>
      <c r="C40" s="40"/>
      <c r="D40" s="40"/>
    </row>
  </sheetData>
  <mergeCells count="34">
    <mergeCell ref="A36:D36"/>
    <mergeCell ref="A37:D37"/>
    <mergeCell ref="A38:D38"/>
    <mergeCell ref="A39:D39"/>
    <mergeCell ref="A40:D40"/>
    <mergeCell ref="A35:D35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24:D24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12:D12"/>
    <mergeCell ref="A7:C7"/>
    <mergeCell ref="A8:D8"/>
    <mergeCell ref="A9:D9"/>
    <mergeCell ref="A10:D10"/>
    <mergeCell ref="A11:D11"/>
  </mergeCells>
  <conditionalFormatting sqref="E36">
    <cfRule type="cellIs" dxfId="2" priority="1" operator="greaterThan">
      <formula>10</formula>
    </cfRule>
    <cfRule type="cellIs" dxfId="1" priority="2" operator="greaterThanOrEqual">
      <formula>0</formula>
    </cfRule>
    <cfRule type="cellIs" dxfId="0" priority="3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Uplink</vt:lpstr>
      <vt:lpstr>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2017-09-07T19:42:11Z</dcterms:created>
  <dcterms:modified xsi:type="dcterms:W3CDTF">2017-09-11T20:38:18Z</dcterms:modified>
</cp:coreProperties>
</file>