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kevin\Desktop\Cougs In Space\CTO\"/>
    </mc:Choice>
  </mc:AlternateContent>
  <xr:revisionPtr revIDLastSave="0" documentId="13_ncr:1_{E62D69B7-7963-4878-A07B-54BDAF5FB9E7}" xr6:coauthVersionLast="47" xr6:coauthVersionMax="47" xr10:uidLastSave="{00000000-0000-0000-0000-000000000000}"/>
  <bookViews>
    <workbookView xWindow="-108" yWindow="-108" windowWidth="23256" windowHeight="12456" activeTab="1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Text!$H$4:$H$22</definedName>
    <definedName name="Build_Days">Build*7</definedName>
    <definedName name="Design">Text!$F$4:$F$22</definedName>
    <definedName name="Design_Days">Design*7</definedName>
    <definedName name="Labels">Text!$A$4:$B$22</definedName>
    <definedName name="Start">Text!$E$4:$E$22</definedName>
    <definedName name="Test">Text!$J$4:$J$22</definedName>
    <definedName name="Test_Days">Test*7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7" l="1"/>
  <c r="K31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G6" i="7" l="1"/>
  <c r="I6" i="7" s="1"/>
  <c r="K6" i="7" s="1"/>
  <c r="G22" i="7" l="1"/>
  <c r="G13" i="7"/>
  <c r="G7" i="7"/>
  <c r="G8" i="7"/>
  <c r="G9" i="7"/>
  <c r="G10" i="7"/>
  <c r="G11" i="7"/>
  <c r="G12" i="7"/>
  <c r="G5" i="7"/>
  <c r="A7" i="9" l="1"/>
  <c r="A6" i="9"/>
  <c r="B5" i="9"/>
  <c r="A11" i="9"/>
  <c r="A10" i="9"/>
  <c r="B9" i="9"/>
  <c r="B29" i="9" l="1"/>
  <c r="B25" i="9"/>
  <c r="B21" i="9"/>
  <c r="B17" i="9"/>
  <c r="B13" i="9"/>
  <c r="I7" i="7" l="1"/>
  <c r="K7" i="7" s="1"/>
  <c r="I11" i="7"/>
  <c r="K11" i="7" s="1"/>
  <c r="I8" i="7"/>
  <c r="K8" i="7" s="1"/>
  <c r="I12" i="7"/>
  <c r="K12" i="7" s="1"/>
  <c r="I9" i="7"/>
  <c r="K9" i="7" s="1"/>
  <c r="I10" i="7"/>
  <c r="K10" i="7" s="1"/>
  <c r="I13" i="7"/>
  <c r="K13" i="7" s="1"/>
  <c r="I5" i="7"/>
  <c r="K5" i="7" s="1"/>
  <c r="B13" i="7"/>
  <c r="B10" i="7"/>
  <c r="B1" i="9" l="1"/>
  <c r="H1" i="9"/>
  <c r="I1" i="9" s="1"/>
  <c r="A3" i="9"/>
  <c r="A2" i="9"/>
  <c r="G14" i="7" l="1"/>
  <c r="I14" i="7" s="1"/>
  <c r="K14" i="7" s="1"/>
  <c r="G15" i="7"/>
  <c r="I15" i="7" s="1"/>
  <c r="K15" i="7" s="1"/>
  <c r="G16" i="7"/>
  <c r="I16" i="7" s="1"/>
  <c r="K16" i="7" s="1"/>
  <c r="G4" i="7" l="1"/>
  <c r="D16" i="7" s="1"/>
  <c r="F4" i="7" l="1"/>
  <c r="D12" i="7"/>
  <c r="D13" i="7"/>
  <c r="D9" i="7"/>
  <c r="D15" i="7"/>
  <c r="D14" i="7"/>
  <c r="D7" i="7"/>
  <c r="D10" i="7"/>
  <c r="D8" i="7"/>
  <c r="I4" i="7"/>
  <c r="K4" i="7" s="1"/>
  <c r="D11" i="7"/>
  <c r="D5" i="7"/>
  <c r="A19" i="9" l="1"/>
  <c r="A18" i="9"/>
  <c r="A15" i="9"/>
  <c r="A14" i="9"/>
  <c r="G18" i="7"/>
  <c r="I18" i="7" s="1"/>
  <c r="K18" i="7" s="1"/>
  <c r="G19" i="7"/>
  <c r="I19" i="7" s="1"/>
  <c r="K19" i="7" s="1"/>
  <c r="G20" i="7"/>
  <c r="I20" i="7" s="1"/>
  <c r="K20" i="7" s="1"/>
  <c r="G21" i="7"/>
  <c r="I21" i="7" s="1"/>
  <c r="K21" i="7" s="1"/>
  <c r="I22" i="7"/>
  <c r="K22" i="7" s="1"/>
  <c r="G17" i="7" l="1"/>
  <c r="D19" i="7" l="1"/>
  <c r="D21" i="7"/>
  <c r="D20" i="7"/>
  <c r="D18" i="7"/>
  <c r="I17" i="7"/>
  <c r="F17" i="7"/>
  <c r="D22" i="7"/>
  <c r="K30" i="7" l="1"/>
  <c r="K17" i="7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<sst xmlns="http://schemas.openxmlformats.org/spreadsheetml/2006/main" count="75" uniqueCount="57">
  <si>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</si>
  <si>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</si>
  <si>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</si>
  <si>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</si>
  <si>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</si>
  <si>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</si>
  <si>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</si>
  <si>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</si>
  <si>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</si>
  <si>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</si>
  <si>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</si>
  <si>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</si>
  <si>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</si>
  <si>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</si>
  <si>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</si>
  <si>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</si>
  <si>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</si>
  <si>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</si>
  <si>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</si>
  <si>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</si>
  <si>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</si>
  <si>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</si>
  <si>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</si>
  <si>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</si>
  <si>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</si>
  <si>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</si>
  <si>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</si>
  <si>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</si>
  <si>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</si>
  <si>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</si>
  <si>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</si>
  <si>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</si>
  <si>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</si>
  <si>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</si>
  <si>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</si>
  <si>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</si>
  <si>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</si>
  <si>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</si>
  <si>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</si>
  <si>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</si>
  <si>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</si>
  <si>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</si>
  <si>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</si>
  <si>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</si>
  <si>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</si>
  <si>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</si>
  <si>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</si>
  <si>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</si>
  <si>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</si>
  <si>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</si>
  <si>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</si>
  <si>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</si>
  <si>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</si>
  <si>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</si>
  <si>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</si>
  <si>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Battery Testing</t>
  </si>
  <si>
    <t>V1.5.2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</si>
</sst>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8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8" borderId="5" xfId="0" applyNumberFormat="1" applyFont="1" applyFill="1" applyBorder="1" applyAlignment="1">
      <alignment vertical="center"/>
    </xf>
    <xf numFmtId="0" fontId="0" fillId="0" borderId="0" xfId="0" applyBorder="1"/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44431</c:v>
                </c:pt>
                <c:pt idx="1">
                  <c:v>44431</c:v>
                </c:pt>
                <c:pt idx="2">
                  <c:v>44431</c:v>
                </c:pt>
                <c:pt idx="3">
                  <c:v>44431</c:v>
                </c:pt>
                <c:pt idx="4">
                  <c:v>44431</c:v>
                </c:pt>
                <c:pt idx="5">
                  <c:v>44431</c:v>
                </c:pt>
                <c:pt idx="6">
                  <c:v>44431</c:v>
                </c:pt>
                <c:pt idx="7">
                  <c:v>44431</c:v>
                </c:pt>
                <c:pt idx="8">
                  <c:v>44431</c:v>
                </c:pt>
                <c:pt idx="9">
                  <c:v>44431</c:v>
                </c:pt>
                <c:pt idx="10">
                  <c:v>44431</c:v>
                </c:pt>
                <c:pt idx="11">
                  <c:v>44431</c:v>
                </c:pt>
                <c:pt idx="12">
                  <c:v>44431</c:v>
                </c:pt>
                <c:pt idx="13">
                  <c:v>44431</c:v>
                </c:pt>
                <c:pt idx="14">
                  <c:v>44431</c:v>
                </c:pt>
                <c:pt idx="15">
                  <c:v>44431</c:v>
                </c:pt>
                <c:pt idx="16">
                  <c:v>44431</c:v>
                </c:pt>
                <c:pt idx="17">
                  <c:v>44431</c:v>
                </c:pt>
                <c:pt idx="18">
                  <c:v>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153</c:v>
                </c:pt>
                <c:pt idx="1">
                  <c:v>28</c:v>
                </c:pt>
                <c:pt idx="2">
                  <c:v>14</c:v>
                </c:pt>
                <c:pt idx="3">
                  <c:v>28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28</c:v>
                </c:pt>
                <c:pt idx="8">
                  <c:v>14</c:v>
                </c:pt>
                <c:pt idx="9">
                  <c:v>28</c:v>
                </c:pt>
                <c:pt idx="10">
                  <c:v>76</c:v>
                </c:pt>
                <c:pt idx="11">
                  <c:v>56</c:v>
                </c:pt>
                <c:pt idx="12">
                  <c:v>28</c:v>
                </c:pt>
                <c:pt idx="13">
                  <c:v>130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9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14</c:v>
                </c:pt>
                <c:pt idx="9">
                  <c:v>14</c:v>
                </c:pt>
                <c:pt idx="10">
                  <c:v>63</c:v>
                </c:pt>
                <c:pt idx="11">
                  <c:v>14</c:v>
                </c:pt>
                <c:pt idx="12">
                  <c:v>14</c:v>
                </c:pt>
                <c:pt idx="13">
                  <c:v>52</c:v>
                </c:pt>
                <c:pt idx="14">
                  <c:v>45.999999999999993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43898</c:v>
                </c:pt>
                <c:pt idx="1">
                  <c:v>43898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44606</c:v>
                </c:pt>
                <c:pt idx="1">
                  <c:v>44606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44610</c:v>
                </c:pt>
                <c:pt idx="1">
                  <c:v>44610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44547</c:v>
                </c:pt>
                <c:pt idx="1">
                  <c:v>44547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44613</c:v>
                </c:pt>
                <c:pt idx="1">
                  <c:v>44613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44615</c:v>
                </c:pt>
                <c:pt idx="1">
                  <c:v>44615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2480" cy="71932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M31"/>
  <sheetViews>
    <sheetView tabSelected="1" zoomScale="81" zoomScaleNormal="81" workbookViewId="0">
      <selection activeCell="I17" sqref="I17"/>
    </sheetView>
  </sheetViews>
  <sheetFormatPr defaultRowHeight="14.4"/>
  <cols>
    <col min="1" max="1" width="20.33203125" bestFit="1" customWidth="1"/>
    <col min="2" max="2" width="26.5546875" bestFit="1" customWidth="1"/>
    <col min="3" max="3" width="12.44140625" bestFit="1" customWidth="1"/>
    <col min="4" max="4" width="15" style="46" bestFit="1" customWidth="1"/>
    <col min="5" max="5" width="12.44140625" style="1" bestFit="1" customWidth="1"/>
    <col min="6" max="6" width="10.5546875" style="17" bestFit="1" customWidth="1"/>
    <col min="7" max="7" width="12.44140625" style="1" bestFit="1" customWidth="1"/>
    <col min="8" max="8" width="12.5546875" style="17" bestFit="1" customWidth="1"/>
    <col min="9" max="9" width="12.44140625" style="1" bestFit="1" customWidth="1"/>
    <col min="10" max="10" width="11.109375" style="17" bestFit="1" customWidth="1"/>
    <col min="11" max="11" width="12.44140625" style="1" bestFit="1" customWidth="1"/>
  </cols>
  <sheetData>
    <row r="1" spans="1:12" ht="22.8">
      <c r="A1" s="58" t="s">
        <v>3</v>
      </c>
      <c r="B1" s="59"/>
      <c r="C1" s="59"/>
      <c r="D1" s="59"/>
      <c r="E1" s="59"/>
      <c r="F1" s="24" t="s">
        <v>56</v>
      </c>
      <c r="G1" s="25"/>
      <c r="H1" s="24"/>
      <c r="I1" s="25" t="s">
        <v>10</v>
      </c>
      <c r="J1" s="72">
        <f>MAX(E4:K22)</f>
        <v>44629</v>
      </c>
      <c r="K1" s="73"/>
    </row>
    <row r="2" spans="1:12" s="3" customFormat="1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69" t="s">
        <v>27</v>
      </c>
      <c r="G2" s="70"/>
      <c r="H2" s="71" t="s">
        <v>1</v>
      </c>
      <c r="I2" s="71"/>
      <c r="J2" s="61" t="s">
        <v>21</v>
      </c>
      <c r="K2" s="61"/>
    </row>
    <row r="3" spans="1:12" s="3" customFormat="1" ht="42" thickBot="1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74" t="s">
        <v>28</v>
      </c>
      <c r="G3" s="75"/>
      <c r="H3" s="76" t="s">
        <v>11</v>
      </c>
      <c r="I3" s="76"/>
      <c r="J3" s="77" t="s">
        <v>22</v>
      </c>
      <c r="K3" s="77"/>
      <c r="L3" s="26"/>
    </row>
    <row r="4" spans="1:12" ht="15" thickTop="1">
      <c r="A4" s="65" t="s">
        <v>20</v>
      </c>
      <c r="B4" s="31" t="s">
        <v>20</v>
      </c>
      <c r="C4" s="31" t="s">
        <v>6</v>
      </c>
      <c r="D4" s="43"/>
      <c r="E4" s="32">
        <v>44431</v>
      </c>
      <c r="F4" s="33">
        <f>(G4-E4)/7</f>
        <v>21.857142857142858</v>
      </c>
      <c r="G4" s="34">
        <f>MAX(K5:K16)</f>
        <v>44584</v>
      </c>
      <c r="H4" s="35">
        <v>4.4285714285714288</v>
      </c>
      <c r="I4" s="36">
        <f t="shared" ref="I4:I22" si="0">G4+H4*7</f>
        <v>44615</v>
      </c>
      <c r="J4" s="37">
        <v>2</v>
      </c>
      <c r="K4" s="38">
        <f t="shared" ref="K4:K16" si="1">I4+J4*7</f>
        <v>44629</v>
      </c>
    </row>
    <row r="5" spans="1:12">
      <c r="A5" s="66"/>
      <c r="B5" s="4" t="s">
        <v>23</v>
      </c>
      <c r="C5" s="29" t="s">
        <v>5</v>
      </c>
      <c r="D5" s="44" t="str">
        <f t="shared" ref="D5:D16" si="2">IF(K5=$G$4,"Critical Path","")</f>
        <v/>
      </c>
      <c r="E5" s="28">
        <f>$E$4</f>
        <v>44431</v>
      </c>
      <c r="F5" s="14">
        <v>4</v>
      </c>
      <c r="G5" s="5">
        <f>E5+F5*7</f>
        <v>44459</v>
      </c>
      <c r="H5" s="39">
        <v>4</v>
      </c>
      <c r="I5" s="6">
        <f t="shared" si="0"/>
        <v>44487</v>
      </c>
      <c r="J5" s="40">
        <v>2</v>
      </c>
      <c r="K5" s="7">
        <f t="shared" si="1"/>
        <v>44501</v>
      </c>
    </row>
    <row r="6" spans="1:12">
      <c r="A6" s="66"/>
      <c r="B6" s="4" t="s">
        <v>55</v>
      </c>
      <c r="C6" s="29" t="s">
        <v>5</v>
      </c>
      <c r="D6" s="44"/>
      <c r="E6" s="28">
        <f t="shared" ref="E6:E22" si="3">$E$4</f>
        <v>44431</v>
      </c>
      <c r="F6" s="14">
        <v>2</v>
      </c>
      <c r="G6" s="5">
        <f t="shared" ref="G6:G15" si="4">E6+F6*7</f>
        <v>44445</v>
      </c>
      <c r="H6" s="39">
        <v>4</v>
      </c>
      <c r="I6" s="6">
        <f t="shared" si="0"/>
        <v>44473</v>
      </c>
      <c r="J6" s="40">
        <v>2</v>
      </c>
      <c r="K6" s="7">
        <f t="shared" si="1"/>
        <v>44487</v>
      </c>
    </row>
    <row r="7" spans="1:12">
      <c r="A7" s="66"/>
      <c r="B7" s="4" t="s">
        <v>19</v>
      </c>
      <c r="C7" s="29" t="s">
        <v>5</v>
      </c>
      <c r="D7" s="44" t="str">
        <f t="shared" si="2"/>
        <v/>
      </c>
      <c r="E7" s="28">
        <f t="shared" si="3"/>
        <v>44431</v>
      </c>
      <c r="F7" s="14">
        <v>4</v>
      </c>
      <c r="G7" s="5">
        <f t="shared" si="4"/>
        <v>44459</v>
      </c>
      <c r="H7" s="39">
        <v>4</v>
      </c>
      <c r="I7" s="6">
        <f t="shared" si="0"/>
        <v>44487</v>
      </c>
      <c r="J7" s="40">
        <v>2</v>
      </c>
      <c r="K7" s="7">
        <f t="shared" si="1"/>
        <v>44501</v>
      </c>
    </row>
    <row r="8" spans="1:12">
      <c r="A8" s="66"/>
      <c r="B8" s="4" t="s">
        <v>25</v>
      </c>
      <c r="C8" s="29" t="s">
        <v>5</v>
      </c>
      <c r="D8" s="44" t="str">
        <f t="shared" si="2"/>
        <v/>
      </c>
      <c r="E8" s="28">
        <f t="shared" si="3"/>
        <v>44431</v>
      </c>
      <c r="F8" s="14">
        <v>8</v>
      </c>
      <c r="G8" s="5">
        <f t="shared" si="4"/>
        <v>44487</v>
      </c>
      <c r="H8" s="39">
        <v>4</v>
      </c>
      <c r="I8" s="6">
        <f t="shared" si="0"/>
        <v>44515</v>
      </c>
      <c r="J8" s="40">
        <v>2</v>
      </c>
      <c r="K8" s="7">
        <f t="shared" si="1"/>
        <v>44529</v>
      </c>
    </row>
    <row r="9" spans="1:12">
      <c r="A9" s="66"/>
      <c r="B9" s="4" t="s">
        <v>18</v>
      </c>
      <c r="C9" s="29" t="s">
        <v>5</v>
      </c>
      <c r="D9" s="44" t="str">
        <f t="shared" si="2"/>
        <v/>
      </c>
      <c r="E9" s="28">
        <f t="shared" si="3"/>
        <v>44431</v>
      </c>
      <c r="F9" s="14">
        <v>4</v>
      </c>
      <c r="G9" s="5">
        <f t="shared" si="4"/>
        <v>44459</v>
      </c>
      <c r="H9" s="39">
        <v>2</v>
      </c>
      <c r="I9" s="6">
        <f t="shared" si="0"/>
        <v>44473</v>
      </c>
      <c r="J9" s="40">
        <v>2</v>
      </c>
      <c r="K9" s="7">
        <f t="shared" si="1"/>
        <v>44487</v>
      </c>
    </row>
    <row r="10" spans="1:12">
      <c r="A10" s="66"/>
      <c r="B10" s="4" t="str">
        <f>"+X Panel V1.1"</f>
        <v>+X Panel V1.1</v>
      </c>
      <c r="C10" s="29" t="s">
        <v>5</v>
      </c>
      <c r="D10" s="44" t="str">
        <f t="shared" si="2"/>
        <v/>
      </c>
      <c r="E10" s="28">
        <f t="shared" si="3"/>
        <v>44431</v>
      </c>
      <c r="F10" s="14">
        <v>8</v>
      </c>
      <c r="G10" s="5">
        <f t="shared" si="4"/>
        <v>44487</v>
      </c>
      <c r="H10" s="39">
        <v>2</v>
      </c>
      <c r="I10" s="6">
        <f t="shared" si="0"/>
        <v>44501</v>
      </c>
      <c r="J10" s="40">
        <v>2</v>
      </c>
      <c r="K10" s="7">
        <f t="shared" si="1"/>
        <v>44515</v>
      </c>
    </row>
    <row r="11" spans="1:12">
      <c r="A11" s="66"/>
      <c r="B11" s="4" t="s">
        <v>24</v>
      </c>
      <c r="C11" s="29" t="s">
        <v>5</v>
      </c>
      <c r="D11" s="44" t="str">
        <f t="shared" si="2"/>
        <v/>
      </c>
      <c r="E11" s="28">
        <f t="shared" si="3"/>
        <v>44431</v>
      </c>
      <c r="F11" s="14">
        <v>4</v>
      </c>
      <c r="G11" s="5">
        <f t="shared" si="4"/>
        <v>44459</v>
      </c>
      <c r="H11" s="39">
        <v>6</v>
      </c>
      <c r="I11" s="6">
        <f t="shared" si="0"/>
        <v>44501</v>
      </c>
      <c r="J11" s="40">
        <v>2</v>
      </c>
      <c r="K11" s="7">
        <f t="shared" si="1"/>
        <v>44515</v>
      </c>
    </row>
    <row r="12" spans="1:12">
      <c r="A12" s="66"/>
      <c r="B12" s="4" t="s">
        <v>26</v>
      </c>
      <c r="C12" s="29" t="s">
        <v>5</v>
      </c>
      <c r="D12" s="44" t="str">
        <f t="shared" si="2"/>
        <v/>
      </c>
      <c r="E12" s="28">
        <f t="shared" si="3"/>
        <v>44431</v>
      </c>
      <c r="F12" s="14">
        <v>2</v>
      </c>
      <c r="G12" s="5">
        <f t="shared" si="4"/>
        <v>44445</v>
      </c>
      <c r="H12" s="39">
        <v>2</v>
      </c>
      <c r="I12" s="6">
        <f t="shared" si="0"/>
        <v>44459</v>
      </c>
      <c r="J12" s="40">
        <v>2</v>
      </c>
      <c r="K12" s="7">
        <f t="shared" si="1"/>
        <v>44473</v>
      </c>
    </row>
    <row r="13" spans="1:12">
      <c r="A13" s="66"/>
      <c r="B13" s="41" t="str">
        <f>"-Z Panel V1.0"</f>
        <v>-Z Panel V1.0</v>
      </c>
      <c r="C13" s="41" t="s">
        <v>5</v>
      </c>
      <c r="D13" s="45" t="str">
        <f t="shared" si="2"/>
        <v/>
      </c>
      <c r="E13" s="27">
        <f t="shared" si="3"/>
        <v>44431</v>
      </c>
      <c r="F13" s="15">
        <v>4</v>
      </c>
      <c r="G13" s="9">
        <f>E13+F13*7</f>
        <v>44459</v>
      </c>
      <c r="H13" s="30">
        <v>2</v>
      </c>
      <c r="I13" s="10">
        <f t="shared" si="0"/>
        <v>44473</v>
      </c>
      <c r="J13" s="18">
        <v>2</v>
      </c>
      <c r="K13" s="11">
        <f t="shared" si="1"/>
        <v>44487</v>
      </c>
    </row>
    <row r="14" spans="1:12">
      <c r="A14" s="66"/>
      <c r="B14" s="4" t="s">
        <v>36</v>
      </c>
      <c r="C14" s="29" t="s">
        <v>5</v>
      </c>
      <c r="D14" s="44" t="str">
        <f t="shared" si="2"/>
        <v>Critical Path</v>
      </c>
      <c r="E14" s="28">
        <f t="shared" si="3"/>
        <v>44431</v>
      </c>
      <c r="F14" s="14">
        <v>10.857142857142858</v>
      </c>
      <c r="G14" s="5">
        <f t="shared" si="4"/>
        <v>44507</v>
      </c>
      <c r="H14" s="39">
        <v>9</v>
      </c>
      <c r="I14" s="6">
        <f t="shared" si="0"/>
        <v>44570</v>
      </c>
      <c r="J14" s="42">
        <v>2</v>
      </c>
      <c r="K14" s="7">
        <f t="shared" si="1"/>
        <v>44584</v>
      </c>
    </row>
    <row r="15" spans="1:12">
      <c r="A15" s="66"/>
      <c r="B15" s="4" t="s">
        <v>38</v>
      </c>
      <c r="C15" s="29" t="s">
        <v>5</v>
      </c>
      <c r="D15" s="44" t="str">
        <f t="shared" si="2"/>
        <v/>
      </c>
      <c r="E15" s="28">
        <f t="shared" si="3"/>
        <v>44431</v>
      </c>
      <c r="F15" s="14">
        <v>8</v>
      </c>
      <c r="G15" s="5">
        <f t="shared" si="4"/>
        <v>44487</v>
      </c>
      <c r="H15" s="39">
        <v>2</v>
      </c>
      <c r="I15" s="6">
        <f t="shared" si="0"/>
        <v>44501</v>
      </c>
      <c r="J15" s="40">
        <v>2</v>
      </c>
      <c r="K15" s="7">
        <f t="shared" si="1"/>
        <v>44515</v>
      </c>
    </row>
    <row r="16" spans="1:12">
      <c r="A16" s="67"/>
      <c r="B16" s="8" t="s">
        <v>37</v>
      </c>
      <c r="C16" s="41" t="s">
        <v>5</v>
      </c>
      <c r="D16" s="45" t="str">
        <f t="shared" si="2"/>
        <v/>
      </c>
      <c r="E16" s="27">
        <f t="shared" si="3"/>
        <v>44431</v>
      </c>
      <c r="F16" s="15">
        <v>4</v>
      </c>
      <c r="G16" s="9">
        <f>E16+F16*7</f>
        <v>44459</v>
      </c>
      <c r="H16" s="30">
        <v>2</v>
      </c>
      <c r="I16" s="10">
        <f t="shared" si="0"/>
        <v>44473</v>
      </c>
      <c r="J16" s="18">
        <v>2</v>
      </c>
      <c r="K16" s="11">
        <f t="shared" si="1"/>
        <v>44487</v>
      </c>
    </row>
    <row r="17" spans="1:13">
      <c r="A17" s="68" t="s">
        <v>39</v>
      </c>
      <c r="B17" s="8" t="s">
        <v>33</v>
      </c>
      <c r="C17" s="41" t="s">
        <v>7</v>
      </c>
      <c r="D17" s="45"/>
      <c r="E17" s="27">
        <f t="shared" si="3"/>
        <v>44431</v>
      </c>
      <c r="F17" s="15">
        <f>(G17-E17)/7</f>
        <v>18.571428571428573</v>
      </c>
      <c r="G17" s="5">
        <f>MAX(K18:K22)</f>
        <v>44561</v>
      </c>
      <c r="H17" s="30">
        <v>7.4285714285714288</v>
      </c>
      <c r="I17" s="10">
        <f t="shared" si="0"/>
        <v>44613</v>
      </c>
      <c r="J17" s="18">
        <v>2</v>
      </c>
      <c r="K17" s="11">
        <f t="shared" ref="K17:K22" si="5">I17+J17*7</f>
        <v>44627</v>
      </c>
    </row>
    <row r="18" spans="1:13">
      <c r="A18" s="66"/>
      <c r="B18" s="47" t="s">
        <v>35</v>
      </c>
      <c r="C18" s="47" t="s">
        <v>7</v>
      </c>
      <c r="D18" s="44" t="str">
        <f>IF(K18=$G$17,"Critical Path","")</f>
        <v>Critical Path</v>
      </c>
      <c r="E18" s="28">
        <f t="shared" si="3"/>
        <v>44431</v>
      </c>
      <c r="F18" s="16">
        <v>10</v>
      </c>
      <c r="G18" s="51">
        <f>E18+F18*7</f>
        <v>44501</v>
      </c>
      <c r="H18" s="53">
        <v>6.5714285714285703</v>
      </c>
      <c r="I18" s="12">
        <f t="shared" si="0"/>
        <v>44547</v>
      </c>
      <c r="J18" s="19">
        <v>2</v>
      </c>
      <c r="K18" s="13">
        <f t="shared" si="5"/>
        <v>44561</v>
      </c>
    </row>
    <row r="19" spans="1:13">
      <c r="A19" s="66"/>
      <c r="B19" s="29" t="s">
        <v>9</v>
      </c>
      <c r="C19" s="29" t="s">
        <v>7</v>
      </c>
      <c r="D19" s="44" t="str">
        <f>IF(K19=$G$17,"Critical Path","")</f>
        <v>Critical Path</v>
      </c>
      <c r="E19" s="28">
        <f t="shared" si="3"/>
        <v>44431</v>
      </c>
      <c r="F19" s="14">
        <v>10</v>
      </c>
      <c r="G19" s="50">
        <f>E19+F19*7</f>
        <v>44501</v>
      </c>
      <c r="H19" s="54">
        <v>6.5714285714285712</v>
      </c>
      <c r="I19" s="6">
        <f t="shared" si="0"/>
        <v>44547</v>
      </c>
      <c r="J19" s="40">
        <v>2</v>
      </c>
      <c r="K19" s="7">
        <f t="shared" si="5"/>
        <v>44561</v>
      </c>
    </row>
    <row r="20" spans="1:13">
      <c r="A20" s="66"/>
      <c r="B20" s="29" t="s">
        <v>8</v>
      </c>
      <c r="C20" s="29" t="s">
        <v>7</v>
      </c>
      <c r="D20" s="44" t="str">
        <f>IF(K20=$G$17,"Critical Path","")</f>
        <v>Critical Path</v>
      </c>
      <c r="E20" s="28">
        <f t="shared" si="3"/>
        <v>44431</v>
      </c>
      <c r="F20" s="14">
        <v>10</v>
      </c>
      <c r="G20" s="50">
        <f>E20+F20*7</f>
        <v>44501</v>
      </c>
      <c r="H20" s="54">
        <v>6.5714285714285712</v>
      </c>
      <c r="I20" s="6">
        <f t="shared" si="0"/>
        <v>44547</v>
      </c>
      <c r="J20" s="40">
        <v>2</v>
      </c>
      <c r="K20" s="7">
        <f t="shared" si="5"/>
        <v>44561</v>
      </c>
    </row>
    <row r="21" spans="1:13">
      <c r="A21" s="66"/>
      <c r="B21" s="29" t="s">
        <v>40</v>
      </c>
      <c r="C21" s="29" t="s">
        <v>7</v>
      </c>
      <c r="D21" s="44" t="str">
        <f>IF(K21=$G$17,"Critical Path","")</f>
        <v>Critical Path</v>
      </c>
      <c r="E21" s="28">
        <f t="shared" si="3"/>
        <v>44431</v>
      </c>
      <c r="F21" s="14">
        <v>10</v>
      </c>
      <c r="G21" s="50">
        <f>E21+F21*7</f>
        <v>44501</v>
      </c>
      <c r="H21" s="54">
        <v>6.5714285714285712</v>
      </c>
      <c r="I21" s="6">
        <f t="shared" si="0"/>
        <v>44547</v>
      </c>
      <c r="J21" s="40">
        <v>2</v>
      </c>
      <c r="K21" s="7">
        <f t="shared" si="5"/>
        <v>44561</v>
      </c>
    </row>
    <row r="22" spans="1:13">
      <c r="A22" s="67"/>
      <c r="B22" s="41" t="s">
        <v>34</v>
      </c>
      <c r="C22" s="41" t="s">
        <v>7</v>
      </c>
      <c r="D22" s="48" t="str">
        <f>IF(K22=$G$17,"Critical Path","")</f>
        <v>Critical Path</v>
      </c>
      <c r="E22" s="28">
        <f t="shared" si="3"/>
        <v>44431</v>
      </c>
      <c r="F22" s="15">
        <v>10</v>
      </c>
      <c r="G22" s="52">
        <f>E22+F22*7</f>
        <v>44501</v>
      </c>
      <c r="H22" s="30">
        <v>6.5714285714285712</v>
      </c>
      <c r="I22" s="10">
        <f t="shared" si="0"/>
        <v>44547</v>
      </c>
      <c r="J22" s="18">
        <v>2</v>
      </c>
      <c r="K22" s="11">
        <f t="shared" si="5"/>
        <v>44561</v>
      </c>
    </row>
    <row r="23" spans="1:13" ht="22.8">
      <c r="A23" s="58" t="s">
        <v>42</v>
      </c>
      <c r="B23" s="59"/>
      <c r="C23" s="59"/>
      <c r="D23" s="59"/>
      <c r="E23" s="59"/>
      <c r="F23" s="59"/>
      <c r="G23" s="60"/>
      <c r="H23" s="59"/>
      <c r="I23" s="59"/>
      <c r="J23" s="59"/>
      <c r="K23" s="59"/>
    </row>
    <row r="24" spans="1:13">
      <c r="A24" s="62" t="s">
        <v>16</v>
      </c>
      <c r="B24" s="64"/>
      <c r="C24" s="62" t="s">
        <v>14</v>
      </c>
      <c r="D24" s="63"/>
      <c r="E24" s="63"/>
      <c r="F24" s="63"/>
      <c r="G24" s="63"/>
      <c r="H24" s="63"/>
      <c r="I24" s="63"/>
      <c r="J24" s="64"/>
      <c r="K24" s="21" t="s">
        <v>15</v>
      </c>
    </row>
    <row r="25" spans="1:13">
      <c r="A25" s="56" t="s">
        <v>54</v>
      </c>
      <c r="B25" s="56"/>
      <c r="C25" s="57" t="s">
        <v>53</v>
      </c>
      <c r="D25" s="57"/>
      <c r="E25" s="57"/>
      <c r="F25" s="57"/>
      <c r="G25" s="57"/>
      <c r="H25" s="57"/>
      <c r="I25" s="57"/>
      <c r="J25" s="57"/>
      <c r="K25" s="49">
        <v>43891</v>
      </c>
    </row>
    <row r="26" spans="1:13">
      <c r="A26" s="56" t="s">
        <v>51</v>
      </c>
      <c r="B26" s="56"/>
      <c r="C26" s="57" t="s">
        <v>52</v>
      </c>
      <c r="D26" s="57"/>
      <c r="E26" s="57"/>
      <c r="F26" s="57"/>
      <c r="G26" s="57"/>
      <c r="H26" s="57"/>
      <c r="I26" s="57"/>
      <c r="J26" s="57"/>
      <c r="K26" s="49">
        <v>43898</v>
      </c>
    </row>
    <row r="27" spans="1:13">
      <c r="A27" s="56" t="s">
        <v>43</v>
      </c>
      <c r="B27" s="56"/>
      <c r="C27" s="57" t="s">
        <v>46</v>
      </c>
      <c r="D27" s="57"/>
      <c r="E27" s="57"/>
      <c r="F27" s="57"/>
      <c r="G27" s="57"/>
      <c r="H27" s="57"/>
      <c r="I27" s="57"/>
      <c r="J27" s="57"/>
      <c r="K27" s="49">
        <v>44606</v>
      </c>
      <c r="M27" s="55"/>
    </row>
    <row r="28" spans="1:13">
      <c r="A28" s="56" t="s">
        <v>41</v>
      </c>
      <c r="B28" s="56"/>
      <c r="C28" s="57" t="s">
        <v>49</v>
      </c>
      <c r="D28" s="57"/>
      <c r="E28" s="57"/>
      <c r="F28" s="57"/>
      <c r="G28" s="57"/>
      <c r="H28" s="57"/>
      <c r="I28" s="57"/>
      <c r="J28" s="57"/>
      <c r="K28" s="49">
        <v>44610</v>
      </c>
    </row>
    <row r="29" spans="1:13">
      <c r="A29" s="56" t="s">
        <v>44</v>
      </c>
      <c r="B29" s="56"/>
      <c r="C29" s="57" t="s">
        <v>48</v>
      </c>
      <c r="D29" s="57"/>
      <c r="E29" s="57"/>
      <c r="F29" s="57"/>
      <c r="G29" s="57"/>
      <c r="H29" s="57"/>
      <c r="I29" s="57"/>
      <c r="J29" s="57"/>
      <c r="K29" s="49">
        <f>I18</f>
        <v>44547</v>
      </c>
    </row>
    <row r="30" spans="1:13">
      <c r="A30" s="56" t="s">
        <v>33</v>
      </c>
      <c r="B30" s="56"/>
      <c r="C30" s="57" t="s">
        <v>17</v>
      </c>
      <c r="D30" s="57"/>
      <c r="E30" s="57"/>
      <c r="F30" s="57"/>
      <c r="G30" s="57"/>
      <c r="H30" s="57"/>
      <c r="I30" s="57"/>
      <c r="J30" s="57"/>
      <c r="K30" s="49">
        <f>I17</f>
        <v>44613</v>
      </c>
    </row>
    <row r="31" spans="1:13">
      <c r="A31" s="56" t="s">
        <v>45</v>
      </c>
      <c r="B31" s="56"/>
      <c r="C31" s="57" t="s">
        <v>47</v>
      </c>
      <c r="D31" s="57"/>
      <c r="E31" s="57"/>
      <c r="F31" s="57"/>
      <c r="G31" s="57"/>
      <c r="H31" s="57"/>
      <c r="I31" s="57"/>
      <c r="J31" s="57"/>
      <c r="K31" s="49">
        <f>I4</f>
        <v>44615</v>
      </c>
    </row>
  </sheetData>
  <sortState xmlns:xlrd2="http://schemas.microsoft.com/office/spreadsheetml/2017/richdata2" ref="B18:K22">
    <sortCondition descending="1" ref="K18:K22"/>
  </sortState>
  <mergeCells count="27">
    <mergeCell ref="A1:E1"/>
    <mergeCell ref="J1:K1"/>
    <mergeCell ref="F3:G3"/>
    <mergeCell ref="H3:I3"/>
    <mergeCell ref="J3:K3"/>
    <mergeCell ref="A23:K23"/>
    <mergeCell ref="J2:K2"/>
    <mergeCell ref="A28:B28"/>
    <mergeCell ref="C24:J24"/>
    <mergeCell ref="C27:J27"/>
    <mergeCell ref="C28:J28"/>
    <mergeCell ref="A24:B24"/>
    <mergeCell ref="A27:B27"/>
    <mergeCell ref="A4:A16"/>
    <mergeCell ref="A17:A22"/>
    <mergeCell ref="F2:G2"/>
    <mergeCell ref="H2:I2"/>
    <mergeCell ref="A25:B25"/>
    <mergeCell ref="C25:J25"/>
    <mergeCell ref="A26:B26"/>
    <mergeCell ref="C26:J26"/>
    <mergeCell ref="A29:B29"/>
    <mergeCell ref="C29:J29"/>
    <mergeCell ref="A30:B30"/>
    <mergeCell ref="C30:J30"/>
    <mergeCell ref="A31:B31"/>
    <mergeCell ref="C31:J31"/>
  </mergeCells>
  <phoneticPr fontId="10" type="noConversion"/>
  <conditionalFormatting sqref="D4:D22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topLeftCell="A10" zoomScale="85" zoomScaleNormal="85" workbookViewId="0">
      <selection activeCell="D27" sqref="D27"/>
    </sheetView>
  </sheetViews>
  <sheetFormatPr defaultRowHeight="14.4"/>
  <cols>
    <col min="1" max="1" width="10.33203125" bestFit="1" customWidth="1"/>
    <col min="2" max="2" width="22.33203125" bestFit="1" customWidth="1"/>
    <col min="7" max="7" width="9.88671875" bestFit="1" customWidth="1"/>
    <col min="8" max="8" width="6.109375" bestFit="1" customWidth="1"/>
    <col min="10" max="10" width="8.88671875" bestFit="1" customWidth="1"/>
    <col min="11" max="11" width="18.44140625" bestFit="1" customWidth="1"/>
    <col min="13" max="13" width="8.33203125" bestFit="1" customWidth="1"/>
    <col min="14" max="14" width="18.44140625" bestFit="1" customWidth="1"/>
    <col min="16" max="16" width="8.33203125" bestFit="1" customWidth="1"/>
    <col min="17" max="17" width="18.44140625" bestFit="1" customWidth="1"/>
  </cols>
  <sheetData>
    <row r="1" spans="1:9">
      <c r="B1" s="1" t="str">
        <f ca="1">_xlfn.CONCAT("Today: ", TEXT(TODAY(), "dd-mmm-yy"))</f>
        <v>Today: 04-Jan-22</v>
      </c>
      <c r="G1" s="2">
        <v>44431</v>
      </c>
      <c r="H1">
        <f>INT(G1)</f>
        <v>44431</v>
      </c>
      <c r="I1">
        <f>H1+28</f>
        <v>44459</v>
      </c>
    </row>
    <row r="2" spans="1:9">
      <c r="A2" s="1">
        <f ca="1">TODAY()</f>
        <v>44565</v>
      </c>
      <c r="B2">
        <v>0</v>
      </c>
    </row>
    <row r="3" spans="1:9">
      <c r="A3" s="1">
        <f ca="1">TODAY()</f>
        <v>44565</v>
      </c>
      <c r="B3">
        <v>1</v>
      </c>
    </row>
    <row r="5" spans="1:9">
      <c r="B5" t="str">
        <f>Text!A25</f>
        <v>Radio Licensing Forms</v>
      </c>
    </row>
    <row r="6" spans="1:9">
      <c r="A6" s="2">
        <f>Text!K25</f>
        <v>43891</v>
      </c>
      <c r="B6">
        <v>0</v>
      </c>
    </row>
    <row r="7" spans="1:9">
      <c r="A7" s="2">
        <f>Text!K25</f>
        <v>43891</v>
      </c>
      <c r="B7">
        <v>1</v>
      </c>
    </row>
    <row r="9" spans="1:9">
      <c r="B9" t="str">
        <f>Text!A26</f>
        <v>Battery Qualification</v>
      </c>
    </row>
    <row r="10" spans="1:9">
      <c r="A10" s="2">
        <f>Text!K26</f>
        <v>43898</v>
      </c>
      <c r="B10">
        <v>0</v>
      </c>
    </row>
    <row r="11" spans="1:9">
      <c r="A11" s="2">
        <f>Text!K26</f>
        <v>43898</v>
      </c>
      <c r="B11">
        <v>1</v>
      </c>
    </row>
    <row r="12" spans="1:9">
      <c r="A12" s="2"/>
    </row>
    <row r="13" spans="1:9">
      <c r="B13" t="str">
        <f>Text!A27</f>
        <v>Flight Unit Integration</v>
      </c>
    </row>
    <row r="14" spans="1:9">
      <c r="A14" s="2">
        <f>Text!K27</f>
        <v>44606</v>
      </c>
      <c r="B14">
        <v>0</v>
      </c>
    </row>
    <row r="15" spans="1:9">
      <c r="A15" s="2">
        <f>Text!K27</f>
        <v>44606</v>
      </c>
      <c r="B15">
        <v>1</v>
      </c>
    </row>
    <row r="17" spans="1:2">
      <c r="B17" t="str">
        <f>Text!A28</f>
        <v>Vibration Test</v>
      </c>
    </row>
    <row r="18" spans="1:2">
      <c r="A18" s="2">
        <f>Text!K28</f>
        <v>44610</v>
      </c>
      <c r="B18">
        <v>0</v>
      </c>
    </row>
    <row r="19" spans="1:2">
      <c r="A19" s="2">
        <f>Text!K28</f>
        <v>44610</v>
      </c>
      <c r="B19">
        <v>1</v>
      </c>
    </row>
    <row r="21" spans="1:2">
      <c r="B21" t="str">
        <f>Text!A29</f>
        <v>Software Integration</v>
      </c>
    </row>
    <row r="22" spans="1:2">
      <c r="A22" s="2">
        <f>Text!K29</f>
        <v>44547</v>
      </c>
      <c r="B22">
        <v>0</v>
      </c>
    </row>
    <row r="23" spans="1:2">
      <c r="A23" s="2">
        <f>Text!K29</f>
        <v>44547</v>
      </c>
      <c r="B23">
        <v>1</v>
      </c>
    </row>
    <row r="25" spans="1:2">
      <c r="B25" t="str">
        <f>Text!A30</f>
        <v>Day in the Life Test</v>
      </c>
    </row>
    <row r="26" spans="1:2">
      <c r="A26" s="2">
        <f>Text!K30</f>
        <v>44613</v>
      </c>
      <c r="B26">
        <v>0</v>
      </c>
    </row>
    <row r="27" spans="1:2">
      <c r="A27" s="2">
        <f>Text!K30</f>
        <v>44613</v>
      </c>
      <c r="B27">
        <v>1</v>
      </c>
    </row>
    <row r="29" spans="1:2">
      <c r="B29" t="str">
        <f>Text!A31</f>
        <v>Nanoracks Handover</v>
      </c>
    </row>
    <row r="30" spans="1:2">
      <c r="A30" s="2">
        <f>Text!K31</f>
        <v>44615</v>
      </c>
      <c r="B30">
        <v>0</v>
      </c>
    </row>
    <row r="31" spans="1:2">
      <c r="A31" s="2">
        <f>Text!K31</f>
        <v>44615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Kevin Engelskjen</cp:lastModifiedBy>
  <cp:lastPrinted>2021-12-07T23:50:20Z</cp:lastPrinted>
  <dcterms:created xsi:type="dcterms:W3CDTF">2018-10-26T06:46:58Z</dcterms:created>
  <dcterms:modified xsi:type="dcterms:W3CDTF">2022-01-04T19:26:55Z</dcterms:modified>
</cp:coreProperties>
</file>