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GitHub\CougSat1-Software\CougSat1-Ground\test\"/>
    </mc:Choice>
  </mc:AlternateContent>
  <xr:revisionPtr revIDLastSave="0" documentId="13_ncr:1_{9418F541-460E-4160-8193-73417A2A0EEF}" xr6:coauthVersionLast="40" xr6:coauthVersionMax="40" xr10:uidLastSave="{00000000-0000-0000-0000-000000000000}"/>
  <bookViews>
    <workbookView xWindow="0" yWindow="0" windowWidth="20490" windowHeight="7485" xr2:uid="{2B14A9BF-534B-4EED-9B86-7C2EE2D06168}"/>
  </bookViews>
  <sheets>
    <sheet name="Data" sheetId="1" r:id="rId1"/>
    <sheet name="Switching States" sheetId="5" r:id="rId2"/>
    <sheet name="Enu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E137" i="1" l="1"/>
  <c r="F137" i="1" s="1"/>
  <c r="E102" i="1"/>
  <c r="F102" i="1" s="1"/>
  <c r="E101" i="1"/>
  <c r="F101" i="1" s="1"/>
  <c r="C136" i="1" l="1"/>
  <c r="Q5" i="5"/>
  <c r="Q4" i="5"/>
  <c r="C135" i="1"/>
  <c r="E1" i="5"/>
  <c r="K1" i="5"/>
  <c r="K12" i="5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4" i="5"/>
  <c r="K5" i="5" s="1"/>
  <c r="K6" i="5" s="1"/>
  <c r="K7" i="5" s="1"/>
  <c r="K8" i="5" s="1"/>
  <c r="K9" i="5" s="1"/>
  <c r="K10" i="5" s="1"/>
  <c r="K11" i="5" s="1"/>
  <c r="C134" i="1"/>
  <c r="E4" i="5"/>
  <c r="E5" i="5" s="1"/>
  <c r="E6" i="5" s="1"/>
  <c r="E7" i="5" s="1"/>
  <c r="E8" i="5" s="1"/>
  <c r="E9" i="5" s="1"/>
  <c r="E10" i="5" s="1"/>
  <c r="E11" i="5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8" i="1"/>
  <c r="E9" i="1"/>
  <c r="E10" i="1"/>
  <c r="F10" i="1" s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7" i="1"/>
  <c r="F7" i="1" s="1"/>
  <c r="E20" i="1"/>
  <c r="F20" i="1" s="1"/>
  <c r="E21" i="1"/>
  <c r="F21" i="1" s="1"/>
  <c r="E22" i="1"/>
  <c r="F22" i="1" s="1"/>
  <c r="E19" i="1"/>
  <c r="H9" i="3"/>
  <c r="H6" i="3"/>
  <c r="F8" i="1" s="1"/>
  <c r="F5" i="1"/>
  <c r="F18" i="1"/>
  <c r="C6" i="1" l="1"/>
  <c r="F6" i="1" s="1"/>
  <c r="Q6" i="5"/>
  <c r="Q7" i="5" s="1"/>
  <c r="Q8" i="5" s="1"/>
  <c r="Q9" i="5" s="1"/>
  <c r="Q10" i="5" s="1"/>
  <c r="F9" i="1"/>
  <c r="F11" i="1"/>
  <c r="F19" i="1"/>
  <c r="Q1" i="5" l="1"/>
</calcChain>
</file>

<file path=xl/sharedStrings.xml><?xml version="1.0" encoding="utf-8"?>
<sst xmlns="http://schemas.openxmlformats.org/spreadsheetml/2006/main" count="378" uniqueCount="227">
  <si>
    <t>Parameter</t>
  </si>
  <si>
    <t>Value</t>
  </si>
  <si>
    <t>Voltage</t>
  </si>
  <si>
    <t>Current</t>
  </si>
  <si>
    <t>Power</t>
  </si>
  <si>
    <t>Energy</t>
  </si>
  <si>
    <t>Geographic Coordinate</t>
  </si>
  <si>
    <t>Time</t>
  </si>
  <si>
    <t>Temperature</t>
  </si>
  <si>
    <t>Euler Angles</t>
  </si>
  <si>
    <t>Decibels</t>
  </si>
  <si>
    <t>Frequency</t>
  </si>
  <si>
    <t>Data Rate</t>
  </si>
  <si>
    <t>Operating Mode</t>
  </si>
  <si>
    <t>Bytes</t>
  </si>
  <si>
    <t>Operating Modes</t>
  </si>
  <si>
    <t>Science</t>
  </si>
  <si>
    <t>Safe</t>
  </si>
  <si>
    <t>Standby</t>
  </si>
  <si>
    <t>Transmit</t>
  </si>
  <si>
    <t>01</t>
  </si>
  <si>
    <t>02</t>
  </si>
  <si>
    <t>03</t>
  </si>
  <si>
    <t>04</t>
  </si>
  <si>
    <t>Packet Length</t>
  </si>
  <si>
    <t>Addressing</t>
  </si>
  <si>
    <t>CougSat-1</t>
  </si>
  <si>
    <t>CougSat-2</t>
  </si>
  <si>
    <t>CougSat-3</t>
  </si>
  <si>
    <t>CougSat-4</t>
  </si>
  <si>
    <t>CougSat-5</t>
  </si>
  <si>
    <t>CougSat-6</t>
  </si>
  <si>
    <t>CougSat-7</t>
  </si>
  <si>
    <t>Sender</t>
  </si>
  <si>
    <t>05</t>
  </si>
  <si>
    <t>06</t>
  </si>
  <si>
    <t>07</t>
  </si>
  <si>
    <t>Bytes (Hex)</t>
  </si>
  <si>
    <t>Parameter Length</t>
  </si>
  <si>
    <t>Unit</t>
  </si>
  <si>
    <t>Padding</t>
  </si>
  <si>
    <t>Latitude</t>
  </si>
  <si>
    <t>Longitude</t>
  </si>
  <si>
    <t>Conversion</t>
  </si>
  <si>
    <t>Unitless 8b</t>
  </si>
  <si>
    <t>Roll</t>
  </si>
  <si>
    <t>Pitch</t>
  </si>
  <si>
    <t>Yaw</t>
  </si>
  <si>
    <t>X PWM Out</t>
  </si>
  <si>
    <t>Unitless 16b</t>
  </si>
  <si>
    <t>Y PWM Out</t>
  </si>
  <si>
    <t>Z PWM Out</t>
  </si>
  <si>
    <t>(None)</t>
  </si>
  <si>
    <t>X Current</t>
  </si>
  <si>
    <t>Y Current</t>
  </si>
  <si>
    <t>Z Current</t>
  </si>
  <si>
    <t>Subsystem</t>
  </si>
  <si>
    <t>ADCS</t>
  </si>
  <si>
    <t>Current Time</t>
  </si>
  <si>
    <t>SD Card Used</t>
  </si>
  <si>
    <t>Reset Count</t>
  </si>
  <si>
    <t>Unitless 24b</t>
  </si>
  <si>
    <t>Unitless 32b</t>
  </si>
  <si>
    <t>Unitless 40b</t>
  </si>
  <si>
    <t>Last error</t>
  </si>
  <si>
    <t>C&amp;DH</t>
  </si>
  <si>
    <t>RX Power</t>
  </si>
  <si>
    <t>TX 230mm Power</t>
  </si>
  <si>
    <t>TX 700mm Power</t>
  </si>
  <si>
    <t>RX SNR</t>
  </si>
  <si>
    <t>RX Frequency</t>
  </si>
  <si>
    <t>TX 700mm Frequency</t>
  </si>
  <si>
    <t>TX 230mm Frequency</t>
  </si>
  <si>
    <t>5.0V Reg Voltage</t>
  </si>
  <si>
    <t>5.0V Reg Current</t>
  </si>
  <si>
    <t>9.0V Reg Voltage</t>
  </si>
  <si>
    <t>9.0V Reg Current</t>
  </si>
  <si>
    <t>3.3V-0 Current</t>
  </si>
  <si>
    <t>3.3V-1 Current</t>
  </si>
  <si>
    <t>3.3V-2 Current</t>
  </si>
  <si>
    <t>5.0V-0 Current</t>
  </si>
  <si>
    <t>5.0V-1 Current</t>
  </si>
  <si>
    <t>5.0V-2 Current</t>
  </si>
  <si>
    <t>9.0V-0 Current</t>
  </si>
  <si>
    <t>9.0V-1 Current</t>
  </si>
  <si>
    <t>Bad Packet Count</t>
  </si>
  <si>
    <t>Comms</t>
  </si>
  <si>
    <t>ADCS Temp</t>
  </si>
  <si>
    <t>IHU Temp</t>
  </si>
  <si>
    <t>IFJR Temp</t>
  </si>
  <si>
    <t>Comms Temp</t>
  </si>
  <si>
    <t>RX Temp</t>
  </si>
  <si>
    <t>TX 230mm Temp</t>
  </si>
  <si>
    <t>TX 700mm Temp</t>
  </si>
  <si>
    <t>Reg 5.0V Temp</t>
  </si>
  <si>
    <t>Reg 9.0V Temp</t>
  </si>
  <si>
    <t>PMIC Temp</t>
  </si>
  <si>
    <t>Battery A Temp</t>
  </si>
  <si>
    <t>Battery B Temp</t>
  </si>
  <si>
    <t>Reg 3.3V A Temp</t>
  </si>
  <si>
    <t>Reg 3.3V B Temp</t>
  </si>
  <si>
    <t>PV 0 Temp</t>
  </si>
  <si>
    <t>PV 1 Temp</t>
  </si>
  <si>
    <t>PV 2 Temp</t>
  </si>
  <si>
    <t>PV 3 Temp</t>
  </si>
  <si>
    <t>PV 4 Temp</t>
  </si>
  <si>
    <t>PV 5 Temp</t>
  </si>
  <si>
    <t>PV 6 Temp</t>
  </si>
  <si>
    <t>PV 7 Temp</t>
  </si>
  <si>
    <t>MPPT 0 Temp</t>
  </si>
  <si>
    <t>MPPT 1 Temp</t>
  </si>
  <si>
    <t>MPPT 2 Temp</t>
  </si>
  <si>
    <t>MPPT 3 Temp</t>
  </si>
  <si>
    <t>MPPT 4 Temp</t>
  </si>
  <si>
    <t>MPPT 5 Temp</t>
  </si>
  <si>
    <t>MPPT 6 Temp</t>
  </si>
  <si>
    <t>MPPT 7 Temp</t>
  </si>
  <si>
    <t>ECS</t>
  </si>
  <si>
    <t>Voltage PV 0</t>
  </si>
  <si>
    <t>Voltage PV 1</t>
  </si>
  <si>
    <t>Voltage PV 2</t>
  </si>
  <si>
    <t>Voltage PV 3</t>
  </si>
  <si>
    <t>Voltage PV 4</t>
  </si>
  <si>
    <t>Voltage PV 5</t>
  </si>
  <si>
    <t>Voltage PV 6</t>
  </si>
  <si>
    <t>Voltage PV 7</t>
  </si>
  <si>
    <t>Current PV 0</t>
  </si>
  <si>
    <t>Current PV 1</t>
  </si>
  <si>
    <t>Current PV 2</t>
  </si>
  <si>
    <t>Current PV 3</t>
  </si>
  <si>
    <t>Current PV 4</t>
  </si>
  <si>
    <t>Current PV 5</t>
  </si>
  <si>
    <t>Current PV 6</t>
  </si>
  <si>
    <t>Current PV 7</t>
  </si>
  <si>
    <t>Current MPPT 0</t>
  </si>
  <si>
    <t>Current MPPT 1</t>
  </si>
  <si>
    <t>Current MPPT 2</t>
  </si>
  <si>
    <t>Current MPPT 3</t>
  </si>
  <si>
    <t>Current MPPT 4</t>
  </si>
  <si>
    <t>Current MPPT 5</t>
  </si>
  <si>
    <t>Current MPPT 6</t>
  </si>
  <si>
    <t>Current MPPT 7</t>
  </si>
  <si>
    <t>Voltage Battery 0</t>
  </si>
  <si>
    <t>Voltage Battery 1</t>
  </si>
  <si>
    <t>Current Battery 0</t>
  </si>
  <si>
    <t>Current Battery 1</t>
  </si>
  <si>
    <t>Voltage 3.3V Reg 0</t>
  </si>
  <si>
    <t>Voltage 3.3V Reg 1</t>
  </si>
  <si>
    <t>Current 3.3V Reg 0</t>
  </si>
  <si>
    <t>Current 3.3V Reg 1</t>
  </si>
  <si>
    <t>Current PR 3.3V-0</t>
  </si>
  <si>
    <t>Current PR 3.3V-1</t>
  </si>
  <si>
    <t>Current PR 3.3V-2</t>
  </si>
  <si>
    <t>Current PR 3.3V-3</t>
  </si>
  <si>
    <t>Current PR 3.3V-4</t>
  </si>
  <si>
    <t>Current PR 3.3V-5</t>
  </si>
  <si>
    <t>Current PR 3.3V-6</t>
  </si>
  <si>
    <t>Current PR 3.3V-7</t>
  </si>
  <si>
    <t>Current PR 3.3V-8</t>
  </si>
  <si>
    <t>Current PR 3.3V-9</t>
  </si>
  <si>
    <t>Current PR 3.3V-10</t>
  </si>
  <si>
    <t>Current PR 3.3V-11</t>
  </si>
  <si>
    <t>Current PR 3.3V-12</t>
  </si>
  <si>
    <t>Current PR Batt-0</t>
  </si>
  <si>
    <t>Current PR Batt-1</t>
  </si>
  <si>
    <t>Current PR Batt-2</t>
  </si>
  <si>
    <t>Current PR Batt-3</t>
  </si>
  <si>
    <t>Current PR Batt-4</t>
  </si>
  <si>
    <t>Current PR Batt-5</t>
  </si>
  <si>
    <t>Current PR Batt-6</t>
  </si>
  <si>
    <t>Current PV 3.3-0</t>
  </si>
  <si>
    <t>Current PV 3.3-1</t>
  </si>
  <si>
    <t>Current PV 3.3-2</t>
  </si>
  <si>
    <t>Current PV 3.3-3</t>
  </si>
  <si>
    <t>Current BH-0</t>
  </si>
  <si>
    <t>Current BH-1</t>
  </si>
  <si>
    <t>Current Deployables</t>
  </si>
  <si>
    <t>Output Switching States</t>
  </si>
  <si>
    <t>Unitless 48b</t>
  </si>
  <si>
    <t>Unitless 56b</t>
  </si>
  <si>
    <t>EPS Switching States</t>
  </si>
  <si>
    <t>EPS</t>
  </si>
  <si>
    <t>Net</t>
  </si>
  <si>
    <t>Path A</t>
  </si>
  <si>
    <t>Path B</t>
  </si>
  <si>
    <t>PV_3.3V-0</t>
  </si>
  <si>
    <t>PV_3.3V-1</t>
  </si>
  <si>
    <t>PV_3.3V-2</t>
  </si>
  <si>
    <t>PV_3.3V-3</t>
  </si>
  <si>
    <t>PV_IN-0</t>
  </si>
  <si>
    <t>PV_IN-1</t>
  </si>
  <si>
    <t>PV_IN-2</t>
  </si>
  <si>
    <t>PV_IN-3</t>
  </si>
  <si>
    <t>PV_IN-4</t>
  </si>
  <si>
    <t>PV_IN-5</t>
  </si>
  <si>
    <t>PV_IN-6</t>
  </si>
  <si>
    <t>PV_IN-7</t>
  </si>
  <si>
    <t>Bit</t>
  </si>
  <si>
    <t>Tallied Value</t>
  </si>
  <si>
    <t>PR_3.3V-0</t>
  </si>
  <si>
    <t>PR_3.3V-1</t>
  </si>
  <si>
    <t>PR_3.3V-2</t>
  </si>
  <si>
    <t>PR_3.3V-3</t>
  </si>
  <si>
    <t>PR_3.3V-4</t>
  </si>
  <si>
    <t>PR_3.3V-5</t>
  </si>
  <si>
    <t>PR_3.3V-6</t>
  </si>
  <si>
    <t>PR_3.3V-7</t>
  </si>
  <si>
    <t>PR_3.3V-8</t>
  </si>
  <si>
    <t>PR_3.3V-9</t>
  </si>
  <si>
    <t>PR_3.3V-10</t>
  </si>
  <si>
    <t>PR_3.3V-11</t>
  </si>
  <si>
    <t>PR_3.3V-12</t>
  </si>
  <si>
    <t>PR_BATT-0</t>
  </si>
  <si>
    <t>PR_BATT-1</t>
  </si>
  <si>
    <t>PR_BATT-2</t>
  </si>
  <si>
    <t>PR_BATT-3</t>
  </si>
  <si>
    <t>PR_BATT-4</t>
  </si>
  <si>
    <t>PR_BATT-5</t>
  </si>
  <si>
    <t>PR_BATT-6</t>
  </si>
  <si>
    <t>PR_BH-0</t>
  </si>
  <si>
    <t>PR_BH-1</t>
  </si>
  <si>
    <t>PR_DEPLOY</t>
  </si>
  <si>
    <t>Telemetry Packet Generator</t>
  </si>
  <si>
    <t>Adjust the values and save the bytes to the packet using a hex editor</t>
  </si>
  <si>
    <t>MPPT Switching States</t>
  </si>
  <si>
    <t>Energy Battery 0</t>
  </si>
  <si>
    <t>Energy Battery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</si>
</sst>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0x&quot;@"/>
    <numFmt numFmtId="165" formatCode="0\ &quot;B&quot;"/>
    <numFmt numFmtId="166" formatCode="0.000000"/>
    <numFmt numFmtId="167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089F-6ED8-4EC3-BFBA-8726392368F8}">
  <dimension ref="A1:H137"/>
  <sheetViews>
    <sheetView tabSelected="1" workbookViewId="0">
      <pane ySplit="4" topLeftCell="A14" activePane="bottomLeft" state="frozen"/>
      <selection pane="bottomLeft" activeCell="D19" sqref="D19"/>
    </sheetView>
  </sheetViews>
  <sheetFormatPr defaultRowHeight="15" x14ac:dyDescent="0.25"/>
  <cols>
    <col min="1" max="1" width="10.5703125" bestFit="1" customWidth="1"/>
    <col min="2" max="2" width="22.5703125" bestFit="1" customWidth="1"/>
    <col min="3" max="3" width="13.85546875" bestFit="1" customWidth="1"/>
    <col min="4" max="4" width="21.7109375" bestFit="1" customWidth="1"/>
    <col min="5" max="5" width="16.85546875" style="4" bestFit="1" customWidth="1"/>
    <col min="6" max="6" width="11.28515625" bestFit="1" customWidth="1"/>
    <col min="8" max="8" width="13.85546875" bestFit="1" customWidth="1"/>
  </cols>
  <sheetData>
    <row r="1" spans="1:6" ht="26.25" x14ac:dyDescent="0.4">
      <c r="A1" s="9" t="s">
        <v>222</v>
      </c>
      <c r="B1" s="9"/>
      <c r="C1" s="9"/>
      <c r="D1" s="9"/>
      <c r="E1" s="9"/>
      <c r="F1" s="9"/>
    </row>
    <row r="2" spans="1:6" x14ac:dyDescent="0.25">
      <c r="A2" s="10" t="s">
        <v>223</v>
      </c>
      <c r="B2" s="10"/>
      <c r="C2" s="10"/>
      <c r="D2" s="10"/>
      <c r="E2" s="10"/>
      <c r="F2" s="10"/>
    </row>
    <row r="4" spans="1:6" x14ac:dyDescent="0.25">
      <c r="A4" s="1" t="s">
        <v>56</v>
      </c>
      <c r="B4" s="1" t="s">
        <v>0</v>
      </c>
      <c r="C4" s="1" t="s">
        <v>1</v>
      </c>
      <c r="D4" s="1" t="s">
        <v>39</v>
      </c>
      <c r="E4" s="3" t="s">
        <v>38</v>
      </c>
      <c r="F4" s="1" t="s">
        <v>37</v>
      </c>
    </row>
    <row r="5" spans="1:6" x14ac:dyDescent="0.25">
      <c r="B5" t="s">
        <v>25</v>
      </c>
      <c r="C5" t="s">
        <v>26</v>
      </c>
      <c r="E5" s="4">
        <v>1</v>
      </c>
      <c r="F5" t="str">
        <f>DEC2HEX(_xlfn.BITOR(8,_xlfn.BITLSHIFT(HEX2DEC(VLOOKUP(C5,Enums!D2:E8,2,FALSE)),5)),E5*2)</f>
        <v>28</v>
      </c>
    </row>
    <row r="6" spans="1:6" x14ac:dyDescent="0.25">
      <c r="B6" t="s">
        <v>24</v>
      </c>
      <c r="C6" s="4">
        <f>SUM(E7:E136)</f>
        <v>240</v>
      </c>
      <c r="D6" s="4"/>
      <c r="E6" s="4">
        <v>1</v>
      </c>
      <c r="F6" t="str">
        <f>DEC2HEX(_xlfn.CEILING.MATH(C6/4)-1,E6*2)</f>
        <v>3B</v>
      </c>
    </row>
    <row r="7" spans="1:6" x14ac:dyDescent="0.25">
      <c r="A7" s="8" t="s">
        <v>57</v>
      </c>
      <c r="B7" t="s">
        <v>41</v>
      </c>
      <c r="C7">
        <v>46.731687600000001</v>
      </c>
      <c r="D7" t="s">
        <v>6</v>
      </c>
      <c r="E7" s="4">
        <f>IF(D7&lt;&gt;"",VLOOKUP(D7,Enums!$G$2:$I$20,3,FALSE),"")</f>
        <v>4</v>
      </c>
      <c r="F7" t="str">
        <f>IF(D7&lt;&gt;"",RIGHT(DEC2HEX(IF(D7="Time",(C7-DATE(1970,1,1))*86400,C7/VLOOKUP(D7,Enums!$G$2:$I$20,2,FALSE)),E7*2),E7*2),"")</f>
        <v>10B669ED</v>
      </c>
    </row>
    <row r="8" spans="1:6" x14ac:dyDescent="0.25">
      <c r="A8" s="8"/>
      <c r="B8" t="s">
        <v>42</v>
      </c>
      <c r="C8">
        <v>-117.1701676</v>
      </c>
      <c r="D8" t="s">
        <v>6</v>
      </c>
      <c r="E8" s="4">
        <f>IF(D8&lt;&gt;"",VLOOKUP(D8,Enums!$G$2:$I$20,3,FALSE),"")</f>
        <v>4</v>
      </c>
      <c r="F8" t="str">
        <f>IF(D8&lt;&gt;"",RIGHT(DEC2HEX(IF(D8="Time",(C8-DATE(1970,1,1))*86400,C8/VLOOKUP(D8,Enums!$G$2:$I$20,2,FALSE)),E8*2),E8*2),"")</f>
        <v>D618C033</v>
      </c>
    </row>
    <row r="9" spans="1:6" x14ac:dyDescent="0.25">
      <c r="A9" s="8"/>
      <c r="B9" t="s">
        <v>45</v>
      </c>
      <c r="C9">
        <v>120</v>
      </c>
      <c r="D9" t="s">
        <v>9</v>
      </c>
      <c r="E9" s="4">
        <f>IF(D9&lt;&gt;"",VLOOKUP(D9,Enums!$G$2:$I$20,3,FALSE),"")</f>
        <v>2</v>
      </c>
      <c r="F9" t="str">
        <f>IF(D9&lt;&gt;"",RIGHT(DEC2HEX(IF(D9="Time",(C9-DATE(1970,1,1))*86400,C9/VLOOKUP(D9,Enums!$G$2:$I$20,2,FALSE)),E9*2),E9*2),"")</f>
        <v>5555</v>
      </c>
    </row>
    <row r="10" spans="1:6" x14ac:dyDescent="0.25">
      <c r="A10" s="8"/>
      <c r="B10" t="s">
        <v>46</v>
      </c>
      <c r="C10">
        <v>359.9</v>
      </c>
      <c r="D10" t="s">
        <v>9</v>
      </c>
      <c r="E10" s="4">
        <f>IF(D10&lt;&gt;"",VLOOKUP(D10,Enums!$G$2:$I$20,3,FALSE),"")</f>
        <v>2</v>
      </c>
      <c r="F10" t="str">
        <f>IF(D10&lt;&gt;"",RIGHT(DEC2HEX(IF(D10="Time",(C10-DATE(1970,1,1))*86400,C10/VLOOKUP(D10,Enums!$G$2:$I$20,2,FALSE)),E10*2),E10*2),"")</f>
        <v>FFED</v>
      </c>
    </row>
    <row r="11" spans="1:6" x14ac:dyDescent="0.25">
      <c r="A11" s="8"/>
      <c r="B11" t="s">
        <v>47</v>
      </c>
      <c r="C11">
        <v>12.85</v>
      </c>
      <c r="D11" t="s">
        <v>9</v>
      </c>
      <c r="E11" s="4">
        <f>IF(D11&lt;&gt;"",VLOOKUP(D11,Enums!$G$2:$I$20,3,FALSE),"")</f>
        <v>2</v>
      </c>
      <c r="F11" t="str">
        <f>IF(D11&lt;&gt;"",RIGHT(DEC2HEX(IF(D11="Time",(C11-DATE(1970,1,1))*86400,C11/VLOOKUP(D11,Enums!$G$2:$I$20,2,FALSE)),E11*2),E11*2),"")</f>
        <v>0923</v>
      </c>
    </row>
    <row r="12" spans="1:6" x14ac:dyDescent="0.25">
      <c r="A12" s="8"/>
      <c r="B12" t="s">
        <v>48</v>
      </c>
      <c r="C12">
        <v>12</v>
      </c>
      <c r="D12" t="s">
        <v>49</v>
      </c>
      <c r="E12" s="4">
        <f>IF(D12&lt;&gt;"",VLOOKUP(D12,Enums!$G$2:$I$20,3,FALSE),"")</f>
        <v>2</v>
      </c>
      <c r="F12" t="str">
        <f>IF(D12&lt;&gt;"",RIGHT(DEC2HEX(IF(D12="Time",(C12-DATE(1970,1,1))*86400,C12/VLOOKUP(D12,Enums!$G$2:$I$20,2,FALSE)),E12*2),E12*2),"")</f>
        <v>000C</v>
      </c>
    </row>
    <row r="13" spans="1:6" x14ac:dyDescent="0.25">
      <c r="A13" s="8"/>
      <c r="B13" t="s">
        <v>50</v>
      </c>
      <c r="C13">
        <v>314</v>
      </c>
      <c r="D13" t="s">
        <v>49</v>
      </c>
      <c r="E13" s="4">
        <f>IF(D13&lt;&gt;"",VLOOKUP(D13,Enums!$G$2:$I$20,3,FALSE),"")</f>
        <v>2</v>
      </c>
      <c r="F13" t="str">
        <f>IF(D13&lt;&gt;"",RIGHT(DEC2HEX(IF(D13="Time",(C13-DATE(1970,1,1))*86400,C13/VLOOKUP(D13,Enums!$G$2:$I$20,2,FALSE)),E13*2),E13*2),"")</f>
        <v>013A</v>
      </c>
    </row>
    <row r="14" spans="1:6" x14ac:dyDescent="0.25">
      <c r="A14" s="8"/>
      <c r="B14" t="s">
        <v>51</v>
      </c>
      <c r="C14">
        <v>15000</v>
      </c>
      <c r="D14" t="s">
        <v>49</v>
      </c>
      <c r="E14" s="4">
        <f>IF(D14&lt;&gt;"",VLOOKUP(D14,Enums!$G$2:$I$20,3,FALSE),"")</f>
        <v>2</v>
      </c>
      <c r="F14" t="str">
        <f>IF(D14&lt;&gt;"",RIGHT(DEC2HEX(IF(D14="Time",(C14-DATE(1970,1,1))*86400,C14/VLOOKUP(D14,Enums!$G$2:$I$20,2,FALSE)),E14*2),E14*2),"")</f>
        <v>3A98</v>
      </c>
    </row>
    <row r="15" spans="1:6" x14ac:dyDescent="0.25">
      <c r="A15" s="8"/>
      <c r="B15" t="s">
        <v>53</v>
      </c>
      <c r="C15">
        <v>0.13400000000000001</v>
      </c>
      <c r="D15" t="s">
        <v>3</v>
      </c>
      <c r="E15" s="4">
        <f>IF(D15&lt;&gt;"",VLOOKUP(D15,Enums!$G$2:$I$20,3,FALSE),"")</f>
        <v>2</v>
      </c>
      <c r="F15" t="str">
        <f>IF(D15&lt;&gt;"",RIGHT(DEC2HEX(IF(D15="Time",(C15-DATE(1970,1,1))*86400,C15/VLOOKUP(D15,Enums!$G$2:$I$20,2,FALSE)),E15*2),E15*2),"")</f>
        <v>037D</v>
      </c>
    </row>
    <row r="16" spans="1:6" x14ac:dyDescent="0.25">
      <c r="A16" s="8"/>
      <c r="B16" t="s">
        <v>54</v>
      </c>
      <c r="C16">
        <v>9.7999999999999997E-3</v>
      </c>
      <c r="D16" t="s">
        <v>3</v>
      </c>
      <c r="E16" s="4">
        <f>IF(D16&lt;&gt;"",VLOOKUP(D16,Enums!$G$2:$I$20,3,FALSE),"")</f>
        <v>2</v>
      </c>
      <c r="F16" t="str">
        <f>IF(D16&lt;&gt;"",RIGHT(DEC2HEX(IF(D16="Time",(C16-DATE(1970,1,1))*86400,C16/VLOOKUP(D16,Enums!$G$2:$I$20,2,FALSE)),E16*2),E16*2),"")</f>
        <v>0041</v>
      </c>
    </row>
    <row r="17" spans="1:8" x14ac:dyDescent="0.25">
      <c r="A17" s="8"/>
      <c r="B17" t="s">
        <v>55</v>
      </c>
      <c r="C17">
        <v>2.415</v>
      </c>
      <c r="D17" t="s">
        <v>3</v>
      </c>
      <c r="E17" s="4">
        <f>IF(D17&lt;&gt;"",VLOOKUP(D17,Enums!$G$2:$I$20,3,FALSE),"")</f>
        <v>2</v>
      </c>
      <c r="F17" t="str">
        <f>IF(D17&lt;&gt;"",RIGHT(DEC2HEX(IF(D17="Time",(C17-DATE(1970,1,1))*86400,C17/VLOOKUP(D17,Enums!$G$2:$I$20,2,FALSE)),E17*2),E17*2),"")</f>
        <v>3EE4</v>
      </c>
    </row>
    <row r="18" spans="1:8" x14ac:dyDescent="0.25">
      <c r="A18" s="8" t="s">
        <v>65</v>
      </c>
      <c r="B18" t="s">
        <v>13</v>
      </c>
      <c r="C18" t="s">
        <v>17</v>
      </c>
      <c r="E18" s="4">
        <v>1</v>
      </c>
      <c r="F18" t="str">
        <f>VLOOKUP(C18,Enums!A2:B5,2,FALSE)</f>
        <v>01</v>
      </c>
    </row>
    <row r="19" spans="1:8" x14ac:dyDescent="0.25">
      <c r="A19" s="8"/>
      <c r="B19" t="s">
        <v>58</v>
      </c>
      <c r="C19" s="7">
        <f ca="1">NOW()</f>
        <v>43458.469142245369</v>
      </c>
      <c r="D19" t="s">
        <v>7</v>
      </c>
      <c r="E19" s="4">
        <f>IF(D19&lt;&gt;"",VLOOKUP(D19,Enums!$G$2:$I$20,3,FALSE),"")</f>
        <v>4</v>
      </c>
      <c r="F19" t="str">
        <f ca="1">IF(D19&lt;&gt;"",RIGHT(DEC2HEX(IF(D19="Time",(C19-DATE(1970,1,1))*86400,C19/VLOOKUP(D19,Enums!$G$2:$I$20,2,FALSE)),E19*2),E19*2),"")</f>
        <v>5C20BFD5</v>
      </c>
      <c r="H19" s="5"/>
    </row>
    <row r="20" spans="1:8" x14ac:dyDescent="0.25">
      <c r="A20" s="8"/>
      <c r="B20" t="s">
        <v>59</v>
      </c>
      <c r="C20">
        <v>1234567890</v>
      </c>
      <c r="D20" t="s">
        <v>63</v>
      </c>
      <c r="E20" s="4">
        <f>IF(D20&lt;&gt;"",VLOOKUP(D20,Enums!$G$2:$I$20,3,FALSE),"")</f>
        <v>5</v>
      </c>
      <c r="F20" t="str">
        <f>IF(D20&lt;&gt;"",RIGHT(DEC2HEX(IF(D20="Time",(C20-DATE(1970,1,1))*86400,C20/VLOOKUP(D20,Enums!$G$2:$I$20,2,FALSE)),E20*2),E20*2),"")</f>
        <v>00499602D2</v>
      </c>
    </row>
    <row r="21" spans="1:8" x14ac:dyDescent="0.25">
      <c r="A21" s="8"/>
      <c r="B21" t="s">
        <v>60</v>
      </c>
      <c r="C21">
        <v>13</v>
      </c>
      <c r="D21" t="s">
        <v>44</v>
      </c>
      <c r="E21" s="4">
        <f>IF(D21&lt;&gt;"",VLOOKUP(D21,Enums!$G$2:$I$20,3,FALSE),"")</f>
        <v>1</v>
      </c>
      <c r="F21" t="str">
        <f>IF(D21&lt;&gt;"",RIGHT(DEC2HEX(IF(D21="Time",(C21-DATE(1970,1,1))*86400,C21/VLOOKUP(D21,Enums!$G$2:$I$20,2,FALSE)),E21*2),E21*2),"")</f>
        <v>0D</v>
      </c>
    </row>
    <row r="22" spans="1:8" x14ac:dyDescent="0.25">
      <c r="A22" s="8"/>
      <c r="B22" t="s">
        <v>64</v>
      </c>
      <c r="C22">
        <v>0</v>
      </c>
      <c r="D22" t="s">
        <v>44</v>
      </c>
      <c r="E22" s="4">
        <f>IF(D22&lt;&gt;"",VLOOKUP(D22,Enums!$G$2:$I$20,3,FALSE),"")</f>
        <v>1</v>
      </c>
      <c r="F22" t="str">
        <f>IF(D22&lt;&gt;"",RIGHT(DEC2HEX(IF(D22="Time",(C22-DATE(1970,1,1))*86400,C22/VLOOKUP(D22,Enums!$G$2:$I$20,2,FALSE)),E22*2),E22*2),"")</f>
        <v>00</v>
      </c>
    </row>
    <row r="23" spans="1:8" x14ac:dyDescent="0.25">
      <c r="A23" s="8" t="s">
        <v>86</v>
      </c>
      <c r="B23" t="s">
        <v>66</v>
      </c>
      <c r="C23">
        <v>0.46500000000000002</v>
      </c>
      <c r="D23" t="s">
        <v>4</v>
      </c>
      <c r="E23" s="4">
        <f>IF(D23&lt;&gt;"",VLOOKUP(D23,Enums!$G$2:$I$20,3,FALSE),"")</f>
        <v>2</v>
      </c>
      <c r="F23" t="str">
        <f>IF(D23&lt;&gt;"",RIGHT(DEC2HEX(IF(D23="Time",(C23-DATE(1970,1,1))*86400,C23/VLOOKUP(D23,Enums!$G$2:$I$20,2,FALSE)),E23*2),E23*2),"")</f>
        <v>0744</v>
      </c>
    </row>
    <row r="24" spans="1:8" x14ac:dyDescent="0.25">
      <c r="A24" s="8"/>
      <c r="B24" t="s">
        <v>67</v>
      </c>
      <c r="C24">
        <v>1.3</v>
      </c>
      <c r="D24" t="s">
        <v>4</v>
      </c>
      <c r="E24" s="4">
        <f>IF(D24&lt;&gt;"",VLOOKUP(D24,Enums!$G$2:$I$20,3,FALSE),"")</f>
        <v>2</v>
      </c>
      <c r="F24" t="str">
        <f>IF(D24&lt;&gt;"",RIGHT(DEC2HEX(IF(D24="Time",(C24-DATE(1970,1,1))*86400,C24/VLOOKUP(D24,Enums!$G$2:$I$20,2,FALSE)),E24*2),E24*2),"")</f>
        <v>1450</v>
      </c>
    </row>
    <row r="25" spans="1:8" x14ac:dyDescent="0.25">
      <c r="A25" s="8"/>
      <c r="B25" t="s">
        <v>68</v>
      </c>
      <c r="C25">
        <v>1E-3</v>
      </c>
      <c r="D25" t="s">
        <v>4</v>
      </c>
      <c r="E25" s="4">
        <f>IF(D25&lt;&gt;"",VLOOKUP(D25,Enums!$G$2:$I$20,3,FALSE),"")</f>
        <v>2</v>
      </c>
      <c r="F25" t="str">
        <f>IF(D25&lt;&gt;"",RIGHT(DEC2HEX(IF(D25="Time",(C25-DATE(1970,1,1))*86400,C25/VLOOKUP(D25,Enums!$G$2:$I$20,2,FALSE)),E25*2),E25*2),"")</f>
        <v>0004</v>
      </c>
    </row>
    <row r="26" spans="1:8" x14ac:dyDescent="0.25">
      <c r="A26" s="8"/>
      <c r="B26" t="s">
        <v>69</v>
      </c>
      <c r="C26">
        <v>13.24</v>
      </c>
      <c r="D26" t="s">
        <v>10</v>
      </c>
      <c r="E26" s="4">
        <f>IF(D26&lt;&gt;"",VLOOKUP(D26,Enums!$G$2:$I$20,3,FALSE),"")</f>
        <v>2</v>
      </c>
      <c r="F26" t="str">
        <f>IF(D26&lt;&gt;"",RIGHT(DEC2HEX(IF(D26="Time",(C26-DATE(1970,1,1))*86400,C26/VLOOKUP(D26,Enums!$G$2:$I$20,2,FALSE)),E26*2),E26*2),"")</f>
        <v>33B8</v>
      </c>
    </row>
    <row r="27" spans="1:8" x14ac:dyDescent="0.25">
      <c r="A27" s="8"/>
      <c r="B27" t="s">
        <v>70</v>
      </c>
      <c r="C27">
        <v>435001000</v>
      </c>
      <c r="D27" t="s">
        <v>11</v>
      </c>
      <c r="E27" s="4">
        <f>IF(D27&lt;&gt;"",VLOOKUP(D27,Enums!$G$2:$I$20,3,FALSE),"")</f>
        <v>3</v>
      </c>
      <c r="F27" t="str">
        <f>IF(D27&lt;&gt;"",RIGHT(DEC2HEX(IF(D27="Time",(C27-DATE(1970,1,1))*86400,C27/VLOOKUP(D27,Enums!$G$2:$I$20,2,FALSE)),E27*2),E27*2),"")</f>
        <v>42603A</v>
      </c>
    </row>
    <row r="28" spans="1:8" x14ac:dyDescent="0.25">
      <c r="A28" s="8"/>
      <c r="B28" t="s">
        <v>72</v>
      </c>
      <c r="C28">
        <v>1277123000</v>
      </c>
      <c r="D28" t="s">
        <v>11</v>
      </c>
      <c r="E28" s="4">
        <f>IF(D28&lt;&gt;"",VLOOKUP(D28,Enums!$G$2:$I$20,3,FALSE),"")</f>
        <v>3</v>
      </c>
      <c r="F28" t="str">
        <f>IF(D28&lt;&gt;"",RIGHT(DEC2HEX(IF(D28="Time",(C28-DATE(1970,1,1))*86400,C28/VLOOKUP(D28,Enums!$G$2:$I$20,2,FALSE)),E28*2),E28*2),"")</f>
        <v>C2DF9E</v>
      </c>
    </row>
    <row r="29" spans="1:8" x14ac:dyDescent="0.25">
      <c r="A29" s="8"/>
      <c r="B29" t="s">
        <v>71</v>
      </c>
      <c r="C29">
        <v>435200000</v>
      </c>
      <c r="D29" t="s">
        <v>11</v>
      </c>
      <c r="E29" s="4">
        <f>IF(D29&lt;&gt;"",VLOOKUP(D29,Enums!$G$2:$I$20,3,FALSE),"")</f>
        <v>3</v>
      </c>
      <c r="F29" t="str">
        <f>IF(D29&lt;&gt;"",RIGHT(DEC2HEX(IF(D29="Time",(C29-DATE(1970,1,1))*86400,C29/VLOOKUP(D29,Enums!$G$2:$I$20,2,FALSE)),E29*2),E29*2),"")</f>
        <v>426800</v>
      </c>
    </row>
    <row r="30" spans="1:8" x14ac:dyDescent="0.25">
      <c r="A30" s="8"/>
      <c r="B30" t="s">
        <v>73</v>
      </c>
      <c r="C30">
        <v>4.9870000000000001</v>
      </c>
      <c r="D30" t="s">
        <v>2</v>
      </c>
      <c r="E30" s="4">
        <f>IF(D30&lt;&gt;"",VLOOKUP(D30,Enums!$G$2:$I$20,3,FALSE),"")</f>
        <v>2</v>
      </c>
      <c r="F30" t="str">
        <f>IF(D30&lt;&gt;"",RIGHT(DEC2HEX(IF(D30="Time",(C30-DATE(1970,1,1))*86400,C30/VLOOKUP(D30,Enums!$G$2:$I$20,2,FALSE)),E30*2),E30*2),"")</f>
        <v>81DE</v>
      </c>
    </row>
    <row r="31" spans="1:8" x14ac:dyDescent="0.25">
      <c r="A31" s="8"/>
      <c r="B31" t="s">
        <v>74</v>
      </c>
      <c r="C31">
        <v>0.34499999999999997</v>
      </c>
      <c r="D31" t="s">
        <v>3</v>
      </c>
      <c r="E31" s="4">
        <f>IF(D31&lt;&gt;"",VLOOKUP(D31,Enums!$G$2:$I$20,3,FALSE),"")</f>
        <v>2</v>
      </c>
      <c r="F31" t="str">
        <f>IF(D31&lt;&gt;"",RIGHT(DEC2HEX(IF(D31="Time",(C31-DATE(1970,1,1))*86400,C31/VLOOKUP(D31,Enums!$G$2:$I$20,2,FALSE)),E31*2),E31*2),"")</f>
        <v>08FC</v>
      </c>
    </row>
    <row r="32" spans="1:8" x14ac:dyDescent="0.25">
      <c r="A32" s="8"/>
      <c r="B32" t="s">
        <v>75</v>
      </c>
      <c r="C32">
        <v>9.0084</v>
      </c>
      <c r="D32" t="s">
        <v>2</v>
      </c>
      <c r="E32" s="4">
        <f>IF(D32&lt;&gt;"",VLOOKUP(D32,Enums!$G$2:$I$20,3,FALSE),"")</f>
        <v>2</v>
      </c>
      <c r="F32" t="str">
        <f>IF(D32&lt;&gt;"",RIGHT(DEC2HEX(IF(D32="Time",(C32-DATE(1970,1,1))*86400,C32/VLOOKUP(D32,Enums!$G$2:$I$20,2,FALSE)),E32*2),E32*2),"")</f>
        <v>EA98</v>
      </c>
    </row>
    <row r="33" spans="1:6" x14ac:dyDescent="0.25">
      <c r="A33" s="8"/>
      <c r="B33" t="s">
        <v>76</v>
      </c>
      <c r="C33">
        <v>0.41299999999999998</v>
      </c>
      <c r="D33" t="s">
        <v>3</v>
      </c>
      <c r="E33" s="4">
        <f>IF(D33&lt;&gt;"",VLOOKUP(D33,Enums!$G$2:$I$20,3,FALSE),"")</f>
        <v>2</v>
      </c>
      <c r="F33" t="str">
        <f>IF(D33&lt;&gt;"",RIGHT(DEC2HEX(IF(D33="Time",(C33-DATE(1970,1,1))*86400,C33/VLOOKUP(D33,Enums!$G$2:$I$20,2,FALSE)),E33*2),E33*2),"")</f>
        <v>0AC1</v>
      </c>
    </row>
    <row r="34" spans="1:6" x14ac:dyDescent="0.25">
      <c r="A34" s="8"/>
      <c r="B34" t="s">
        <v>77</v>
      </c>
      <c r="C34">
        <v>3.7999999999999999E-2</v>
      </c>
      <c r="D34" t="s">
        <v>3</v>
      </c>
      <c r="E34" s="4">
        <f>IF(D34&lt;&gt;"",VLOOKUP(D34,Enums!$G$2:$I$20,3,FALSE),"")</f>
        <v>2</v>
      </c>
      <c r="F34" t="str">
        <f>IF(D34&lt;&gt;"",RIGHT(DEC2HEX(IF(D34="Time",(C34-DATE(1970,1,1))*86400,C34/VLOOKUP(D34,Enums!$G$2:$I$20,2,FALSE)),E34*2),E34*2),"")</f>
        <v>00FD</v>
      </c>
    </row>
    <row r="35" spans="1:6" x14ac:dyDescent="0.25">
      <c r="A35" s="8"/>
      <c r="B35" t="s">
        <v>78</v>
      </c>
      <c r="C35">
        <v>0.14399999999999999</v>
      </c>
      <c r="D35" t="s">
        <v>3</v>
      </c>
      <c r="E35" s="4">
        <f>IF(D35&lt;&gt;"",VLOOKUP(D35,Enums!$G$2:$I$20,3,FALSE),"")</f>
        <v>2</v>
      </c>
      <c r="F35" t="str">
        <f>IF(D35&lt;&gt;"",RIGHT(DEC2HEX(IF(D35="Time",(C35-DATE(1970,1,1))*86400,C35/VLOOKUP(D35,Enums!$G$2:$I$20,2,FALSE)),E35*2),E35*2),"")</f>
        <v>03C0</v>
      </c>
    </row>
    <row r="36" spans="1:6" x14ac:dyDescent="0.25">
      <c r="A36" s="8"/>
      <c r="B36" t="s">
        <v>79</v>
      </c>
      <c r="C36">
        <v>0.67100000000000004</v>
      </c>
      <c r="D36" t="s">
        <v>3</v>
      </c>
      <c r="E36" s="4">
        <f>IF(D36&lt;&gt;"",VLOOKUP(D36,Enums!$G$2:$I$20,3,FALSE),"")</f>
        <v>2</v>
      </c>
      <c r="F36" t="str">
        <f>IF(D36&lt;&gt;"",RIGHT(DEC2HEX(IF(D36="Time",(C36-DATE(1970,1,1))*86400,C36/VLOOKUP(D36,Enums!$G$2:$I$20,2,FALSE)),E36*2),E36*2),"")</f>
        <v>1179</v>
      </c>
    </row>
    <row r="37" spans="1:6" x14ac:dyDescent="0.25">
      <c r="A37" s="8"/>
      <c r="B37" t="s">
        <v>80</v>
      </c>
      <c r="C37">
        <v>1E-3</v>
      </c>
      <c r="D37" t="s">
        <v>3</v>
      </c>
      <c r="E37" s="4">
        <f>IF(D37&lt;&gt;"",VLOOKUP(D37,Enums!$G$2:$I$20,3,FALSE),"")</f>
        <v>2</v>
      </c>
      <c r="F37" t="str">
        <f>IF(D37&lt;&gt;"",RIGHT(DEC2HEX(IF(D37="Time",(C37-DATE(1970,1,1))*86400,C37/VLOOKUP(D37,Enums!$G$2:$I$20,2,FALSE)),E37*2),E37*2),"")</f>
        <v>0006</v>
      </c>
    </row>
    <row r="38" spans="1:6" x14ac:dyDescent="0.25">
      <c r="A38" s="8"/>
      <c r="B38" t="s">
        <v>81</v>
      </c>
      <c r="C38">
        <v>1E-3</v>
      </c>
      <c r="D38" t="s">
        <v>3</v>
      </c>
      <c r="E38" s="4">
        <f>IF(D38&lt;&gt;"",VLOOKUP(D38,Enums!$G$2:$I$20,3,FALSE),"")</f>
        <v>2</v>
      </c>
      <c r="F38" t="str">
        <f>IF(D38&lt;&gt;"",RIGHT(DEC2HEX(IF(D38="Time",(C38-DATE(1970,1,1))*86400,C38/VLOOKUP(D38,Enums!$G$2:$I$20,2,FALSE)),E38*2),E38*2),"")</f>
        <v>0006</v>
      </c>
    </row>
    <row r="39" spans="1:6" x14ac:dyDescent="0.25">
      <c r="A39" s="8"/>
      <c r="B39" t="s">
        <v>82</v>
      </c>
      <c r="C39">
        <v>0.33</v>
      </c>
      <c r="D39" t="s">
        <v>3</v>
      </c>
      <c r="E39" s="4">
        <f>IF(D39&lt;&gt;"",VLOOKUP(D39,Enums!$G$2:$I$20,3,FALSE),"")</f>
        <v>2</v>
      </c>
      <c r="F39" t="str">
        <f>IF(D39&lt;&gt;"",RIGHT(DEC2HEX(IF(D39="Time",(C39-DATE(1970,1,1))*86400,C39/VLOOKUP(D39,Enums!$G$2:$I$20,2,FALSE)),E39*2),E39*2),"")</f>
        <v>0898</v>
      </c>
    </row>
    <row r="40" spans="1:6" x14ac:dyDescent="0.25">
      <c r="A40" s="8"/>
      <c r="B40" t="s">
        <v>83</v>
      </c>
      <c r="C40">
        <v>1E-3</v>
      </c>
      <c r="D40" t="s">
        <v>3</v>
      </c>
      <c r="E40" s="4">
        <f>IF(D40&lt;&gt;"",VLOOKUP(D40,Enums!$G$2:$I$20,3,FALSE),"")</f>
        <v>2</v>
      </c>
      <c r="F40" t="str">
        <f>IF(D40&lt;&gt;"",RIGHT(DEC2HEX(IF(D40="Time",(C40-DATE(1970,1,1))*86400,C40/VLOOKUP(D40,Enums!$G$2:$I$20,2,FALSE)),E40*2),E40*2),"")</f>
        <v>0006</v>
      </c>
    </row>
    <row r="41" spans="1:6" x14ac:dyDescent="0.25">
      <c r="A41" s="8"/>
      <c r="B41" t="s">
        <v>84</v>
      </c>
      <c r="C41">
        <v>0.40400000000000003</v>
      </c>
      <c r="D41" t="s">
        <v>3</v>
      </c>
      <c r="E41" s="4">
        <f>IF(D41&lt;&gt;"",VLOOKUP(D41,Enums!$G$2:$I$20,3,FALSE),"")</f>
        <v>2</v>
      </c>
      <c r="F41" t="str">
        <f>IF(D41&lt;&gt;"",RIGHT(DEC2HEX(IF(D41="Time",(C41-DATE(1970,1,1))*86400,C41/VLOOKUP(D41,Enums!$G$2:$I$20,2,FALSE)),E41*2),E41*2),"")</f>
        <v>0A85</v>
      </c>
    </row>
    <row r="42" spans="1:6" x14ac:dyDescent="0.25">
      <c r="A42" s="8"/>
      <c r="B42" t="s">
        <v>85</v>
      </c>
      <c r="C42">
        <v>301</v>
      </c>
      <c r="D42" t="s">
        <v>49</v>
      </c>
      <c r="E42" s="4">
        <f>IF(D42&lt;&gt;"",VLOOKUP(D42,Enums!$G$2:$I$20,3,FALSE),"")</f>
        <v>2</v>
      </c>
      <c r="F42" t="str">
        <f>IF(D42&lt;&gt;"",RIGHT(DEC2HEX(IF(D42="Time",(C42-DATE(1970,1,1))*86400,C42/VLOOKUP(D42,Enums!$G$2:$I$20,2,FALSE)),E42*2),E42*2),"")</f>
        <v>012D</v>
      </c>
    </row>
    <row r="43" spans="1:6" x14ac:dyDescent="0.25">
      <c r="A43" s="8" t="s">
        <v>117</v>
      </c>
      <c r="B43" t="s">
        <v>87</v>
      </c>
      <c r="C43">
        <v>-60</v>
      </c>
      <c r="D43" t="s">
        <v>8</v>
      </c>
      <c r="E43" s="4">
        <f>IF(D43&lt;&gt;"",VLOOKUP(D43,Enums!$G$2:$I$20,3,FALSE),"")</f>
        <v>1</v>
      </c>
      <c r="F43" t="str">
        <f>IF(D43&lt;&gt;"",RIGHT(DEC2HEX(IF(D43="Time",(C43-DATE(1970,1,1))*86400,C43/VLOOKUP(D43,Enums!$G$2:$I$20,2,FALSE)),E43*2),E43*2),"")</f>
        <v>C4</v>
      </c>
    </row>
    <row r="44" spans="1:6" x14ac:dyDescent="0.25">
      <c r="A44" s="8"/>
      <c r="B44" t="s">
        <v>88</v>
      </c>
      <c r="C44">
        <v>-57</v>
      </c>
      <c r="D44" t="s">
        <v>8</v>
      </c>
      <c r="E44" s="4">
        <f>IF(D44&lt;&gt;"",VLOOKUP(D44,Enums!$G$2:$I$20,3,FALSE),"")</f>
        <v>1</v>
      </c>
      <c r="F44" t="str">
        <f>IF(D44&lt;&gt;"",RIGHT(DEC2HEX(IF(D44="Time",(C44-DATE(1970,1,1))*86400,C44/VLOOKUP(D44,Enums!$G$2:$I$20,2,FALSE)),E44*2),E44*2),"")</f>
        <v>C7</v>
      </c>
    </row>
    <row r="45" spans="1:6" x14ac:dyDescent="0.25">
      <c r="A45" s="8"/>
      <c r="B45" t="s">
        <v>89</v>
      </c>
      <c r="C45">
        <v>-54</v>
      </c>
      <c r="D45" t="s">
        <v>8</v>
      </c>
      <c r="E45" s="4">
        <f>IF(D45&lt;&gt;"",VLOOKUP(D45,Enums!$G$2:$I$20,3,FALSE),"")</f>
        <v>1</v>
      </c>
      <c r="F45" t="str">
        <f>IF(D45&lt;&gt;"",RIGHT(DEC2HEX(IF(D45="Time",(C45-DATE(1970,1,1))*86400,C45/VLOOKUP(D45,Enums!$G$2:$I$20,2,FALSE)),E45*2),E45*2),"")</f>
        <v>CA</v>
      </c>
    </row>
    <row r="46" spans="1:6" x14ac:dyDescent="0.25">
      <c r="A46" s="8"/>
      <c r="B46" t="s">
        <v>90</v>
      </c>
      <c r="C46">
        <v>-51</v>
      </c>
      <c r="D46" t="s">
        <v>8</v>
      </c>
      <c r="E46" s="4">
        <f>IF(D46&lt;&gt;"",VLOOKUP(D46,Enums!$G$2:$I$20,3,FALSE),"")</f>
        <v>1</v>
      </c>
      <c r="F46" t="str">
        <f>IF(D46&lt;&gt;"",RIGHT(DEC2HEX(IF(D46="Time",(C46-DATE(1970,1,1))*86400,C46/VLOOKUP(D46,Enums!$G$2:$I$20,2,FALSE)),E46*2),E46*2),"")</f>
        <v>CD</v>
      </c>
    </row>
    <row r="47" spans="1:6" x14ac:dyDescent="0.25">
      <c r="A47" s="8"/>
      <c r="B47" t="s">
        <v>91</v>
      </c>
      <c r="C47">
        <v>-48</v>
      </c>
      <c r="D47" t="s">
        <v>8</v>
      </c>
      <c r="E47" s="4">
        <f>IF(D47&lt;&gt;"",VLOOKUP(D47,Enums!$G$2:$I$20,3,FALSE),"")</f>
        <v>1</v>
      </c>
      <c r="F47" t="str">
        <f>IF(D47&lt;&gt;"",RIGHT(DEC2HEX(IF(D47="Time",(C47-DATE(1970,1,1))*86400,C47/VLOOKUP(D47,Enums!$G$2:$I$20,2,FALSE)),E47*2),E47*2),"")</f>
        <v>D0</v>
      </c>
    </row>
    <row r="48" spans="1:6" x14ac:dyDescent="0.25">
      <c r="A48" s="8"/>
      <c r="B48" t="s">
        <v>92</v>
      </c>
      <c r="C48">
        <v>-45</v>
      </c>
      <c r="D48" t="s">
        <v>8</v>
      </c>
      <c r="E48" s="4">
        <f>IF(D48&lt;&gt;"",VLOOKUP(D48,Enums!$G$2:$I$20,3,FALSE),"")</f>
        <v>1</v>
      </c>
      <c r="F48" t="str">
        <f>IF(D48&lt;&gt;"",RIGHT(DEC2HEX(IF(D48="Time",(C48-DATE(1970,1,1))*86400,C48/VLOOKUP(D48,Enums!$G$2:$I$20,2,FALSE)),E48*2),E48*2),"")</f>
        <v>D3</v>
      </c>
    </row>
    <row r="49" spans="1:6" x14ac:dyDescent="0.25">
      <c r="A49" s="8"/>
      <c r="B49" t="s">
        <v>93</v>
      </c>
      <c r="C49">
        <v>-42</v>
      </c>
      <c r="D49" t="s">
        <v>8</v>
      </c>
      <c r="E49" s="4">
        <f>IF(D49&lt;&gt;"",VLOOKUP(D49,Enums!$G$2:$I$20,3,FALSE),"")</f>
        <v>1</v>
      </c>
      <c r="F49" t="str">
        <f>IF(D49&lt;&gt;"",RIGHT(DEC2HEX(IF(D49="Time",(C49-DATE(1970,1,1))*86400,C49/VLOOKUP(D49,Enums!$G$2:$I$20,2,FALSE)),E49*2),E49*2),"")</f>
        <v>D6</v>
      </c>
    </row>
    <row r="50" spans="1:6" x14ac:dyDescent="0.25">
      <c r="A50" s="8"/>
      <c r="B50" t="s">
        <v>94</v>
      </c>
      <c r="C50">
        <v>-39</v>
      </c>
      <c r="D50" t="s">
        <v>8</v>
      </c>
      <c r="E50" s="4">
        <f>IF(D50&lt;&gt;"",VLOOKUP(D50,Enums!$G$2:$I$20,3,FALSE),"")</f>
        <v>1</v>
      </c>
      <c r="F50" t="str">
        <f>IF(D50&lt;&gt;"",RIGHT(DEC2HEX(IF(D50="Time",(C50-DATE(1970,1,1))*86400,C50/VLOOKUP(D50,Enums!$G$2:$I$20,2,FALSE)),E50*2),E50*2),"")</f>
        <v>D9</v>
      </c>
    </row>
    <row r="51" spans="1:6" x14ac:dyDescent="0.25">
      <c r="A51" s="8"/>
      <c r="B51" t="s">
        <v>95</v>
      </c>
      <c r="C51">
        <v>-36</v>
      </c>
      <c r="D51" t="s">
        <v>8</v>
      </c>
      <c r="E51" s="4">
        <f>IF(D51&lt;&gt;"",VLOOKUP(D51,Enums!$G$2:$I$20,3,FALSE),"")</f>
        <v>1</v>
      </c>
      <c r="F51" t="str">
        <f>IF(D51&lt;&gt;"",RIGHT(DEC2HEX(IF(D51="Time",(C51-DATE(1970,1,1))*86400,C51/VLOOKUP(D51,Enums!$G$2:$I$20,2,FALSE)),E51*2),E51*2),"")</f>
        <v>DC</v>
      </c>
    </row>
    <row r="52" spans="1:6" x14ac:dyDescent="0.25">
      <c r="A52" s="8"/>
      <c r="B52" t="s">
        <v>96</v>
      </c>
      <c r="C52">
        <v>-33</v>
      </c>
      <c r="D52" t="s">
        <v>8</v>
      </c>
      <c r="E52" s="4">
        <f>IF(D52&lt;&gt;"",VLOOKUP(D52,Enums!$G$2:$I$20,3,FALSE),"")</f>
        <v>1</v>
      </c>
      <c r="F52" t="str">
        <f>IF(D52&lt;&gt;"",RIGHT(DEC2HEX(IF(D52="Time",(C52-DATE(1970,1,1))*86400,C52/VLOOKUP(D52,Enums!$G$2:$I$20,2,FALSE)),E52*2),E52*2),"")</f>
        <v>DF</v>
      </c>
    </row>
    <row r="53" spans="1:6" x14ac:dyDescent="0.25">
      <c r="A53" s="8"/>
      <c r="B53" t="s">
        <v>97</v>
      </c>
      <c r="C53">
        <v>-30</v>
      </c>
      <c r="D53" t="s">
        <v>8</v>
      </c>
      <c r="E53" s="4">
        <f>IF(D53&lt;&gt;"",VLOOKUP(D53,Enums!$G$2:$I$20,3,FALSE),"")</f>
        <v>1</v>
      </c>
      <c r="F53" t="str">
        <f>IF(D53&lt;&gt;"",RIGHT(DEC2HEX(IF(D53="Time",(C53-DATE(1970,1,1))*86400,C53/VLOOKUP(D53,Enums!$G$2:$I$20,2,FALSE)),E53*2),E53*2),"")</f>
        <v>E2</v>
      </c>
    </row>
    <row r="54" spans="1:6" x14ac:dyDescent="0.25">
      <c r="A54" s="8"/>
      <c r="B54" t="s">
        <v>98</v>
      </c>
      <c r="C54">
        <v>-27</v>
      </c>
      <c r="D54" t="s">
        <v>8</v>
      </c>
      <c r="E54" s="4">
        <f>IF(D54&lt;&gt;"",VLOOKUP(D54,Enums!$G$2:$I$20,3,FALSE),"")</f>
        <v>1</v>
      </c>
      <c r="F54" t="str">
        <f>IF(D54&lt;&gt;"",RIGHT(DEC2HEX(IF(D54="Time",(C54-DATE(1970,1,1))*86400,C54/VLOOKUP(D54,Enums!$G$2:$I$20,2,FALSE)),E54*2),E54*2),"")</f>
        <v>E5</v>
      </c>
    </row>
    <row r="55" spans="1:6" x14ac:dyDescent="0.25">
      <c r="A55" s="8"/>
      <c r="B55" t="s">
        <v>99</v>
      </c>
      <c r="C55">
        <v>-24</v>
      </c>
      <c r="D55" t="s">
        <v>8</v>
      </c>
      <c r="E55" s="4">
        <f>IF(D55&lt;&gt;"",VLOOKUP(D55,Enums!$G$2:$I$20,3,FALSE),"")</f>
        <v>1</v>
      </c>
      <c r="F55" t="str">
        <f>IF(D55&lt;&gt;"",RIGHT(DEC2HEX(IF(D55="Time",(C55-DATE(1970,1,1))*86400,C55/VLOOKUP(D55,Enums!$G$2:$I$20,2,FALSE)),E55*2),E55*2),"")</f>
        <v>E8</v>
      </c>
    </row>
    <row r="56" spans="1:6" x14ac:dyDescent="0.25">
      <c r="A56" s="8"/>
      <c r="B56" t="s">
        <v>100</v>
      </c>
      <c r="C56">
        <v>-21</v>
      </c>
      <c r="D56" t="s">
        <v>8</v>
      </c>
      <c r="E56" s="4">
        <f>IF(D56&lt;&gt;"",VLOOKUP(D56,Enums!$G$2:$I$20,3,FALSE),"")</f>
        <v>1</v>
      </c>
      <c r="F56" t="str">
        <f>IF(D56&lt;&gt;"",RIGHT(DEC2HEX(IF(D56="Time",(C56-DATE(1970,1,1))*86400,C56/VLOOKUP(D56,Enums!$G$2:$I$20,2,FALSE)),E56*2),E56*2),"")</f>
        <v>EB</v>
      </c>
    </row>
    <row r="57" spans="1:6" x14ac:dyDescent="0.25">
      <c r="A57" s="8"/>
      <c r="B57" t="s">
        <v>101</v>
      </c>
      <c r="C57">
        <v>-18</v>
      </c>
      <c r="D57" t="s">
        <v>8</v>
      </c>
      <c r="E57" s="4">
        <f>IF(D57&lt;&gt;"",VLOOKUP(D57,Enums!$G$2:$I$20,3,FALSE),"")</f>
        <v>1</v>
      </c>
      <c r="F57" t="str">
        <f>IF(D57&lt;&gt;"",RIGHT(DEC2HEX(IF(D57="Time",(C57-DATE(1970,1,1))*86400,C57/VLOOKUP(D57,Enums!$G$2:$I$20,2,FALSE)),E57*2),E57*2),"")</f>
        <v>EE</v>
      </c>
    </row>
    <row r="58" spans="1:6" x14ac:dyDescent="0.25">
      <c r="A58" s="8"/>
      <c r="B58" t="s">
        <v>102</v>
      </c>
      <c r="C58">
        <v>-15</v>
      </c>
      <c r="D58" t="s">
        <v>8</v>
      </c>
      <c r="E58" s="4">
        <f>IF(D58&lt;&gt;"",VLOOKUP(D58,Enums!$G$2:$I$20,3,FALSE),"")</f>
        <v>1</v>
      </c>
      <c r="F58" t="str">
        <f>IF(D58&lt;&gt;"",RIGHT(DEC2HEX(IF(D58="Time",(C58-DATE(1970,1,1))*86400,C58/VLOOKUP(D58,Enums!$G$2:$I$20,2,FALSE)),E58*2),E58*2),"")</f>
        <v>F1</v>
      </c>
    </row>
    <row r="59" spans="1:6" x14ac:dyDescent="0.25">
      <c r="A59" s="8"/>
      <c r="B59" t="s">
        <v>103</v>
      </c>
      <c r="C59">
        <v>-12</v>
      </c>
      <c r="D59" t="s">
        <v>8</v>
      </c>
      <c r="E59" s="4">
        <f>IF(D59&lt;&gt;"",VLOOKUP(D59,Enums!$G$2:$I$20,3,FALSE),"")</f>
        <v>1</v>
      </c>
      <c r="F59" t="str">
        <f>IF(D59&lt;&gt;"",RIGHT(DEC2HEX(IF(D59="Time",(C59-DATE(1970,1,1))*86400,C59/VLOOKUP(D59,Enums!$G$2:$I$20,2,FALSE)),E59*2),E59*2),"")</f>
        <v>F4</v>
      </c>
    </row>
    <row r="60" spans="1:6" x14ac:dyDescent="0.25">
      <c r="A60" s="8"/>
      <c r="B60" t="s">
        <v>104</v>
      </c>
      <c r="C60">
        <v>-9</v>
      </c>
      <c r="D60" t="s">
        <v>8</v>
      </c>
      <c r="E60" s="4">
        <f>IF(D60&lt;&gt;"",VLOOKUP(D60,Enums!$G$2:$I$20,3,FALSE),"")</f>
        <v>1</v>
      </c>
      <c r="F60" t="str">
        <f>IF(D60&lt;&gt;"",RIGHT(DEC2HEX(IF(D60="Time",(C60-DATE(1970,1,1))*86400,C60/VLOOKUP(D60,Enums!$G$2:$I$20,2,FALSE)),E60*2),E60*2),"")</f>
        <v>F7</v>
      </c>
    </row>
    <row r="61" spans="1:6" x14ac:dyDescent="0.25">
      <c r="A61" s="8"/>
      <c r="B61" t="s">
        <v>105</v>
      </c>
      <c r="C61">
        <v>-6</v>
      </c>
      <c r="D61" t="s">
        <v>8</v>
      </c>
      <c r="E61" s="4">
        <f>IF(D61&lt;&gt;"",VLOOKUP(D61,Enums!$G$2:$I$20,3,FALSE),"")</f>
        <v>1</v>
      </c>
      <c r="F61" t="str">
        <f>IF(D61&lt;&gt;"",RIGHT(DEC2HEX(IF(D61="Time",(C61-DATE(1970,1,1))*86400,C61/VLOOKUP(D61,Enums!$G$2:$I$20,2,FALSE)),E61*2),E61*2),"")</f>
        <v>FA</v>
      </c>
    </row>
    <row r="62" spans="1:6" x14ac:dyDescent="0.25">
      <c r="A62" s="8"/>
      <c r="B62" t="s">
        <v>106</v>
      </c>
      <c r="C62">
        <v>-3</v>
      </c>
      <c r="D62" t="s">
        <v>8</v>
      </c>
      <c r="E62" s="4">
        <f>IF(D62&lt;&gt;"",VLOOKUP(D62,Enums!$G$2:$I$20,3,FALSE),"")</f>
        <v>1</v>
      </c>
      <c r="F62" t="str">
        <f>IF(D62&lt;&gt;"",RIGHT(DEC2HEX(IF(D62="Time",(C62-DATE(1970,1,1))*86400,C62/VLOOKUP(D62,Enums!$G$2:$I$20,2,FALSE)),E62*2),E62*2),"")</f>
        <v>FD</v>
      </c>
    </row>
    <row r="63" spans="1:6" x14ac:dyDescent="0.25">
      <c r="A63" s="8"/>
      <c r="B63" t="s">
        <v>107</v>
      </c>
      <c r="C63">
        <v>0</v>
      </c>
      <c r="D63" t="s">
        <v>8</v>
      </c>
      <c r="E63" s="4">
        <f>IF(D63&lt;&gt;"",VLOOKUP(D63,Enums!$G$2:$I$20,3,FALSE),"")</f>
        <v>1</v>
      </c>
      <c r="F63" t="str">
        <f>IF(D63&lt;&gt;"",RIGHT(DEC2HEX(IF(D63="Time",(C63-DATE(1970,1,1))*86400,C63/VLOOKUP(D63,Enums!$G$2:$I$20,2,FALSE)),E63*2),E63*2),"")</f>
        <v>00</v>
      </c>
    </row>
    <row r="64" spans="1:6" x14ac:dyDescent="0.25">
      <c r="A64" s="8"/>
      <c r="B64" t="s">
        <v>108</v>
      </c>
      <c r="C64">
        <v>3</v>
      </c>
      <c r="D64" t="s">
        <v>8</v>
      </c>
      <c r="E64" s="4">
        <f>IF(D64&lt;&gt;"",VLOOKUP(D64,Enums!$G$2:$I$20,3,FALSE),"")</f>
        <v>1</v>
      </c>
      <c r="F64" t="str">
        <f>IF(D64&lt;&gt;"",RIGHT(DEC2HEX(IF(D64="Time",(C64-DATE(1970,1,1))*86400,C64/VLOOKUP(D64,Enums!$G$2:$I$20,2,FALSE)),E64*2),E64*2),"")</f>
        <v>03</v>
      </c>
    </row>
    <row r="65" spans="1:6" x14ac:dyDescent="0.25">
      <c r="A65" s="8"/>
      <c r="B65" t="s">
        <v>109</v>
      </c>
      <c r="C65">
        <v>6</v>
      </c>
      <c r="D65" t="s">
        <v>8</v>
      </c>
      <c r="E65" s="4">
        <f>IF(D65&lt;&gt;"",VLOOKUP(D65,Enums!$G$2:$I$20,3,FALSE),"")</f>
        <v>1</v>
      </c>
      <c r="F65" t="str">
        <f>IF(D65&lt;&gt;"",RIGHT(DEC2HEX(IF(D65="Time",(C65-DATE(1970,1,1))*86400,C65/VLOOKUP(D65,Enums!$G$2:$I$20,2,FALSE)),E65*2),E65*2),"")</f>
        <v>06</v>
      </c>
    </row>
    <row r="66" spans="1:6" x14ac:dyDescent="0.25">
      <c r="A66" s="8"/>
      <c r="B66" t="s">
        <v>110</v>
      </c>
      <c r="C66">
        <v>9</v>
      </c>
      <c r="D66" t="s">
        <v>8</v>
      </c>
      <c r="E66" s="4">
        <f>IF(D66&lt;&gt;"",VLOOKUP(D66,Enums!$G$2:$I$20,3,FALSE),"")</f>
        <v>1</v>
      </c>
      <c r="F66" t="str">
        <f>IF(D66&lt;&gt;"",RIGHT(DEC2HEX(IF(D66="Time",(C66-DATE(1970,1,1))*86400,C66/VLOOKUP(D66,Enums!$G$2:$I$20,2,FALSE)),E66*2),E66*2),"")</f>
        <v>09</v>
      </c>
    </row>
    <row r="67" spans="1:6" x14ac:dyDescent="0.25">
      <c r="A67" s="8"/>
      <c r="B67" t="s">
        <v>111</v>
      </c>
      <c r="C67">
        <v>12</v>
      </c>
      <c r="D67" t="s">
        <v>8</v>
      </c>
      <c r="E67" s="4">
        <f>IF(D67&lt;&gt;"",VLOOKUP(D67,Enums!$G$2:$I$20,3,FALSE),"")</f>
        <v>1</v>
      </c>
      <c r="F67" t="str">
        <f>IF(D67&lt;&gt;"",RIGHT(DEC2HEX(IF(D67="Time",(C67-DATE(1970,1,1))*86400,C67/VLOOKUP(D67,Enums!$G$2:$I$20,2,FALSE)),E67*2),E67*2),"")</f>
        <v>0C</v>
      </c>
    </row>
    <row r="68" spans="1:6" x14ac:dyDescent="0.25">
      <c r="A68" s="8"/>
      <c r="B68" t="s">
        <v>112</v>
      </c>
      <c r="C68">
        <v>15</v>
      </c>
      <c r="D68" t="s">
        <v>8</v>
      </c>
      <c r="E68" s="4">
        <f>IF(D68&lt;&gt;"",VLOOKUP(D68,Enums!$G$2:$I$20,3,FALSE),"")</f>
        <v>1</v>
      </c>
      <c r="F68" t="str">
        <f>IF(D68&lt;&gt;"",RIGHT(DEC2HEX(IF(D68="Time",(C68-DATE(1970,1,1))*86400,C68/VLOOKUP(D68,Enums!$G$2:$I$20,2,FALSE)),E68*2),E68*2),"")</f>
        <v>0F</v>
      </c>
    </row>
    <row r="69" spans="1:6" x14ac:dyDescent="0.25">
      <c r="A69" s="8"/>
      <c r="B69" t="s">
        <v>113</v>
      </c>
      <c r="C69">
        <v>18</v>
      </c>
      <c r="D69" t="s">
        <v>8</v>
      </c>
      <c r="E69" s="4">
        <f>IF(D69&lt;&gt;"",VLOOKUP(D69,Enums!$G$2:$I$20,3,FALSE),"")</f>
        <v>1</v>
      </c>
      <c r="F69" t="str">
        <f>IF(D69&lt;&gt;"",RIGHT(DEC2HEX(IF(D69="Time",(C69-DATE(1970,1,1))*86400,C69/VLOOKUP(D69,Enums!$G$2:$I$20,2,FALSE)),E69*2),E69*2),"")</f>
        <v>12</v>
      </c>
    </row>
    <row r="70" spans="1:6" x14ac:dyDescent="0.25">
      <c r="A70" s="8"/>
      <c r="B70" t="s">
        <v>114</v>
      </c>
      <c r="C70">
        <v>21</v>
      </c>
      <c r="D70" t="s">
        <v>8</v>
      </c>
      <c r="E70" s="4">
        <f>IF(D70&lt;&gt;"",VLOOKUP(D70,Enums!$G$2:$I$20,3,FALSE),"")</f>
        <v>1</v>
      </c>
      <c r="F70" t="str">
        <f>IF(D70&lt;&gt;"",RIGHT(DEC2HEX(IF(D70="Time",(C70-DATE(1970,1,1))*86400,C70/VLOOKUP(D70,Enums!$G$2:$I$20,2,FALSE)),E70*2),E70*2),"")</f>
        <v>15</v>
      </c>
    </row>
    <row r="71" spans="1:6" x14ac:dyDescent="0.25">
      <c r="A71" s="8"/>
      <c r="B71" t="s">
        <v>115</v>
      </c>
      <c r="C71">
        <v>24</v>
      </c>
      <c r="D71" t="s">
        <v>8</v>
      </c>
      <c r="E71" s="4">
        <f>IF(D71&lt;&gt;"",VLOOKUP(D71,Enums!$G$2:$I$20,3,FALSE),"")</f>
        <v>1</v>
      </c>
      <c r="F71" t="str">
        <f>IF(D71&lt;&gt;"",RIGHT(DEC2HEX(IF(D71="Time",(C71-DATE(1970,1,1))*86400,C71/VLOOKUP(D71,Enums!$G$2:$I$20,2,FALSE)),E71*2),E71*2),"")</f>
        <v>18</v>
      </c>
    </row>
    <row r="72" spans="1:6" x14ac:dyDescent="0.25">
      <c r="A72" s="8"/>
      <c r="B72" t="s">
        <v>116</v>
      </c>
      <c r="C72">
        <v>27</v>
      </c>
      <c r="D72" t="s">
        <v>8</v>
      </c>
      <c r="E72" s="4">
        <f>IF(D72&lt;&gt;"",VLOOKUP(D72,Enums!$G$2:$I$20,3,FALSE),"")</f>
        <v>1</v>
      </c>
      <c r="F72" t="str">
        <f>IF(D72&lt;&gt;"",RIGHT(DEC2HEX(IF(D72="Time",(C72-DATE(1970,1,1))*86400,C72/VLOOKUP(D72,Enums!$G$2:$I$20,2,FALSE)),E72*2),E72*2),"")</f>
        <v>1B</v>
      </c>
    </row>
    <row r="73" spans="1:6" x14ac:dyDescent="0.25">
      <c r="A73" s="8" t="s">
        <v>181</v>
      </c>
      <c r="B73" t="s">
        <v>118</v>
      </c>
      <c r="C73">
        <v>1.75</v>
      </c>
      <c r="D73" t="s">
        <v>2</v>
      </c>
      <c r="E73" s="4">
        <f>IF(D73&lt;&gt;"",VLOOKUP(D73,Enums!$G$2:$I$20,3,FALSE),"")</f>
        <v>2</v>
      </c>
      <c r="F73" t="str">
        <f>IF(D73&lt;&gt;"",RIGHT(DEC2HEX(IF(D73="Time",(C73-DATE(1970,1,1))*86400,C73/VLOOKUP(D73,Enums!$G$2:$I$20,2,FALSE)),E73*2),E73*2),"")</f>
        <v>2D92</v>
      </c>
    </row>
    <row r="74" spans="1:6" x14ac:dyDescent="0.25">
      <c r="A74" s="8"/>
      <c r="B74" t="s">
        <v>119</v>
      </c>
      <c r="C74">
        <v>1.85</v>
      </c>
      <c r="D74" t="s">
        <v>2</v>
      </c>
      <c r="E74" s="4">
        <f>IF(D74&lt;&gt;"",VLOOKUP(D74,Enums!$G$2:$I$20,3,FALSE),"")</f>
        <v>2</v>
      </c>
      <c r="F74" t="str">
        <f>IF(D74&lt;&gt;"",RIGHT(DEC2HEX(IF(D74="Time",(C74-DATE(1970,1,1))*86400,C74/VLOOKUP(D74,Enums!$G$2:$I$20,2,FALSE)),E74*2),E74*2),"")</f>
        <v>302D</v>
      </c>
    </row>
    <row r="75" spans="1:6" x14ac:dyDescent="0.25">
      <c r="A75" s="8"/>
      <c r="B75" t="s">
        <v>120</v>
      </c>
      <c r="C75">
        <v>3.41</v>
      </c>
      <c r="D75" t="s">
        <v>2</v>
      </c>
      <c r="E75" s="4">
        <f>IF(D75&lt;&gt;"",VLOOKUP(D75,Enums!$G$2:$I$20,3,FALSE),"")</f>
        <v>2</v>
      </c>
      <c r="F75" t="str">
        <f>IF(D75&lt;&gt;"",RIGHT(DEC2HEX(IF(D75="Time",(C75-DATE(1970,1,1))*86400,C75/VLOOKUP(D75,Enums!$G$2:$I$20,2,FALSE)),E75*2),E75*2),"")</f>
        <v>58CD</v>
      </c>
    </row>
    <row r="76" spans="1:6" x14ac:dyDescent="0.25">
      <c r="A76" s="8"/>
      <c r="B76" t="s">
        <v>121</v>
      </c>
      <c r="C76">
        <v>2.95</v>
      </c>
      <c r="D76" t="s">
        <v>2</v>
      </c>
      <c r="E76" s="4">
        <f>IF(D76&lt;&gt;"",VLOOKUP(D76,Enums!$G$2:$I$20,3,FALSE),"")</f>
        <v>2</v>
      </c>
      <c r="F76" t="str">
        <f>IF(D76&lt;&gt;"",RIGHT(DEC2HEX(IF(D76="Time",(C76-DATE(1970,1,1))*86400,C76/VLOOKUP(D76,Enums!$G$2:$I$20,2,FALSE)),E76*2),E76*2),"")</f>
        <v>4CD2</v>
      </c>
    </row>
    <row r="77" spans="1:6" x14ac:dyDescent="0.25">
      <c r="A77" s="8"/>
      <c r="B77" t="s">
        <v>122</v>
      </c>
      <c r="C77">
        <v>0.41</v>
      </c>
      <c r="D77" t="s">
        <v>2</v>
      </c>
      <c r="E77" s="4">
        <f>IF(D77&lt;&gt;"",VLOOKUP(D77,Enums!$G$2:$I$20,3,FALSE),"")</f>
        <v>2</v>
      </c>
      <c r="F77" t="str">
        <f>IF(D77&lt;&gt;"",RIGHT(DEC2HEX(IF(D77="Time",(C77-DATE(1970,1,1))*86400,C77/VLOOKUP(D77,Enums!$G$2:$I$20,2,FALSE)),E77*2),E77*2),"")</f>
        <v>0AAD</v>
      </c>
    </row>
    <row r="78" spans="1:6" x14ac:dyDescent="0.25">
      <c r="A78" s="8"/>
      <c r="B78" t="s">
        <v>123</v>
      </c>
      <c r="C78">
        <v>0.71</v>
      </c>
      <c r="D78" t="s">
        <v>2</v>
      </c>
      <c r="E78" s="4">
        <f>IF(D78&lt;&gt;"",VLOOKUP(D78,Enums!$G$2:$I$20,3,FALSE),"")</f>
        <v>2</v>
      </c>
      <c r="F78" t="str">
        <f>IF(D78&lt;&gt;"",RIGHT(DEC2HEX(IF(D78="Time",(C78-DATE(1970,1,1))*86400,C78/VLOOKUP(D78,Enums!$G$2:$I$20,2,FALSE)),E78*2),E78*2),"")</f>
        <v>127D</v>
      </c>
    </row>
    <row r="79" spans="1:6" x14ac:dyDescent="0.25">
      <c r="A79" s="8"/>
      <c r="B79" t="s">
        <v>124</v>
      </c>
      <c r="C79">
        <v>1.002</v>
      </c>
      <c r="D79" t="s">
        <v>2</v>
      </c>
      <c r="E79" s="4">
        <f>IF(D79&lt;&gt;"",VLOOKUP(D79,Enums!$G$2:$I$20,3,FALSE),"")</f>
        <v>2</v>
      </c>
      <c r="F79" t="str">
        <f>IF(D79&lt;&gt;"",RIGHT(DEC2HEX(IF(D79="Time",(C79-DATE(1970,1,1))*86400,C79/VLOOKUP(D79,Enums!$G$2:$I$20,2,FALSE)),E79*2),E79*2),"")</f>
        <v>1A18</v>
      </c>
    </row>
    <row r="80" spans="1:6" x14ac:dyDescent="0.25">
      <c r="A80" s="8"/>
      <c r="B80" t="s">
        <v>125</v>
      </c>
      <c r="C80">
        <v>1.0149999999999999</v>
      </c>
      <c r="D80" t="s">
        <v>2</v>
      </c>
      <c r="E80" s="4">
        <f>IF(D80&lt;&gt;"",VLOOKUP(D80,Enums!$G$2:$I$20,3,FALSE),"")</f>
        <v>2</v>
      </c>
      <c r="F80" t="str">
        <f>IF(D80&lt;&gt;"",RIGHT(DEC2HEX(IF(D80="Time",(C80-DATE(1970,1,1))*86400,C80/VLOOKUP(D80,Enums!$G$2:$I$20,2,FALSE)),E80*2),E80*2),"")</f>
        <v>1A6E</v>
      </c>
    </row>
    <row r="81" spans="1:6" x14ac:dyDescent="0.25">
      <c r="A81" s="8"/>
      <c r="B81" t="s">
        <v>126</v>
      </c>
      <c r="C81">
        <v>0.01</v>
      </c>
      <c r="D81" t="s">
        <v>3</v>
      </c>
      <c r="E81" s="4">
        <f>IF(D81&lt;&gt;"",VLOOKUP(D81,Enums!$G$2:$I$20,3,FALSE),"")</f>
        <v>2</v>
      </c>
      <c r="F81" t="str">
        <f>IF(D81&lt;&gt;"",RIGHT(DEC2HEX(IF(D81="Time",(C81-DATE(1970,1,1))*86400,C81/VLOOKUP(D81,Enums!$G$2:$I$20,2,FALSE)),E81*2),E81*2),"")</f>
        <v>0042</v>
      </c>
    </row>
    <row r="82" spans="1:6" x14ac:dyDescent="0.25">
      <c r="A82" s="8"/>
      <c r="B82" t="s">
        <v>127</v>
      </c>
      <c r="C82">
        <v>5.0999999999999997E-2</v>
      </c>
      <c r="D82" t="s">
        <v>3</v>
      </c>
      <c r="E82" s="4">
        <f>IF(D82&lt;&gt;"",VLOOKUP(D82,Enums!$G$2:$I$20,3,FALSE),"")</f>
        <v>2</v>
      </c>
      <c r="F82" t="str">
        <f>IF(D82&lt;&gt;"",RIGHT(DEC2HEX(IF(D82="Time",(C82-DATE(1970,1,1))*86400,C82/VLOOKUP(D82,Enums!$G$2:$I$20,2,FALSE)),E82*2),E82*2),"")</f>
        <v>0154</v>
      </c>
    </row>
    <row r="83" spans="1:6" x14ac:dyDescent="0.25">
      <c r="A83" s="8"/>
      <c r="B83" t="s">
        <v>128</v>
      </c>
      <c r="C83">
        <v>0.31</v>
      </c>
      <c r="D83" t="s">
        <v>3</v>
      </c>
      <c r="E83" s="4">
        <f>IF(D83&lt;&gt;"",VLOOKUP(D83,Enums!$G$2:$I$20,3,FALSE),"")</f>
        <v>2</v>
      </c>
      <c r="F83" t="str">
        <f>IF(D83&lt;&gt;"",RIGHT(DEC2HEX(IF(D83="Time",(C83-DATE(1970,1,1))*86400,C83/VLOOKUP(D83,Enums!$G$2:$I$20,2,FALSE)),E83*2),E83*2),"")</f>
        <v>0812</v>
      </c>
    </row>
    <row r="84" spans="1:6" x14ac:dyDescent="0.25">
      <c r="A84" s="8"/>
      <c r="B84" t="s">
        <v>129</v>
      </c>
      <c r="C84">
        <v>0.123</v>
      </c>
      <c r="D84" t="s">
        <v>3</v>
      </c>
      <c r="E84" s="4">
        <f>IF(D84&lt;&gt;"",VLOOKUP(D84,Enums!$G$2:$I$20,3,FALSE),"")</f>
        <v>2</v>
      </c>
      <c r="F84" t="str">
        <f>IF(D84&lt;&gt;"",RIGHT(DEC2HEX(IF(D84="Time",(C84-DATE(1970,1,1))*86400,C84/VLOOKUP(D84,Enums!$G$2:$I$20,2,FALSE)),E84*2),E84*2),"")</f>
        <v>0334</v>
      </c>
    </row>
    <row r="85" spans="1:6" x14ac:dyDescent="0.25">
      <c r="A85" s="8"/>
      <c r="B85" t="s">
        <v>130</v>
      </c>
      <c r="C85">
        <v>0.02</v>
      </c>
      <c r="D85" t="s">
        <v>3</v>
      </c>
      <c r="E85" s="4">
        <f>IF(D85&lt;&gt;"",VLOOKUP(D85,Enums!$G$2:$I$20,3,FALSE),"")</f>
        <v>2</v>
      </c>
      <c r="F85" t="str">
        <f>IF(D85&lt;&gt;"",RIGHT(DEC2HEX(IF(D85="Time",(C85-DATE(1970,1,1))*86400,C85/VLOOKUP(D85,Enums!$G$2:$I$20,2,FALSE)),E85*2),E85*2),"")</f>
        <v>0085</v>
      </c>
    </row>
    <row r="86" spans="1:6" x14ac:dyDescent="0.25">
      <c r="A86" s="8"/>
      <c r="B86" t="s">
        <v>131</v>
      </c>
      <c r="C86">
        <v>4.2000000000000003E-2</v>
      </c>
      <c r="D86" t="s">
        <v>3</v>
      </c>
      <c r="E86" s="4">
        <f>IF(D86&lt;&gt;"",VLOOKUP(D86,Enums!$G$2:$I$20,3,FALSE),"")</f>
        <v>2</v>
      </c>
      <c r="F86" t="str">
        <f>IF(D86&lt;&gt;"",RIGHT(DEC2HEX(IF(D86="Time",(C86-DATE(1970,1,1))*86400,C86/VLOOKUP(D86,Enums!$G$2:$I$20,2,FALSE)),E86*2),E86*2),"")</f>
        <v>0118</v>
      </c>
    </row>
    <row r="87" spans="1:6" x14ac:dyDescent="0.25">
      <c r="A87" s="8"/>
      <c r="B87" t="s">
        <v>132</v>
      </c>
      <c r="C87">
        <v>0.13</v>
      </c>
      <c r="D87" t="s">
        <v>3</v>
      </c>
      <c r="E87" s="4">
        <f>IF(D87&lt;&gt;"",VLOOKUP(D87,Enums!$G$2:$I$20,3,FALSE),"")</f>
        <v>2</v>
      </c>
      <c r="F87" t="str">
        <f>IF(D87&lt;&gt;"",RIGHT(DEC2HEX(IF(D87="Time",(C87-DATE(1970,1,1))*86400,C87/VLOOKUP(D87,Enums!$G$2:$I$20,2,FALSE)),E87*2),E87*2),"")</f>
        <v>0362</v>
      </c>
    </row>
    <row r="88" spans="1:6" x14ac:dyDescent="0.25">
      <c r="A88" s="8"/>
      <c r="B88" t="s">
        <v>133</v>
      </c>
      <c r="C88">
        <v>0.33100000000000002</v>
      </c>
      <c r="D88" t="s">
        <v>3</v>
      </c>
      <c r="E88" s="4">
        <f>IF(D88&lt;&gt;"",VLOOKUP(D88,Enums!$G$2:$I$20,3,FALSE),"")</f>
        <v>2</v>
      </c>
      <c r="F88" t="str">
        <f>IF(D88&lt;&gt;"",RIGHT(DEC2HEX(IF(D88="Time",(C88-DATE(1970,1,1))*86400,C88/VLOOKUP(D88,Enums!$G$2:$I$20,2,FALSE)),E88*2),E88*2),"")</f>
        <v>089E</v>
      </c>
    </row>
    <row r="89" spans="1:6" x14ac:dyDescent="0.25">
      <c r="A89" s="8"/>
      <c r="B89" t="s">
        <v>134</v>
      </c>
      <c r="C89">
        <v>4.1000000000000003E-3</v>
      </c>
      <c r="D89" t="s">
        <v>3</v>
      </c>
      <c r="E89" s="4">
        <f>IF(D89&lt;&gt;"",VLOOKUP(D89,Enums!$G$2:$I$20,3,FALSE),"")</f>
        <v>2</v>
      </c>
      <c r="F89" t="str">
        <f>IF(D89&lt;&gt;"",RIGHT(DEC2HEX(IF(D89="Time",(C89-DATE(1970,1,1))*86400,C89/VLOOKUP(D89,Enums!$G$2:$I$20,2,FALSE)),E89*2),E89*2),"")</f>
        <v>001B</v>
      </c>
    </row>
    <row r="90" spans="1:6" x14ac:dyDescent="0.25">
      <c r="A90" s="8"/>
      <c r="B90" t="s">
        <v>135</v>
      </c>
      <c r="C90">
        <v>2.4E-2</v>
      </c>
      <c r="D90" t="s">
        <v>3</v>
      </c>
      <c r="E90" s="4">
        <f>IF(D90&lt;&gt;"",VLOOKUP(D90,Enums!$G$2:$I$20,3,FALSE),"")</f>
        <v>2</v>
      </c>
      <c r="F90" t="str">
        <f>IF(D90&lt;&gt;"",RIGHT(DEC2HEX(IF(D90="Time",(C90-DATE(1970,1,1))*86400,C90/VLOOKUP(D90,Enums!$G$2:$I$20,2,FALSE)),E90*2),E90*2),"")</f>
        <v>00A0</v>
      </c>
    </row>
    <row r="91" spans="1:6" x14ac:dyDescent="0.25">
      <c r="A91" s="8"/>
      <c r="B91" t="s">
        <v>136</v>
      </c>
      <c r="C91">
        <v>0.26</v>
      </c>
      <c r="D91" t="s">
        <v>3</v>
      </c>
      <c r="E91" s="4">
        <f>IF(D91&lt;&gt;"",VLOOKUP(D91,Enums!$G$2:$I$20,3,FALSE),"")</f>
        <v>2</v>
      </c>
      <c r="F91" t="str">
        <f>IF(D91&lt;&gt;"",RIGHT(DEC2HEX(IF(D91="Time",(C91-DATE(1970,1,1))*86400,C91/VLOOKUP(D91,Enums!$G$2:$I$20,2,FALSE)),E91*2),E91*2),"")</f>
        <v>06C5</v>
      </c>
    </row>
    <row r="92" spans="1:6" x14ac:dyDescent="0.25">
      <c r="A92" s="8"/>
      <c r="B92" t="s">
        <v>137</v>
      </c>
      <c r="C92">
        <v>0.09</v>
      </c>
      <c r="D92" t="s">
        <v>3</v>
      </c>
      <c r="E92" s="4">
        <f>IF(D92&lt;&gt;"",VLOOKUP(D92,Enums!$G$2:$I$20,3,FALSE),"")</f>
        <v>2</v>
      </c>
      <c r="F92" t="str">
        <f>IF(D92&lt;&gt;"",RIGHT(DEC2HEX(IF(D92="Time",(C92-DATE(1970,1,1))*86400,C92/VLOOKUP(D92,Enums!$G$2:$I$20,2,FALSE)),E92*2),E92*2),"")</f>
        <v>0258</v>
      </c>
    </row>
    <row r="93" spans="1:6" x14ac:dyDescent="0.25">
      <c r="A93" s="8"/>
      <c r="B93" t="s">
        <v>138</v>
      </c>
      <c r="C93">
        <v>1E-3</v>
      </c>
      <c r="D93" t="s">
        <v>3</v>
      </c>
      <c r="E93" s="4">
        <f>IF(D93&lt;&gt;"",VLOOKUP(D93,Enums!$G$2:$I$20,3,FALSE),"")</f>
        <v>2</v>
      </c>
      <c r="F93" t="str">
        <f>IF(D93&lt;&gt;"",RIGHT(DEC2HEX(IF(D93="Time",(C93-DATE(1970,1,1))*86400,C93/VLOOKUP(D93,Enums!$G$2:$I$20,2,FALSE)),E93*2),E93*2),"")</f>
        <v>0006</v>
      </c>
    </row>
    <row r="94" spans="1:6" x14ac:dyDescent="0.25">
      <c r="A94" s="8"/>
      <c r="B94" t="s">
        <v>139</v>
      </c>
      <c r="C94">
        <v>2E-3</v>
      </c>
      <c r="D94" t="s">
        <v>3</v>
      </c>
      <c r="E94" s="4">
        <f>IF(D94&lt;&gt;"",VLOOKUP(D94,Enums!$G$2:$I$20,3,FALSE),"")</f>
        <v>2</v>
      </c>
      <c r="F94" t="str">
        <f>IF(D94&lt;&gt;"",RIGHT(DEC2HEX(IF(D94="Time",(C94-DATE(1970,1,1))*86400,C94/VLOOKUP(D94,Enums!$G$2:$I$20,2,FALSE)),E94*2),E94*2),"")</f>
        <v>000D</v>
      </c>
    </row>
    <row r="95" spans="1:6" x14ac:dyDescent="0.25">
      <c r="A95" s="8"/>
      <c r="B95" t="s">
        <v>140</v>
      </c>
      <c r="C95">
        <v>0.03</v>
      </c>
      <c r="D95" t="s">
        <v>3</v>
      </c>
      <c r="E95" s="4">
        <f>IF(D95&lt;&gt;"",VLOOKUP(D95,Enums!$G$2:$I$20,3,FALSE),"")</f>
        <v>2</v>
      </c>
      <c r="F95" t="str">
        <f>IF(D95&lt;&gt;"",RIGHT(DEC2HEX(IF(D95="Time",(C95-DATE(1970,1,1))*86400,C95/VLOOKUP(D95,Enums!$G$2:$I$20,2,FALSE)),E95*2),E95*2),"")</f>
        <v>00C8</v>
      </c>
    </row>
    <row r="96" spans="1:6" x14ac:dyDescent="0.25">
      <c r="A96" s="8"/>
      <c r="B96" t="s">
        <v>141</v>
      </c>
      <c r="C96">
        <v>8.5000000000000006E-2</v>
      </c>
      <c r="D96" t="s">
        <v>3</v>
      </c>
      <c r="E96" s="4">
        <f>IF(D96&lt;&gt;"",VLOOKUP(D96,Enums!$G$2:$I$20,3,FALSE),"")</f>
        <v>2</v>
      </c>
      <c r="F96" t="str">
        <f>IF(D96&lt;&gt;"",RIGHT(DEC2HEX(IF(D96="Time",(C96-DATE(1970,1,1))*86400,C96/VLOOKUP(D96,Enums!$G$2:$I$20,2,FALSE)),E96*2),E96*2),"")</f>
        <v>0236</v>
      </c>
    </row>
    <row r="97" spans="1:6" x14ac:dyDescent="0.25">
      <c r="A97" s="8"/>
      <c r="B97" t="s">
        <v>142</v>
      </c>
      <c r="C97">
        <v>3.7509999999999999</v>
      </c>
      <c r="D97" t="s">
        <v>2</v>
      </c>
      <c r="E97" s="4">
        <f>IF(D97&lt;&gt;"",VLOOKUP(D97,Enums!$G$2:$I$20,3,FALSE),"")</f>
        <v>2</v>
      </c>
      <c r="F97" t="str">
        <f>IF(D97&lt;&gt;"",RIGHT(DEC2HEX(IF(D97="Time",(C97-DATE(1970,1,1))*86400,C97/VLOOKUP(D97,Enums!$G$2:$I$20,2,FALSE)),E97*2),E97*2),"")</f>
        <v>61AE</v>
      </c>
    </row>
    <row r="98" spans="1:6" x14ac:dyDescent="0.25">
      <c r="A98" s="8"/>
      <c r="B98" t="s">
        <v>143</v>
      </c>
      <c r="C98">
        <v>3.6930000000000001</v>
      </c>
      <c r="D98" t="s">
        <v>2</v>
      </c>
      <c r="E98" s="4">
        <f>IF(D98&lt;&gt;"",VLOOKUP(D98,Enums!$G$2:$I$20,3,FALSE),"")</f>
        <v>2</v>
      </c>
      <c r="F98" t="str">
        <f>IF(D98&lt;&gt;"",RIGHT(DEC2HEX(IF(D98="Time",(C98-DATE(1970,1,1))*86400,C98/VLOOKUP(D98,Enums!$G$2:$I$20,2,FALSE)),E98*2),E98*2),"")</f>
        <v>602C</v>
      </c>
    </row>
    <row r="99" spans="1:6" x14ac:dyDescent="0.25">
      <c r="A99" s="8"/>
      <c r="B99" t="s">
        <v>144</v>
      </c>
      <c r="C99">
        <v>3.14</v>
      </c>
      <c r="D99" t="s">
        <v>3</v>
      </c>
      <c r="E99" s="4">
        <f>IF(D99&lt;&gt;"",VLOOKUP(D99,Enums!$G$2:$I$20,3,FALSE),"")</f>
        <v>2</v>
      </c>
      <c r="F99" t="str">
        <f>IF(D99&lt;&gt;"",RIGHT(DEC2HEX(IF(D99="Time",(C99-DATE(1970,1,1))*86400,C99/VLOOKUP(D99,Enums!$G$2:$I$20,2,FALSE)),E99*2),E99*2),"")</f>
        <v>51C5</v>
      </c>
    </row>
    <row r="100" spans="1:6" x14ac:dyDescent="0.25">
      <c r="A100" s="8"/>
      <c r="B100" t="s">
        <v>145</v>
      </c>
      <c r="C100">
        <v>2.6</v>
      </c>
      <c r="D100" t="s">
        <v>3</v>
      </c>
      <c r="E100" s="4">
        <f>IF(D100&lt;&gt;"",VLOOKUP(D100,Enums!$G$2:$I$20,3,FALSE),"")</f>
        <v>2</v>
      </c>
      <c r="F100" t="str">
        <f>IF(D100&lt;&gt;"",RIGHT(DEC2HEX(IF(D100="Time",(C100-DATE(1970,1,1))*86400,C100/VLOOKUP(D100,Enums!$G$2:$I$20,2,FALSE)),E100*2),E100*2),"")</f>
        <v>43B5</v>
      </c>
    </row>
    <row r="101" spans="1:6" x14ac:dyDescent="0.25">
      <c r="A101" s="8"/>
      <c r="B101" t="s">
        <v>225</v>
      </c>
      <c r="C101">
        <v>12348</v>
      </c>
      <c r="D101" t="s">
        <v>5</v>
      </c>
      <c r="E101" s="4">
        <f>IF(D101&lt;&gt;"",VLOOKUP(D101,Enums!$G$2:$I$20,3,FALSE),"")</f>
        <v>1</v>
      </c>
      <c r="F101" t="str">
        <f>IF(D101&lt;&gt;"",RIGHT(DEC2HEX(IF(D101="Time",(C101-DATE(1970,1,1))*86400,C101/VLOOKUP(D101,Enums!$G$2:$I$20,2,FALSE)),E101*2),E101*2),"")</f>
        <v>18</v>
      </c>
    </row>
    <row r="102" spans="1:6" x14ac:dyDescent="0.25">
      <c r="A102" s="8"/>
      <c r="B102" t="s">
        <v>226</v>
      </c>
      <c r="C102">
        <v>78410</v>
      </c>
      <c r="D102" t="s">
        <v>5</v>
      </c>
      <c r="E102" s="4">
        <f>IF(D102&lt;&gt;"",VLOOKUP(D102,Enums!$G$2:$I$20,3,FALSE),"")</f>
        <v>1</v>
      </c>
      <c r="F102" t="str">
        <f>IF(D102&lt;&gt;"",RIGHT(DEC2HEX(IF(D102="Time",(C102-DATE(1970,1,1))*86400,C102/VLOOKUP(D102,Enums!$G$2:$I$20,2,FALSE)),E102*2),E102*2),"")</f>
        <v>9C</v>
      </c>
    </row>
    <row r="103" spans="1:6" x14ac:dyDescent="0.25">
      <c r="A103" s="8"/>
      <c r="B103" t="s">
        <v>146</v>
      </c>
      <c r="C103">
        <v>3.31</v>
      </c>
      <c r="D103" t="s">
        <v>2</v>
      </c>
      <c r="E103" s="4">
        <f>IF(D103&lt;&gt;"",VLOOKUP(D103,Enums!$G$2:$I$20,3,FALSE),"")</f>
        <v>2</v>
      </c>
      <c r="F103" t="str">
        <f>IF(D103&lt;&gt;"",RIGHT(DEC2HEX(IF(D103="Time",(C103-DATE(1970,1,1))*86400,C103/VLOOKUP(D103,Enums!$G$2:$I$20,2,FALSE)),E103*2),E103*2),"")</f>
        <v>5632</v>
      </c>
    </row>
    <row r="104" spans="1:6" x14ac:dyDescent="0.25">
      <c r="A104" s="8"/>
      <c r="B104" t="s">
        <v>147</v>
      </c>
      <c r="C104">
        <v>3.32</v>
      </c>
      <c r="D104" t="s">
        <v>2</v>
      </c>
      <c r="E104" s="4">
        <f>IF(D104&lt;&gt;"",VLOOKUP(D104,Enums!$G$2:$I$20,3,FALSE),"")</f>
        <v>2</v>
      </c>
      <c r="F104" t="str">
        <f>IF(D104&lt;&gt;"",RIGHT(DEC2HEX(IF(D104="Time",(C104-DATE(1970,1,1))*86400,C104/VLOOKUP(D104,Enums!$G$2:$I$20,2,FALSE)),E104*2),E104*2),"")</f>
        <v>5675</v>
      </c>
    </row>
    <row r="105" spans="1:6" x14ac:dyDescent="0.25">
      <c r="A105" s="8"/>
      <c r="B105" t="s">
        <v>148</v>
      </c>
      <c r="C105">
        <v>1.3</v>
      </c>
      <c r="D105" t="s">
        <v>3</v>
      </c>
      <c r="E105" s="4">
        <f>IF(D105&lt;&gt;"",VLOOKUP(D105,Enums!$G$2:$I$20,3,FALSE),"")</f>
        <v>2</v>
      </c>
      <c r="F105" t="str">
        <f>IF(D105&lt;&gt;"",RIGHT(DEC2HEX(IF(D105="Time",(C105-DATE(1970,1,1))*86400,C105/VLOOKUP(D105,Enums!$G$2:$I$20,2,FALSE)),E105*2),E105*2),"")</f>
        <v>21DA</v>
      </c>
    </row>
    <row r="106" spans="1:6" x14ac:dyDescent="0.25">
      <c r="A106" s="8"/>
      <c r="B106" t="s">
        <v>149</v>
      </c>
      <c r="C106">
        <v>0.9</v>
      </c>
      <c r="D106" t="s">
        <v>3</v>
      </c>
      <c r="E106" s="4">
        <f>IF(D106&lt;&gt;"",VLOOKUP(D106,Enums!$G$2:$I$20,3,FALSE),"")</f>
        <v>2</v>
      </c>
      <c r="F106" t="str">
        <f>IF(D106&lt;&gt;"",RIGHT(DEC2HEX(IF(D106="Time",(C106-DATE(1970,1,1))*86400,C106/VLOOKUP(D106,Enums!$G$2:$I$20,2,FALSE)),E106*2),E106*2),"")</f>
        <v>1770</v>
      </c>
    </row>
    <row r="107" spans="1:6" x14ac:dyDescent="0.25">
      <c r="A107" s="8"/>
      <c r="B107" t="s">
        <v>150</v>
      </c>
      <c r="C107">
        <v>0.01</v>
      </c>
      <c r="D107" t="s">
        <v>3</v>
      </c>
      <c r="E107" s="4">
        <f>IF(D107&lt;&gt;"",VLOOKUP(D107,Enums!$G$2:$I$20,3,FALSE),"")</f>
        <v>2</v>
      </c>
      <c r="F107" t="str">
        <f>IF(D107&lt;&gt;"",RIGHT(DEC2HEX(IF(D107="Time",(C107-DATE(1970,1,1))*86400,C107/VLOOKUP(D107,Enums!$G$2:$I$20,2,FALSE)),E107*2),E107*2),"")</f>
        <v>0042</v>
      </c>
    </row>
    <row r="108" spans="1:6" x14ac:dyDescent="0.25">
      <c r="A108" s="8"/>
      <c r="B108" t="s">
        <v>151</v>
      </c>
      <c r="C108">
        <v>0.02</v>
      </c>
      <c r="D108" t="s">
        <v>3</v>
      </c>
      <c r="E108" s="4">
        <f>IF(D108&lt;&gt;"",VLOOKUP(D108,Enums!$G$2:$I$20,3,FALSE),"")</f>
        <v>2</v>
      </c>
      <c r="F108" t="str">
        <f>IF(D108&lt;&gt;"",RIGHT(DEC2HEX(IF(D108="Time",(C108-DATE(1970,1,1))*86400,C108/VLOOKUP(D108,Enums!$G$2:$I$20,2,FALSE)),E108*2),E108*2),"")</f>
        <v>0085</v>
      </c>
    </row>
    <row r="109" spans="1:6" x14ac:dyDescent="0.25">
      <c r="A109" s="8"/>
      <c r="B109" t="s">
        <v>152</v>
      </c>
      <c r="C109">
        <v>0.03</v>
      </c>
      <c r="D109" t="s">
        <v>3</v>
      </c>
      <c r="E109" s="4">
        <f>IF(D109&lt;&gt;"",VLOOKUP(D109,Enums!$G$2:$I$20,3,FALSE),"")</f>
        <v>2</v>
      </c>
      <c r="F109" t="str">
        <f>IF(D109&lt;&gt;"",RIGHT(DEC2HEX(IF(D109="Time",(C109-DATE(1970,1,1))*86400,C109/VLOOKUP(D109,Enums!$G$2:$I$20,2,FALSE)),E109*2),E109*2),"")</f>
        <v>00C8</v>
      </c>
    </row>
    <row r="110" spans="1:6" x14ac:dyDescent="0.25">
      <c r="A110" s="8"/>
      <c r="B110" t="s">
        <v>153</v>
      </c>
      <c r="C110">
        <v>0.04</v>
      </c>
      <c r="D110" t="s">
        <v>3</v>
      </c>
      <c r="E110" s="4">
        <f>IF(D110&lt;&gt;"",VLOOKUP(D110,Enums!$G$2:$I$20,3,FALSE),"")</f>
        <v>2</v>
      </c>
      <c r="F110" t="str">
        <f>IF(D110&lt;&gt;"",RIGHT(DEC2HEX(IF(D110="Time",(C110-DATE(1970,1,1))*86400,C110/VLOOKUP(D110,Enums!$G$2:$I$20,2,FALSE)),E110*2),E110*2),"")</f>
        <v>010A</v>
      </c>
    </row>
    <row r="111" spans="1:6" x14ac:dyDescent="0.25">
      <c r="A111" s="8"/>
      <c r="B111" t="s">
        <v>154</v>
      </c>
      <c r="C111">
        <v>0.05</v>
      </c>
      <c r="D111" t="s">
        <v>3</v>
      </c>
      <c r="E111" s="4">
        <f>IF(D111&lt;&gt;"",VLOOKUP(D111,Enums!$G$2:$I$20,3,FALSE),"")</f>
        <v>2</v>
      </c>
      <c r="F111" t="str">
        <f>IF(D111&lt;&gt;"",RIGHT(DEC2HEX(IF(D111="Time",(C111-DATE(1970,1,1))*86400,C111/VLOOKUP(D111,Enums!$G$2:$I$20,2,FALSE)),E111*2),E111*2),"")</f>
        <v>014D</v>
      </c>
    </row>
    <row r="112" spans="1:6" x14ac:dyDescent="0.25">
      <c r="A112" s="8"/>
      <c r="B112" t="s">
        <v>155</v>
      </c>
      <c r="C112">
        <v>0.06</v>
      </c>
      <c r="D112" t="s">
        <v>3</v>
      </c>
      <c r="E112" s="4">
        <f>IF(D112&lt;&gt;"",VLOOKUP(D112,Enums!$G$2:$I$20,3,FALSE),"")</f>
        <v>2</v>
      </c>
      <c r="F112" t="str">
        <f>IF(D112&lt;&gt;"",RIGHT(DEC2HEX(IF(D112="Time",(C112-DATE(1970,1,1))*86400,C112/VLOOKUP(D112,Enums!$G$2:$I$20,2,FALSE)),E112*2),E112*2),"")</f>
        <v>0190</v>
      </c>
    </row>
    <row r="113" spans="1:6" x14ac:dyDescent="0.25">
      <c r="A113" s="8"/>
      <c r="B113" t="s">
        <v>156</v>
      </c>
      <c r="C113">
        <v>7.0000000000000007E-2</v>
      </c>
      <c r="D113" t="s">
        <v>3</v>
      </c>
      <c r="E113" s="4">
        <f>IF(D113&lt;&gt;"",VLOOKUP(D113,Enums!$G$2:$I$20,3,FALSE),"")</f>
        <v>2</v>
      </c>
      <c r="F113" t="str">
        <f>IF(D113&lt;&gt;"",RIGHT(DEC2HEX(IF(D113="Time",(C113-DATE(1970,1,1))*86400,C113/VLOOKUP(D113,Enums!$G$2:$I$20,2,FALSE)),E113*2),E113*2),"")</f>
        <v>01D2</v>
      </c>
    </row>
    <row r="114" spans="1:6" x14ac:dyDescent="0.25">
      <c r="A114" s="8"/>
      <c r="B114" t="s">
        <v>157</v>
      </c>
      <c r="C114">
        <v>0.08</v>
      </c>
      <c r="D114" t="s">
        <v>3</v>
      </c>
      <c r="E114" s="4">
        <f>IF(D114&lt;&gt;"",VLOOKUP(D114,Enums!$G$2:$I$20,3,FALSE),"")</f>
        <v>2</v>
      </c>
      <c r="F114" t="str">
        <f>IF(D114&lt;&gt;"",RIGHT(DEC2HEX(IF(D114="Time",(C114-DATE(1970,1,1))*86400,C114/VLOOKUP(D114,Enums!$G$2:$I$20,2,FALSE)),E114*2),E114*2),"")</f>
        <v>0215</v>
      </c>
    </row>
    <row r="115" spans="1:6" x14ac:dyDescent="0.25">
      <c r="A115" s="8"/>
      <c r="B115" t="s">
        <v>158</v>
      </c>
      <c r="C115">
        <v>0.09</v>
      </c>
      <c r="D115" t="s">
        <v>3</v>
      </c>
      <c r="E115" s="4">
        <f>IF(D115&lt;&gt;"",VLOOKUP(D115,Enums!$G$2:$I$20,3,FALSE),"")</f>
        <v>2</v>
      </c>
      <c r="F115" t="str">
        <f>IF(D115&lt;&gt;"",RIGHT(DEC2HEX(IF(D115="Time",(C115-DATE(1970,1,1))*86400,C115/VLOOKUP(D115,Enums!$G$2:$I$20,2,FALSE)),E115*2),E115*2),"")</f>
        <v>0258</v>
      </c>
    </row>
    <row r="116" spans="1:6" x14ac:dyDescent="0.25">
      <c r="A116" s="8"/>
      <c r="B116" t="s">
        <v>159</v>
      </c>
      <c r="C116">
        <v>0.1</v>
      </c>
      <c r="D116" t="s">
        <v>3</v>
      </c>
      <c r="E116" s="4">
        <f>IF(D116&lt;&gt;"",VLOOKUP(D116,Enums!$G$2:$I$20,3,FALSE),"")</f>
        <v>2</v>
      </c>
      <c r="F116" t="str">
        <f>IF(D116&lt;&gt;"",RIGHT(DEC2HEX(IF(D116="Time",(C116-DATE(1970,1,1))*86400,C116/VLOOKUP(D116,Enums!$G$2:$I$20,2,FALSE)),E116*2),E116*2),"")</f>
        <v>029A</v>
      </c>
    </row>
    <row r="117" spans="1:6" x14ac:dyDescent="0.25">
      <c r="A117" s="8"/>
      <c r="B117" t="s">
        <v>160</v>
      </c>
      <c r="C117">
        <v>0.11</v>
      </c>
      <c r="D117" t="s">
        <v>3</v>
      </c>
      <c r="E117" s="4">
        <f>IF(D117&lt;&gt;"",VLOOKUP(D117,Enums!$G$2:$I$20,3,FALSE),"")</f>
        <v>2</v>
      </c>
      <c r="F117" t="str">
        <f>IF(D117&lt;&gt;"",RIGHT(DEC2HEX(IF(D117="Time",(C117-DATE(1970,1,1))*86400,C117/VLOOKUP(D117,Enums!$G$2:$I$20,2,FALSE)),E117*2),E117*2),"")</f>
        <v>02DD</v>
      </c>
    </row>
    <row r="118" spans="1:6" x14ac:dyDescent="0.25">
      <c r="A118" s="8"/>
      <c r="B118" t="s">
        <v>161</v>
      </c>
      <c r="C118">
        <v>0.12</v>
      </c>
      <c r="D118" t="s">
        <v>3</v>
      </c>
      <c r="E118" s="4">
        <f>IF(D118&lt;&gt;"",VLOOKUP(D118,Enums!$G$2:$I$20,3,FALSE),"")</f>
        <v>2</v>
      </c>
      <c r="F118" t="str">
        <f>IF(D118&lt;&gt;"",RIGHT(DEC2HEX(IF(D118="Time",(C118-DATE(1970,1,1))*86400,C118/VLOOKUP(D118,Enums!$G$2:$I$20,2,FALSE)),E118*2),E118*2),"")</f>
        <v>0320</v>
      </c>
    </row>
    <row r="119" spans="1:6" x14ac:dyDescent="0.25">
      <c r="A119" s="8"/>
      <c r="B119" t="s">
        <v>162</v>
      </c>
      <c r="C119">
        <v>0.13</v>
      </c>
      <c r="D119" t="s">
        <v>3</v>
      </c>
      <c r="E119" s="4">
        <f>IF(D119&lt;&gt;"",VLOOKUP(D119,Enums!$G$2:$I$20,3,FALSE),"")</f>
        <v>2</v>
      </c>
      <c r="F119" t="str">
        <f>IF(D119&lt;&gt;"",RIGHT(DEC2HEX(IF(D119="Time",(C119-DATE(1970,1,1))*86400,C119/VLOOKUP(D119,Enums!$G$2:$I$20,2,FALSE)),E119*2),E119*2),"")</f>
        <v>0362</v>
      </c>
    </row>
    <row r="120" spans="1:6" x14ac:dyDescent="0.25">
      <c r="A120" s="8"/>
      <c r="B120" t="s">
        <v>163</v>
      </c>
      <c r="C120">
        <v>0.02</v>
      </c>
      <c r="D120" t="s">
        <v>3</v>
      </c>
      <c r="E120" s="4">
        <f>IF(D120&lt;&gt;"",VLOOKUP(D120,Enums!$G$2:$I$20,3,FALSE),"")</f>
        <v>2</v>
      </c>
      <c r="F120" t="str">
        <f>IF(D120&lt;&gt;"",RIGHT(DEC2HEX(IF(D120="Time",(C120-DATE(1970,1,1))*86400,C120/VLOOKUP(D120,Enums!$G$2:$I$20,2,FALSE)),E120*2),E120*2),"")</f>
        <v>0085</v>
      </c>
    </row>
    <row r="121" spans="1:6" x14ac:dyDescent="0.25">
      <c r="A121" s="8"/>
      <c r="B121" t="s">
        <v>164</v>
      </c>
      <c r="C121">
        <v>0.04</v>
      </c>
      <c r="D121" t="s">
        <v>3</v>
      </c>
      <c r="E121" s="4">
        <f>IF(D121&lt;&gt;"",VLOOKUP(D121,Enums!$G$2:$I$20,3,FALSE),"")</f>
        <v>2</v>
      </c>
      <c r="F121" t="str">
        <f>IF(D121&lt;&gt;"",RIGHT(DEC2HEX(IF(D121="Time",(C121-DATE(1970,1,1))*86400,C121/VLOOKUP(D121,Enums!$G$2:$I$20,2,FALSE)),E121*2),E121*2),"")</f>
        <v>010A</v>
      </c>
    </row>
    <row r="122" spans="1:6" x14ac:dyDescent="0.25">
      <c r="A122" s="8"/>
      <c r="B122" t="s">
        <v>165</v>
      </c>
      <c r="C122">
        <v>0.06</v>
      </c>
      <c r="D122" t="s">
        <v>3</v>
      </c>
      <c r="E122" s="4">
        <f>IF(D122&lt;&gt;"",VLOOKUP(D122,Enums!$G$2:$I$20,3,FALSE),"")</f>
        <v>2</v>
      </c>
      <c r="F122" t="str">
        <f>IF(D122&lt;&gt;"",RIGHT(DEC2HEX(IF(D122="Time",(C122-DATE(1970,1,1))*86400,C122/VLOOKUP(D122,Enums!$G$2:$I$20,2,FALSE)),E122*2),E122*2),"")</f>
        <v>0190</v>
      </c>
    </row>
    <row r="123" spans="1:6" x14ac:dyDescent="0.25">
      <c r="A123" s="8"/>
      <c r="B123" t="s">
        <v>166</v>
      </c>
      <c r="C123">
        <v>0.08</v>
      </c>
      <c r="D123" t="s">
        <v>3</v>
      </c>
      <c r="E123" s="4">
        <f>IF(D123&lt;&gt;"",VLOOKUP(D123,Enums!$G$2:$I$20,3,FALSE),"")</f>
        <v>2</v>
      </c>
      <c r="F123" t="str">
        <f>IF(D123&lt;&gt;"",RIGHT(DEC2HEX(IF(D123="Time",(C123-DATE(1970,1,1))*86400,C123/VLOOKUP(D123,Enums!$G$2:$I$20,2,FALSE)),E123*2),E123*2),"")</f>
        <v>0215</v>
      </c>
    </row>
    <row r="124" spans="1:6" x14ac:dyDescent="0.25">
      <c r="A124" s="8"/>
      <c r="B124" t="s">
        <v>167</v>
      </c>
      <c r="C124">
        <v>0.1</v>
      </c>
      <c r="D124" t="s">
        <v>3</v>
      </c>
      <c r="E124" s="4">
        <f>IF(D124&lt;&gt;"",VLOOKUP(D124,Enums!$G$2:$I$20,3,FALSE),"")</f>
        <v>2</v>
      </c>
      <c r="F124" t="str">
        <f>IF(D124&lt;&gt;"",RIGHT(DEC2HEX(IF(D124="Time",(C124-DATE(1970,1,1))*86400,C124/VLOOKUP(D124,Enums!$G$2:$I$20,2,FALSE)),E124*2),E124*2),"")</f>
        <v>029A</v>
      </c>
    </row>
    <row r="125" spans="1:6" x14ac:dyDescent="0.25">
      <c r="A125" s="8"/>
      <c r="B125" t="s">
        <v>168</v>
      </c>
      <c r="C125">
        <v>0.12</v>
      </c>
      <c r="D125" t="s">
        <v>3</v>
      </c>
      <c r="E125" s="4">
        <f>IF(D125&lt;&gt;"",VLOOKUP(D125,Enums!$G$2:$I$20,3,FALSE),"")</f>
        <v>2</v>
      </c>
      <c r="F125" t="str">
        <f>IF(D125&lt;&gt;"",RIGHT(DEC2HEX(IF(D125="Time",(C125-DATE(1970,1,1))*86400,C125/VLOOKUP(D125,Enums!$G$2:$I$20,2,FALSE)),E125*2),E125*2),"")</f>
        <v>0320</v>
      </c>
    </row>
    <row r="126" spans="1:6" x14ac:dyDescent="0.25">
      <c r="A126" s="8"/>
      <c r="B126" t="s">
        <v>169</v>
      </c>
      <c r="C126">
        <v>0.14000000000000001</v>
      </c>
      <c r="D126" t="s">
        <v>3</v>
      </c>
      <c r="E126" s="4">
        <f>IF(D126&lt;&gt;"",VLOOKUP(D126,Enums!$G$2:$I$20,3,FALSE),"")</f>
        <v>2</v>
      </c>
      <c r="F126" t="str">
        <f>IF(D126&lt;&gt;"",RIGHT(DEC2HEX(IF(D126="Time",(C126-DATE(1970,1,1))*86400,C126/VLOOKUP(D126,Enums!$G$2:$I$20,2,FALSE)),E126*2),E126*2),"")</f>
        <v>03A5</v>
      </c>
    </row>
    <row r="127" spans="1:6" x14ac:dyDescent="0.25">
      <c r="A127" s="8"/>
      <c r="B127" t="s">
        <v>170</v>
      </c>
      <c r="C127">
        <v>1E-3</v>
      </c>
      <c r="D127" t="s">
        <v>3</v>
      </c>
      <c r="E127" s="4">
        <f>IF(D127&lt;&gt;"",VLOOKUP(D127,Enums!$G$2:$I$20,3,FALSE),"")</f>
        <v>2</v>
      </c>
      <c r="F127" t="str">
        <f>IF(D127&lt;&gt;"",RIGHT(DEC2HEX(IF(D127="Time",(C127-DATE(1970,1,1))*86400,C127/VLOOKUP(D127,Enums!$G$2:$I$20,2,FALSE)),E127*2),E127*2),"")</f>
        <v>0006</v>
      </c>
    </row>
    <row r="128" spans="1:6" x14ac:dyDescent="0.25">
      <c r="A128" s="8"/>
      <c r="B128" t="s">
        <v>171</v>
      </c>
      <c r="C128">
        <v>1E-3</v>
      </c>
      <c r="D128" t="s">
        <v>3</v>
      </c>
      <c r="E128" s="4">
        <f>IF(D128&lt;&gt;"",VLOOKUP(D128,Enums!$G$2:$I$20,3,FALSE),"")</f>
        <v>2</v>
      </c>
      <c r="F128" t="str">
        <f>IF(D128&lt;&gt;"",RIGHT(DEC2HEX(IF(D128="Time",(C128-DATE(1970,1,1))*86400,C128/VLOOKUP(D128,Enums!$G$2:$I$20,2,FALSE)),E128*2),E128*2),"")</f>
        <v>0006</v>
      </c>
    </row>
    <row r="129" spans="1:6" x14ac:dyDescent="0.25">
      <c r="A129" s="8"/>
      <c r="B129" t="s">
        <v>172</v>
      </c>
      <c r="C129">
        <v>1E-3</v>
      </c>
      <c r="D129" t="s">
        <v>3</v>
      </c>
      <c r="E129" s="4">
        <f>IF(D129&lt;&gt;"",VLOOKUP(D129,Enums!$G$2:$I$20,3,FALSE),"")</f>
        <v>2</v>
      </c>
      <c r="F129" t="str">
        <f>IF(D129&lt;&gt;"",RIGHT(DEC2HEX(IF(D129="Time",(C129-DATE(1970,1,1))*86400,C129/VLOOKUP(D129,Enums!$G$2:$I$20,2,FALSE)),E129*2),E129*2),"")</f>
        <v>0006</v>
      </c>
    </row>
    <row r="130" spans="1:6" x14ac:dyDescent="0.25">
      <c r="A130" s="8"/>
      <c r="B130" t="s">
        <v>173</v>
      </c>
      <c r="C130">
        <v>1.4E-3</v>
      </c>
      <c r="D130" t="s">
        <v>3</v>
      </c>
      <c r="E130" s="4">
        <f>IF(D130&lt;&gt;"",VLOOKUP(D130,Enums!$G$2:$I$20,3,FALSE),"")</f>
        <v>2</v>
      </c>
      <c r="F130" t="str">
        <f>IF(D130&lt;&gt;"",RIGHT(DEC2HEX(IF(D130="Time",(C130-DATE(1970,1,1))*86400,C130/VLOOKUP(D130,Enums!$G$2:$I$20,2,FALSE)),E130*2),E130*2),"")</f>
        <v>0009</v>
      </c>
    </row>
    <row r="131" spans="1:6" x14ac:dyDescent="0.25">
      <c r="A131" s="8"/>
      <c r="B131" t="s">
        <v>174</v>
      </c>
      <c r="C131">
        <v>0.41</v>
      </c>
      <c r="D131" t="s">
        <v>3</v>
      </c>
      <c r="E131" s="4">
        <f>IF(D131&lt;&gt;"",VLOOKUP(D131,Enums!$G$2:$I$20,3,FALSE),"")</f>
        <v>2</v>
      </c>
      <c r="F131" t="str">
        <f>IF(D131&lt;&gt;"",RIGHT(DEC2HEX(IF(D131="Time",(C131-DATE(1970,1,1))*86400,C131/VLOOKUP(D131,Enums!$G$2:$I$20,2,FALSE)),E131*2),E131*2),"")</f>
        <v>0AAD</v>
      </c>
    </row>
    <row r="132" spans="1:6" x14ac:dyDescent="0.25">
      <c r="A132" s="8"/>
      <c r="B132" t="s">
        <v>175</v>
      </c>
      <c r="C132">
        <v>3.1E-2</v>
      </c>
      <c r="D132" t="s">
        <v>3</v>
      </c>
      <c r="E132" s="4">
        <f>IF(D132&lt;&gt;"",VLOOKUP(D132,Enums!$G$2:$I$20,3,FALSE),"")</f>
        <v>2</v>
      </c>
      <c r="F132" t="str">
        <f>IF(D132&lt;&gt;"",RIGHT(DEC2HEX(IF(D132="Time",(C132-DATE(1970,1,1))*86400,C132/VLOOKUP(D132,Enums!$G$2:$I$20,2,FALSE)),E132*2),E132*2),"")</f>
        <v>00CE</v>
      </c>
    </row>
    <row r="133" spans="1:6" x14ac:dyDescent="0.25">
      <c r="A133" s="8"/>
      <c r="B133" t="s">
        <v>176</v>
      </c>
      <c r="C133">
        <v>1E-3</v>
      </c>
      <c r="D133" t="s">
        <v>3</v>
      </c>
      <c r="E133" s="4">
        <f>IF(D133&lt;&gt;"",VLOOKUP(D133,Enums!$G$2:$I$20,3,FALSE),"")</f>
        <v>2</v>
      </c>
      <c r="F133" t="str">
        <f>IF(D133&lt;&gt;"",RIGHT(DEC2HEX(IF(D133="Time",(C133-DATE(1970,1,1))*86400,C133/VLOOKUP(D133,Enums!$G$2:$I$20,2,FALSE)),E133*2),E133*2),"")</f>
        <v>0006</v>
      </c>
    </row>
    <row r="134" spans="1:6" x14ac:dyDescent="0.25">
      <c r="A134" s="8"/>
      <c r="B134" t="s">
        <v>224</v>
      </c>
      <c r="C134">
        <f>'Switching States'!E1</f>
        <v>22726</v>
      </c>
      <c r="D134" t="s">
        <v>49</v>
      </c>
      <c r="E134" s="4">
        <f>IF(D134&lt;&gt;"",VLOOKUP(D134,Enums!$G$2:$I$20,3,FALSE),"")</f>
        <v>2</v>
      </c>
      <c r="F134" t="str">
        <f>IF(D134&lt;&gt;"",RIGHT(DEC2HEX(IF(D134="Time",(C134-DATE(1970,1,1))*86400,C134/VLOOKUP(D134,Enums!$G$2:$I$20,2,FALSE)),E134*2),E134*2),"")</f>
        <v>58C6</v>
      </c>
    </row>
    <row r="135" spans="1:6" x14ac:dyDescent="0.25">
      <c r="A135" s="8"/>
      <c r="B135" t="s">
        <v>177</v>
      </c>
      <c r="C135">
        <f>'Switching States'!K1</f>
        <v>491115665606</v>
      </c>
      <c r="D135" t="s">
        <v>63</v>
      </c>
      <c r="E135" s="4">
        <f>IF(D135&lt;&gt;"",VLOOKUP(D135,Enums!$G$2:$I$20,3,FALSE),"")</f>
        <v>5</v>
      </c>
      <c r="F135" t="str">
        <f>IF(D135&lt;&gt;"",RIGHT(DEC2HEX(IF(D135="Time",(C135-DATE(1970,1,1))*86400,C135/VLOOKUP(D135,Enums!$G$2:$I$20,2,FALSE)),E135*2),E135*2),"")</f>
        <v>7258C658C6</v>
      </c>
    </row>
    <row r="136" spans="1:6" x14ac:dyDescent="0.25">
      <c r="A136" s="8"/>
      <c r="B136" t="s">
        <v>180</v>
      </c>
      <c r="C136">
        <f>'Switching States'!Q1</f>
        <v>6342</v>
      </c>
      <c r="D136" t="s">
        <v>49</v>
      </c>
      <c r="E136" s="4">
        <f>IF(D136&lt;&gt;"",VLOOKUP(D136,Enums!$G$2:$I$20,3,FALSE),"")</f>
        <v>2</v>
      </c>
      <c r="F136" t="str">
        <f>IF(D136&lt;&gt;"",RIGHT(DEC2HEX(IF(D136="Time",(C136-DATE(1970,1,1))*86400,C136/VLOOKUP(D136,Enums!$G$2:$I$20,2,FALSE)),E136*2),E136*2),"")</f>
        <v>18C6</v>
      </c>
    </row>
    <row r="137" spans="1:6" x14ac:dyDescent="0.25">
      <c r="B137" t="s">
        <v>40</v>
      </c>
      <c r="C137" s="4">
        <v>0</v>
      </c>
      <c r="E137" s="4">
        <f>MOD(4-MOD(C6,4), 4)</f>
        <v>0</v>
      </c>
      <c r="F137" t="str">
        <f>IF(E137=0, "",DEC2HEX(C137,E137*2))</f>
        <v/>
      </c>
    </row>
  </sheetData>
  <mergeCells count="7">
    <mergeCell ref="A43:A72"/>
    <mergeCell ref="A73:A136"/>
    <mergeCell ref="A1:F1"/>
    <mergeCell ref="A2:F2"/>
    <mergeCell ref="A7:A17"/>
    <mergeCell ref="A18:A22"/>
    <mergeCell ref="A23:A42"/>
  </mergeCell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8DD79-2B2C-4040-BFAA-77D0F8DB360E}">
          <x14:formula1>
            <xm:f>Enums!$D$2:$D$8</xm:f>
          </x14:formula1>
          <xm:sqref>C5</xm:sqref>
        </x14:dataValidation>
        <x14:dataValidation type="list" allowBlank="1" showInputMessage="1" showErrorMessage="1" xr:uid="{DA69CF9C-08F6-41E6-A8EE-7461BE7314D6}">
          <x14:formula1>
            <xm:f>Enums!$A$2:$A$5</xm:f>
          </x14:formula1>
          <xm:sqref>C18</xm:sqref>
        </x14:dataValidation>
        <x14:dataValidation type="list" allowBlank="1" showInputMessage="1" showErrorMessage="1" xr:uid="{480075E9-22E8-4146-BDF7-E82AC4C93088}">
          <x14:formula1>
            <xm:f>Enums!$G$2:$G$20</xm:f>
          </x14:formula1>
          <xm:sqref>D7:D136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1D5A-6756-487E-A77F-1F709A13D111}">
  <dimension ref="A1:Q23"/>
  <sheetViews>
    <sheetView workbookViewId="0">
      <selection activeCell="A2" sqref="A2:D2"/>
    </sheetView>
  </sheetViews>
  <sheetFormatPr defaultRowHeight="15" x14ac:dyDescent="0.25"/>
  <cols>
    <col min="1" max="1" width="8.140625" bestFit="1" customWidth="1"/>
    <col min="2" max="2" width="3.42578125" bestFit="1" customWidth="1"/>
    <col min="3" max="3" width="6.7109375" bestFit="1" customWidth="1"/>
    <col min="4" max="4" width="6.5703125" bestFit="1" customWidth="1"/>
    <col min="5" max="5" width="12.5703125" bestFit="1" customWidth="1"/>
    <col min="6" max="6" width="12.7109375" bestFit="1" customWidth="1"/>
    <col min="7" max="7" width="10.85546875" bestFit="1" customWidth="1"/>
    <col min="8" max="8" width="3.42578125" bestFit="1" customWidth="1"/>
    <col min="9" max="9" width="6.7109375" bestFit="1" customWidth="1"/>
    <col min="10" max="10" width="6.5703125" bestFit="1" customWidth="1"/>
    <col min="11" max="11" width="12.5703125" bestFit="1" customWidth="1"/>
    <col min="13" max="13" width="11" bestFit="1" customWidth="1"/>
    <col min="14" max="14" width="3.42578125" bestFit="1" customWidth="1"/>
    <col min="15" max="15" width="6.7109375" bestFit="1" customWidth="1"/>
    <col min="16" max="16" width="6.5703125" bestFit="1" customWidth="1"/>
    <col min="17" max="17" width="12.5703125" bestFit="1" customWidth="1"/>
  </cols>
  <sheetData>
    <row r="1" spans="1:17" x14ac:dyDescent="0.25">
      <c r="A1" s="10" t="s">
        <v>224</v>
      </c>
      <c r="B1" s="10"/>
      <c r="C1" s="10"/>
      <c r="D1" s="10"/>
      <c r="E1">
        <f>MAX(E4:E40)</f>
        <v>22726</v>
      </c>
      <c r="G1" s="10" t="s">
        <v>177</v>
      </c>
      <c r="H1" s="10"/>
      <c r="I1" s="10"/>
      <c r="J1" s="10"/>
      <c r="K1">
        <f>MAX(K4:K40)</f>
        <v>491115665606</v>
      </c>
      <c r="M1" s="10" t="s">
        <v>180</v>
      </c>
      <c r="N1" s="10"/>
      <c r="O1" s="10"/>
      <c r="P1" s="10"/>
      <c r="Q1">
        <f>MAX(Q4:Q40)</f>
        <v>6342</v>
      </c>
    </row>
    <row r="2" spans="1:17" x14ac:dyDescent="0.25">
      <c r="A2" s="10"/>
      <c r="B2" s="10"/>
      <c r="C2" s="10"/>
      <c r="D2" s="10"/>
      <c r="G2" s="10"/>
      <c r="H2" s="10"/>
      <c r="I2" s="10"/>
      <c r="J2" s="10"/>
      <c r="M2" s="10"/>
      <c r="N2" s="10"/>
      <c r="O2" s="10"/>
      <c r="P2" s="10"/>
    </row>
    <row r="3" spans="1:17" x14ac:dyDescent="0.25">
      <c r="A3" s="1" t="s">
        <v>182</v>
      </c>
      <c r="B3" s="1" t="s">
        <v>197</v>
      </c>
      <c r="C3" s="1" t="s">
        <v>183</v>
      </c>
      <c r="D3" s="1" t="s">
        <v>184</v>
      </c>
      <c r="E3" s="1" t="s">
        <v>198</v>
      </c>
      <c r="F3" s="1"/>
      <c r="G3" s="1" t="s">
        <v>182</v>
      </c>
      <c r="H3" s="1" t="s">
        <v>197</v>
      </c>
      <c r="I3" s="1" t="s">
        <v>183</v>
      </c>
      <c r="J3" s="1" t="s">
        <v>184</v>
      </c>
      <c r="K3" s="1" t="s">
        <v>198</v>
      </c>
      <c r="M3" s="1" t="s">
        <v>182</v>
      </c>
      <c r="N3" s="1" t="s">
        <v>197</v>
      </c>
      <c r="O3" s="1" t="s">
        <v>183</v>
      </c>
      <c r="P3" s="1" t="s">
        <v>184</v>
      </c>
      <c r="Q3" s="1" t="s">
        <v>198</v>
      </c>
    </row>
    <row r="4" spans="1:17" x14ac:dyDescent="0.25">
      <c r="A4" t="s">
        <v>189</v>
      </c>
      <c r="B4">
        <v>0</v>
      </c>
      <c r="C4">
        <v>0</v>
      </c>
      <c r="D4">
        <v>1</v>
      </c>
      <c r="E4">
        <f>_xlfn.BITOR(_xlfn.BITOR(_xlfn.BITLSHIFT(C4,B4),_xlfn.BITLSHIFT(D4,B4+1)),0)</f>
        <v>2</v>
      </c>
      <c r="G4" t="s">
        <v>199</v>
      </c>
      <c r="H4">
        <v>0</v>
      </c>
      <c r="I4">
        <v>0</v>
      </c>
      <c r="J4">
        <v>1</v>
      </c>
      <c r="K4">
        <f>_xlfn.BITOR(_xlfn.BITOR(_xlfn.BITLSHIFT(I4,H4),_xlfn.BITLSHIFT(J4,H4+1)),0)</f>
        <v>2</v>
      </c>
      <c r="M4" t="s">
        <v>185</v>
      </c>
      <c r="N4">
        <v>0</v>
      </c>
      <c r="O4">
        <v>0</v>
      </c>
      <c r="P4">
        <v>1</v>
      </c>
      <c r="Q4">
        <f>_xlfn.BITOR(_xlfn.BITOR(_xlfn.BITLSHIFT(O4,N4),_xlfn.BITLSHIFT(P4,N4+1)),0)</f>
        <v>2</v>
      </c>
    </row>
    <row r="5" spans="1:17" x14ac:dyDescent="0.25">
      <c r="A5" t="s">
        <v>190</v>
      </c>
      <c r="B5">
        <v>2</v>
      </c>
      <c r="C5">
        <v>1</v>
      </c>
      <c r="D5">
        <v>0</v>
      </c>
      <c r="E5">
        <f t="shared" ref="E5:E11" si="0">_xlfn.BITOR(_xlfn.BITOR(_xlfn.BITLSHIFT(C5,B5),_xlfn.BITLSHIFT(D5,B5+1)),E4)</f>
        <v>6</v>
      </c>
      <c r="G5" t="s">
        <v>200</v>
      </c>
      <c r="H5">
        <v>2</v>
      </c>
      <c r="I5">
        <v>1</v>
      </c>
      <c r="J5">
        <v>0</v>
      </c>
      <c r="K5">
        <f t="shared" ref="K5:K23" si="1">_xlfn.BITOR(_xlfn.BITOR(_xlfn.BITLSHIFT(I5,H5),_xlfn.BITLSHIFT(J5,H5+1)),K4)</f>
        <v>6</v>
      </c>
      <c r="M5" t="s">
        <v>186</v>
      </c>
      <c r="N5">
        <v>2</v>
      </c>
      <c r="O5">
        <v>1</v>
      </c>
      <c r="P5">
        <v>0</v>
      </c>
      <c r="Q5">
        <f t="shared" ref="Q5:Q10" si="2">_xlfn.BITOR(_xlfn.BITOR(_xlfn.BITLSHIFT(O5,N5),_xlfn.BITLSHIFT(P5,N5+1)),Q4)</f>
        <v>6</v>
      </c>
    </row>
    <row r="6" spans="1:17" x14ac:dyDescent="0.25">
      <c r="A6" t="s">
        <v>191</v>
      </c>
      <c r="B6">
        <v>4</v>
      </c>
      <c r="C6">
        <v>0</v>
      </c>
      <c r="D6">
        <v>0</v>
      </c>
      <c r="E6">
        <f t="shared" si="0"/>
        <v>6</v>
      </c>
      <c r="G6" t="s">
        <v>201</v>
      </c>
      <c r="H6">
        <v>4</v>
      </c>
      <c r="I6">
        <v>0</v>
      </c>
      <c r="J6">
        <v>0</v>
      </c>
      <c r="K6">
        <f t="shared" si="1"/>
        <v>6</v>
      </c>
      <c r="M6" t="s">
        <v>187</v>
      </c>
      <c r="N6">
        <v>4</v>
      </c>
      <c r="O6">
        <v>0</v>
      </c>
      <c r="P6">
        <v>0</v>
      </c>
      <c r="Q6">
        <f t="shared" si="2"/>
        <v>6</v>
      </c>
    </row>
    <row r="7" spans="1:17" x14ac:dyDescent="0.25">
      <c r="A7" t="s">
        <v>192</v>
      </c>
      <c r="B7">
        <v>6</v>
      </c>
      <c r="C7">
        <v>1</v>
      </c>
      <c r="D7">
        <v>1</v>
      </c>
      <c r="E7">
        <f t="shared" si="0"/>
        <v>198</v>
      </c>
      <c r="G7" t="s">
        <v>202</v>
      </c>
      <c r="H7">
        <v>6</v>
      </c>
      <c r="I7">
        <v>1</v>
      </c>
      <c r="J7">
        <v>1</v>
      </c>
      <c r="K7">
        <f t="shared" si="1"/>
        <v>198</v>
      </c>
      <c r="M7" t="s">
        <v>188</v>
      </c>
      <c r="N7">
        <v>6</v>
      </c>
      <c r="O7">
        <v>1</v>
      </c>
      <c r="P7">
        <v>1</v>
      </c>
      <c r="Q7">
        <f t="shared" si="2"/>
        <v>198</v>
      </c>
    </row>
    <row r="8" spans="1:17" x14ac:dyDescent="0.25">
      <c r="A8" t="s">
        <v>193</v>
      </c>
      <c r="B8">
        <v>8</v>
      </c>
      <c r="C8">
        <v>0</v>
      </c>
      <c r="D8">
        <v>0</v>
      </c>
      <c r="E8">
        <f t="shared" si="0"/>
        <v>198</v>
      </c>
      <c r="G8" t="s">
        <v>203</v>
      </c>
      <c r="H8">
        <v>8</v>
      </c>
      <c r="I8">
        <v>0</v>
      </c>
      <c r="J8">
        <v>0</v>
      </c>
      <c r="K8">
        <f t="shared" si="1"/>
        <v>198</v>
      </c>
      <c r="M8" t="s">
        <v>219</v>
      </c>
      <c r="N8">
        <v>8</v>
      </c>
      <c r="O8">
        <v>0</v>
      </c>
      <c r="P8">
        <v>0</v>
      </c>
      <c r="Q8">
        <f t="shared" si="2"/>
        <v>198</v>
      </c>
    </row>
    <row r="9" spans="1:17" x14ac:dyDescent="0.25">
      <c r="A9" t="s">
        <v>194</v>
      </c>
      <c r="B9">
        <v>10</v>
      </c>
      <c r="C9">
        <v>0</v>
      </c>
      <c r="D9">
        <v>1</v>
      </c>
      <c r="E9">
        <f t="shared" si="0"/>
        <v>2246</v>
      </c>
      <c r="G9" t="s">
        <v>204</v>
      </c>
      <c r="H9">
        <v>10</v>
      </c>
      <c r="I9">
        <v>0</v>
      </c>
      <c r="J9">
        <v>1</v>
      </c>
      <c r="K9">
        <f t="shared" si="1"/>
        <v>2246</v>
      </c>
      <c r="M9" t="s">
        <v>220</v>
      </c>
      <c r="N9">
        <v>10</v>
      </c>
      <c r="O9">
        <v>0</v>
      </c>
      <c r="P9">
        <v>1</v>
      </c>
      <c r="Q9">
        <f t="shared" si="2"/>
        <v>2246</v>
      </c>
    </row>
    <row r="10" spans="1:17" x14ac:dyDescent="0.25">
      <c r="A10" t="s">
        <v>195</v>
      </c>
      <c r="B10">
        <v>12</v>
      </c>
      <c r="C10">
        <v>1</v>
      </c>
      <c r="D10">
        <v>0</v>
      </c>
      <c r="E10">
        <f t="shared" si="0"/>
        <v>6342</v>
      </c>
      <c r="G10" t="s">
        <v>205</v>
      </c>
      <c r="H10">
        <v>12</v>
      </c>
      <c r="I10">
        <v>1</v>
      </c>
      <c r="J10">
        <v>0</v>
      </c>
      <c r="K10">
        <f t="shared" si="1"/>
        <v>6342</v>
      </c>
      <c r="M10" t="s">
        <v>221</v>
      </c>
      <c r="N10">
        <v>12</v>
      </c>
      <c r="O10">
        <v>1</v>
      </c>
      <c r="P10">
        <v>0</v>
      </c>
      <c r="Q10">
        <f t="shared" si="2"/>
        <v>6342</v>
      </c>
    </row>
    <row r="11" spans="1:17" x14ac:dyDescent="0.25">
      <c r="A11" t="s">
        <v>196</v>
      </c>
      <c r="B11">
        <v>14</v>
      </c>
      <c r="C11">
        <v>1</v>
      </c>
      <c r="D11">
        <v>0</v>
      </c>
      <c r="E11">
        <f t="shared" si="0"/>
        <v>22726</v>
      </c>
      <c r="G11" t="s">
        <v>206</v>
      </c>
      <c r="H11">
        <v>14</v>
      </c>
      <c r="I11">
        <v>1</v>
      </c>
      <c r="J11">
        <v>0</v>
      </c>
      <c r="K11">
        <f t="shared" si="1"/>
        <v>22726</v>
      </c>
    </row>
    <row r="12" spans="1:17" x14ac:dyDescent="0.25">
      <c r="G12" t="s">
        <v>207</v>
      </c>
      <c r="H12">
        <v>16</v>
      </c>
      <c r="I12">
        <v>0</v>
      </c>
      <c r="J12">
        <v>1</v>
      </c>
      <c r="K12">
        <f t="shared" si="1"/>
        <v>153798</v>
      </c>
    </row>
    <row r="13" spans="1:17" x14ac:dyDescent="0.25">
      <c r="G13" t="s">
        <v>208</v>
      </c>
      <c r="H13">
        <v>18</v>
      </c>
      <c r="I13">
        <v>1</v>
      </c>
      <c r="J13">
        <v>0</v>
      </c>
      <c r="K13">
        <f t="shared" si="1"/>
        <v>415942</v>
      </c>
    </row>
    <row r="14" spans="1:17" x14ac:dyDescent="0.25">
      <c r="G14" t="s">
        <v>209</v>
      </c>
      <c r="H14">
        <v>20</v>
      </c>
      <c r="I14">
        <v>0</v>
      </c>
      <c r="J14">
        <v>0</v>
      </c>
      <c r="K14">
        <f t="shared" si="1"/>
        <v>415942</v>
      </c>
    </row>
    <row r="15" spans="1:17" x14ac:dyDescent="0.25">
      <c r="G15" t="s">
        <v>210</v>
      </c>
      <c r="H15">
        <v>22</v>
      </c>
      <c r="I15">
        <v>1</v>
      </c>
      <c r="J15">
        <v>1</v>
      </c>
      <c r="K15">
        <f t="shared" si="1"/>
        <v>12998854</v>
      </c>
    </row>
    <row r="16" spans="1:17" x14ac:dyDescent="0.25">
      <c r="G16" t="s">
        <v>211</v>
      </c>
      <c r="H16">
        <v>24</v>
      </c>
      <c r="I16">
        <v>0</v>
      </c>
      <c r="J16">
        <v>0</v>
      </c>
      <c r="K16">
        <f t="shared" si="1"/>
        <v>12998854</v>
      </c>
    </row>
    <row r="17" spans="7:11" x14ac:dyDescent="0.25">
      <c r="G17" t="s">
        <v>212</v>
      </c>
      <c r="H17">
        <v>26</v>
      </c>
      <c r="I17">
        <v>0</v>
      </c>
      <c r="J17">
        <v>1</v>
      </c>
      <c r="K17">
        <f t="shared" si="1"/>
        <v>147216582</v>
      </c>
    </row>
    <row r="18" spans="7:11" x14ac:dyDescent="0.25">
      <c r="G18" t="s">
        <v>213</v>
      </c>
      <c r="H18">
        <v>28</v>
      </c>
      <c r="I18">
        <v>1</v>
      </c>
      <c r="J18">
        <v>0</v>
      </c>
      <c r="K18">
        <f t="shared" si="1"/>
        <v>415652038</v>
      </c>
    </row>
    <row r="19" spans="7:11" x14ac:dyDescent="0.25">
      <c r="G19" t="s">
        <v>214</v>
      </c>
      <c r="H19">
        <v>30</v>
      </c>
      <c r="I19">
        <v>1</v>
      </c>
      <c r="J19">
        <v>0</v>
      </c>
      <c r="K19">
        <f t="shared" si="1"/>
        <v>1489393862</v>
      </c>
    </row>
    <row r="20" spans="7:11" x14ac:dyDescent="0.25">
      <c r="G20" t="s">
        <v>215</v>
      </c>
      <c r="H20">
        <v>32</v>
      </c>
      <c r="I20">
        <v>0</v>
      </c>
      <c r="J20">
        <v>1</v>
      </c>
      <c r="K20">
        <f t="shared" si="1"/>
        <v>10079328454</v>
      </c>
    </row>
    <row r="21" spans="7:11" x14ac:dyDescent="0.25">
      <c r="G21" t="s">
        <v>216</v>
      </c>
      <c r="H21">
        <v>34</v>
      </c>
      <c r="I21">
        <v>0</v>
      </c>
      <c r="J21">
        <v>0</v>
      </c>
      <c r="K21">
        <f t="shared" si="1"/>
        <v>10079328454</v>
      </c>
    </row>
    <row r="22" spans="7:11" x14ac:dyDescent="0.25">
      <c r="G22" t="s">
        <v>217</v>
      </c>
      <c r="H22">
        <v>36</v>
      </c>
      <c r="I22">
        <v>1</v>
      </c>
      <c r="J22">
        <v>1</v>
      </c>
      <c r="K22">
        <f t="shared" si="1"/>
        <v>216237758662</v>
      </c>
    </row>
    <row r="23" spans="7:11" x14ac:dyDescent="0.25">
      <c r="G23" t="s">
        <v>218</v>
      </c>
      <c r="H23">
        <v>38</v>
      </c>
      <c r="I23">
        <v>1</v>
      </c>
      <c r="J23">
        <v>0</v>
      </c>
      <c r="K23">
        <f t="shared" si="1"/>
        <v>491115665606</v>
      </c>
    </row>
  </sheetData>
  <mergeCells count="6">
    <mergeCell ref="A1:D1"/>
    <mergeCell ref="A2:D2"/>
    <mergeCell ref="G1:J1"/>
    <mergeCell ref="G2:J2"/>
    <mergeCell ref="M1:P1"/>
    <mergeCell ref="M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E6D5-E4AC-4A47-8065-F3A1B5D9EBC8}">
  <dimension ref="A1:I20"/>
  <sheetViews>
    <sheetView workbookViewId="0">
      <selection activeCell="I19" sqref="I19"/>
    </sheetView>
  </sheetViews>
  <sheetFormatPr defaultRowHeight="15" x14ac:dyDescent="0.25"/>
  <cols>
    <col min="1" max="1" width="16.5703125" bestFit="1" customWidth="1"/>
    <col min="2" max="2" width="6.140625" bestFit="1" customWidth="1"/>
    <col min="4" max="4" width="11.28515625" bestFit="1" customWidth="1"/>
    <col min="7" max="7" width="21.7109375" bestFit="1" customWidth="1"/>
    <col min="8" max="8" width="11" bestFit="1" customWidth="1"/>
  </cols>
  <sheetData>
    <row r="1" spans="1:9" x14ac:dyDescent="0.25">
      <c r="A1" s="1" t="s">
        <v>15</v>
      </c>
      <c r="B1" s="1" t="s">
        <v>1</v>
      </c>
      <c r="D1" s="1" t="s">
        <v>33</v>
      </c>
      <c r="E1" s="1" t="s">
        <v>1</v>
      </c>
      <c r="G1" s="1" t="s">
        <v>39</v>
      </c>
      <c r="H1" s="1" t="s">
        <v>43</v>
      </c>
      <c r="I1" s="1" t="s">
        <v>14</v>
      </c>
    </row>
    <row r="2" spans="1:9" x14ac:dyDescent="0.25">
      <c r="A2" t="s">
        <v>17</v>
      </c>
      <c r="B2" s="2" t="s">
        <v>20</v>
      </c>
      <c r="D2" t="s">
        <v>26</v>
      </c>
      <c r="E2" s="2" t="s">
        <v>20</v>
      </c>
      <c r="G2" t="s">
        <v>2</v>
      </c>
      <c r="H2" s="6">
        <v>1.4999999999999999E-4</v>
      </c>
      <c r="I2" s="4">
        <v>2</v>
      </c>
    </row>
    <row r="3" spans="1:9" x14ac:dyDescent="0.25">
      <c r="A3" t="s">
        <v>18</v>
      </c>
      <c r="B3" s="2" t="s">
        <v>21</v>
      </c>
      <c r="D3" t="s">
        <v>27</v>
      </c>
      <c r="E3" s="2" t="s">
        <v>21</v>
      </c>
      <c r="G3" t="s">
        <v>3</v>
      </c>
      <c r="H3" s="6">
        <v>1.4999999999999999E-4</v>
      </c>
      <c r="I3" s="4">
        <v>2</v>
      </c>
    </row>
    <row r="4" spans="1:9" x14ac:dyDescent="0.25">
      <c r="A4" t="s">
        <v>16</v>
      </c>
      <c r="B4" s="2" t="s">
        <v>22</v>
      </c>
      <c r="D4" t="s">
        <v>28</v>
      </c>
      <c r="E4" s="2" t="s">
        <v>22</v>
      </c>
      <c r="G4" t="s">
        <v>4</v>
      </c>
      <c r="H4" s="6">
        <v>2.5000000000000001E-4</v>
      </c>
      <c r="I4" s="4">
        <v>2</v>
      </c>
    </row>
    <row r="5" spans="1:9" x14ac:dyDescent="0.25">
      <c r="A5" t="s">
        <v>19</v>
      </c>
      <c r="B5" s="2" t="s">
        <v>23</v>
      </c>
      <c r="D5" t="s">
        <v>29</v>
      </c>
      <c r="E5" s="2" t="s">
        <v>23</v>
      </c>
      <c r="G5" t="s">
        <v>5</v>
      </c>
      <c r="H5" s="6">
        <v>500</v>
      </c>
      <c r="I5" s="4">
        <v>1</v>
      </c>
    </row>
    <row r="6" spans="1:9" x14ac:dyDescent="0.25">
      <c r="D6" t="s">
        <v>30</v>
      </c>
      <c r="E6" s="2" t="s">
        <v>34</v>
      </c>
      <c r="G6" t="s">
        <v>6</v>
      </c>
      <c r="H6" s="6">
        <f>0.00001/60</f>
        <v>1.6666666666666668E-7</v>
      </c>
      <c r="I6" s="4">
        <v>4</v>
      </c>
    </row>
    <row r="7" spans="1:9" x14ac:dyDescent="0.25">
      <c r="D7" t="s">
        <v>31</v>
      </c>
      <c r="E7" s="2" t="s">
        <v>35</v>
      </c>
      <c r="G7" t="s">
        <v>7</v>
      </c>
      <c r="H7" s="6">
        <v>1</v>
      </c>
      <c r="I7" s="4">
        <v>4</v>
      </c>
    </row>
    <row r="8" spans="1:9" x14ac:dyDescent="0.25">
      <c r="D8" t="s">
        <v>32</v>
      </c>
      <c r="E8" s="2" t="s">
        <v>36</v>
      </c>
      <c r="G8" t="s">
        <v>8</v>
      </c>
      <c r="H8" s="6">
        <v>1</v>
      </c>
      <c r="I8" s="4">
        <v>1</v>
      </c>
    </row>
    <row r="9" spans="1:9" x14ac:dyDescent="0.25">
      <c r="G9" t="s">
        <v>9</v>
      </c>
      <c r="H9" s="6">
        <f>360/POWER(2,16)</f>
        <v>5.4931640625E-3</v>
      </c>
      <c r="I9" s="4">
        <v>2</v>
      </c>
    </row>
    <row r="10" spans="1:9" x14ac:dyDescent="0.25">
      <c r="G10" t="s">
        <v>10</v>
      </c>
      <c r="H10" s="6">
        <v>1E-3</v>
      </c>
      <c r="I10" s="4">
        <v>2</v>
      </c>
    </row>
    <row r="11" spans="1:9" x14ac:dyDescent="0.25">
      <c r="G11" t="s">
        <v>11</v>
      </c>
      <c r="H11" s="6">
        <v>100</v>
      </c>
      <c r="I11" s="4">
        <v>3</v>
      </c>
    </row>
    <row r="12" spans="1:9" x14ac:dyDescent="0.25">
      <c r="G12" t="s">
        <v>44</v>
      </c>
      <c r="H12" s="6">
        <v>1</v>
      </c>
      <c r="I12" s="4">
        <v>1</v>
      </c>
    </row>
    <row r="13" spans="1:9" x14ac:dyDescent="0.25">
      <c r="G13" t="s">
        <v>49</v>
      </c>
      <c r="H13" s="6">
        <v>1</v>
      </c>
      <c r="I13" s="4">
        <v>2</v>
      </c>
    </row>
    <row r="14" spans="1:9" x14ac:dyDescent="0.25">
      <c r="G14" t="s">
        <v>61</v>
      </c>
      <c r="H14" s="6">
        <v>1</v>
      </c>
      <c r="I14" s="4">
        <v>3</v>
      </c>
    </row>
    <row r="15" spans="1:9" x14ac:dyDescent="0.25">
      <c r="G15" t="s">
        <v>62</v>
      </c>
      <c r="H15" s="6">
        <v>1</v>
      </c>
      <c r="I15" s="4">
        <v>4</v>
      </c>
    </row>
    <row r="16" spans="1:9" x14ac:dyDescent="0.25">
      <c r="G16" t="s">
        <v>63</v>
      </c>
      <c r="H16" s="6">
        <v>1</v>
      </c>
      <c r="I16" s="4">
        <v>5</v>
      </c>
    </row>
    <row r="17" spans="7:9" x14ac:dyDescent="0.25">
      <c r="G17" t="s">
        <v>178</v>
      </c>
      <c r="H17" s="6">
        <v>1</v>
      </c>
      <c r="I17" s="4">
        <v>6</v>
      </c>
    </row>
    <row r="18" spans="7:9" x14ac:dyDescent="0.25">
      <c r="G18" t="s">
        <v>179</v>
      </c>
      <c r="H18" s="6">
        <v>1</v>
      </c>
      <c r="I18" s="4">
        <v>7</v>
      </c>
    </row>
    <row r="19" spans="7:9" x14ac:dyDescent="0.25">
      <c r="G19" t="s">
        <v>52</v>
      </c>
      <c r="H19" s="6">
        <v>1</v>
      </c>
      <c r="I19" s="4">
        <v>0</v>
      </c>
    </row>
    <row r="20" spans="7:9" x14ac:dyDescent="0.25">
      <c r="G20" t="s">
        <v>12</v>
      </c>
      <c r="H20" s="6">
        <v>1</v>
      </c>
      <c r="I20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Switching States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2018-12-23T04:01:51Z</dcterms:created>
  <dcterms:modified xsi:type="dcterms:W3CDTF">2018-12-24T19:16:29Z</dcterms:modified>
</cp:coreProperties>
</file>